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2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<sst xmlns="http://schemas.openxmlformats.org/spreadsheetml/2006/main" count="2135" uniqueCount="840">
  <si>
    <t>KRYCÍ LIST ROZPOČTU</t>
  </si>
  <si>
    <t>Název stavby</t>
  </si>
  <si>
    <t>Stavební úpravy a změna užívání objektu v Petrovicích č. p. 1</t>
  </si>
  <si>
    <t>JKSO</t>
  </si>
  <si>
    <t xml:space="preserve"> </t>
  </si>
  <si>
    <t>Kód stavby</t>
  </si>
  <si>
    <t>2017-M1</t>
  </si>
  <si>
    <t>Název objektu</t>
  </si>
  <si>
    <t>Stavební úpravy a změna užívání objektu v Petrovicích č.p.1 - zateplená část</t>
  </si>
  <si>
    <t>EČO</t>
  </si>
  <si>
    <t>Kód objektu</t>
  </si>
  <si>
    <t>1</t>
  </si>
  <si>
    <t>Název části</t>
  </si>
  <si>
    <t>Místo</t>
  </si>
  <si>
    <t>k. ú. Nesvačily u Bystřice, parc. č. st. 65/3</t>
  </si>
  <si>
    <t>Kód části</t>
  </si>
  <si>
    <t>Název podčásti</t>
  </si>
  <si>
    <t>Kód podčásti</t>
  </si>
  <si>
    <t>IČ</t>
  </si>
  <si>
    <t>DIČ</t>
  </si>
  <si>
    <t>Objednatel</t>
  </si>
  <si>
    <t>MADEX TRADING, s.r.o.</t>
  </si>
  <si>
    <t>Projektant</t>
  </si>
  <si>
    <t>Zhotovitel</t>
  </si>
  <si>
    <t>Rozpočet číslo</t>
  </si>
  <si>
    <t>Zpracoval</t>
  </si>
  <si>
    <t>Dne</t>
  </si>
  <si>
    <t>11.05.2017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</si>
  <si>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</si>
  <si>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</si>
  <si>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</si>
  <si>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</si>
  <si>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</si>
  <si>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</si>
  <si>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</si>
  <si>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</si>
  <si>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</si>
  <si>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</si>
  <si>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</si>
  <si>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</si>
  <si>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</si>
  <si>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</si>
  <si>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</si>
  <si>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</si>
  <si>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</si>
  <si>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</si>
  <si>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</si>
  <si>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</si>
  <si>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</si>
  <si>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</si>
  <si>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</si>
  <si>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</si>
  <si>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</si>
  <si>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</si>
  <si>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</si>
  <si>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</si>
  <si>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</si>
  <si>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</si>
  <si>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</si>
  <si>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</si>
  <si>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</si>
  <si>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</si>
  <si>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</si>
  <si>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</si>
  <si>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</si>
  <si>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</si>
  <si>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</si>
  <si>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</si>
  <si>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</si>
  <si>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</si>
  <si>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</si>
  <si>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</si>
  <si>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</si>
  <si>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</si>
  <si>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</si>
  <si>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</si>
  <si>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</si>
  <si>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</si>
  <si>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</si>
  <si>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</si>
  <si>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</si>
  <si>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</si>
  <si>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</si>
  <si>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</si>
  <si>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</si>
  <si>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</si>
  <si>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</si>
  <si>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</si>
  <si>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</si>
  <si>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</si>
  <si>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</si>
  <si>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</si>
  <si>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</si>
  <si>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</si>
  <si>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</si>
  <si>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</si>
  <si>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</si>
  <si>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</si>
  <si>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</si>
  <si>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</si>
  <si>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</si>
  <si>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Typ položky</t>
  </si>
  <si>
    <t>Úroveň</t>
  </si>
  <si>
    <t>Dodavatel</t>
  </si>
  <si>
    <t>Práce a dodávky HSV</t>
  </si>
  <si>
    <t>0</t>
  </si>
  <si>
    <t>Zemní práce</t>
  </si>
  <si>
    <t>K</t>
  </si>
  <si>
    <t>002</t>
  </si>
  <si>
    <t>113152112</t>
  </si>
  <si>
    <t>Odstranění podkladů pod základy z kameniva drceného</t>
  </si>
  <si>
    <t>m3</t>
  </si>
  <si>
    <t>2</t>
  </si>
  <si>
    <t>001</t>
  </si>
  <si>
    <t>132202101</t>
  </si>
  <si>
    <t>Hloubení rýh š do 600 mm ručním nebo pneum nářadím v soudržných horninách tř. 3</t>
  </si>
  <si>
    <t>3</t>
  </si>
  <si>
    <t>132202109</t>
  </si>
  <si>
    <t>Příplatek za lepivost u hloubení rýh š do 600 mm ručním nebo pneum nářadím v hornině tř. 3</t>
  </si>
  <si>
    <t>4</t>
  </si>
  <si>
    <t>162201211</t>
  </si>
  <si>
    <t>Vodorovné přemístění výkopku z horniny tř. 1 až 4 stavebním kolečkem do 10 m</t>
  </si>
  <si>
    <t>5</t>
  </si>
  <si>
    <t>162201219</t>
  </si>
  <si>
    <t>Příplatek k vodorovnému přemístění výkopku z horniny tř. 1 až 4 stavebním kolečkem ZKD 10 m</t>
  </si>
  <si>
    <t>6</t>
  </si>
  <si>
    <t>174101101</t>
  </si>
  <si>
    <t>Zásyp jam, šachet rýh nebo kolem objektů sypaninou se zhutněním</t>
  </si>
  <si>
    <t>Zakládání</t>
  </si>
  <si>
    <t>7</t>
  </si>
  <si>
    <t>213311141</t>
  </si>
  <si>
    <t>Polštáře zhutněné pod základy ze štěrkopísku tříděného</t>
  </si>
  <si>
    <t>8</t>
  </si>
  <si>
    <t>215901101</t>
  </si>
  <si>
    <t>Zhutnění podloží z hornin soudržných do 92% PS nebo nesoudržných sypkých I(d) do 0,8</t>
  </si>
  <si>
    <t>m2</t>
  </si>
  <si>
    <t>9</t>
  </si>
  <si>
    <t>011</t>
  </si>
  <si>
    <t>273313711</t>
  </si>
  <si>
    <t>Základové desky z betonu tř. C 20/25</t>
  </si>
  <si>
    <t>10</t>
  </si>
  <si>
    <t>273362021</t>
  </si>
  <si>
    <t>Výztuž základových desek svařovanými sítěmi Kari (6/150/150)</t>
  </si>
  <si>
    <t>t</t>
  </si>
  <si>
    <t>Svislé a kompletní konstrukce</t>
  </si>
  <si>
    <t>11</t>
  </si>
  <si>
    <t>014</t>
  </si>
  <si>
    <t>310239211</t>
  </si>
  <si>
    <t>Zazdívka otvorů pl do 4 m2 ve zdivu nadzákladovém cihlami pálenými na MVC</t>
  </si>
  <si>
    <t>12</t>
  </si>
  <si>
    <t>317941125</t>
  </si>
  <si>
    <t>Osazování ocelových válcovaných nosníků na zdivu I, IE, U, UE nebo L č 24 a vyšší</t>
  </si>
  <si>
    <t>13</t>
  </si>
  <si>
    <t>M</t>
  </si>
  <si>
    <t>MAT</t>
  </si>
  <si>
    <t>134867250</t>
  </si>
  <si>
    <t>tyč ocelová HEB, jakost S 235 JR označení průřezu 300</t>
  </si>
  <si>
    <t>14</t>
  </si>
  <si>
    <t>346244382</t>
  </si>
  <si>
    <t>Plentování jednostranné v do 300 mm válcovaných nosníků cihlami</t>
  </si>
  <si>
    <t>Úpravy povrchů, podlahy a osazování výplní</t>
  </si>
  <si>
    <t>15</t>
  </si>
  <si>
    <t>612131101</t>
  </si>
  <si>
    <t>Cementový postřik vnitřních stěn nanášený celoplošně ručně</t>
  </si>
  <si>
    <t>16</t>
  </si>
  <si>
    <t>612311131</t>
  </si>
  <si>
    <t>Vápenná omítka štuková jednovrstvá vnitřních stěn nanášená ručně</t>
  </si>
  <si>
    <t>17</t>
  </si>
  <si>
    <t>612321111</t>
  </si>
  <si>
    <t>Vápenocementová omítka hrubá jednovrstvá zatřená vnitřních stěn nanášená ručně (vyrovnání pod zateplení)</t>
  </si>
  <si>
    <t>18</t>
  </si>
  <si>
    <t>613131101</t>
  </si>
  <si>
    <t>Cementový postřik vnitřních ostění nanášený celoplošně ručně</t>
  </si>
  <si>
    <t>19</t>
  </si>
  <si>
    <t>613311131</t>
  </si>
  <si>
    <t>Vápenná omítka štuková jednovrstvá vnitřních ostění nanášená ručně</t>
  </si>
  <si>
    <t>20</t>
  </si>
  <si>
    <t>613321111</t>
  </si>
  <si>
    <t>Vápenocementová omítka hrubá jednovrstvá zatřená vnitřních ostění nanášená ručně (vyrovnání pod zateplení)</t>
  </si>
  <si>
    <t>21</t>
  </si>
  <si>
    <t>621221021</t>
  </si>
  <si>
    <t>Montáž zateplení vnějších podhledů z minerální vlny s podélnou orientací vláken tl do 120 mm</t>
  </si>
  <si>
    <t>22</t>
  </si>
  <si>
    <t>631515290</t>
  </si>
  <si>
    <t>deska minerální izolační ISOVER TF tl.120 mm</t>
  </si>
  <si>
    <t>23</t>
  </si>
  <si>
    <t>621531021</t>
  </si>
  <si>
    <t>Tenkovrstvá silikonová zrnitá omítka tl. 2,0 mm včetně penetrace vnějších podhledů</t>
  </si>
  <si>
    <t>24</t>
  </si>
  <si>
    <t>622131101</t>
  </si>
  <si>
    <t>Cementový postřik vnějších stěn nanášený celoplošně ručně</t>
  </si>
  <si>
    <t>25</t>
  </si>
  <si>
    <t>622211021</t>
  </si>
  <si>
    <t>Montáž zateplení vnějších stěn z polystyrénových desek tl do 120 mm</t>
  </si>
  <si>
    <t>26</t>
  </si>
  <si>
    <t>283763540</t>
  </si>
  <si>
    <t>deska fasádní polystyrénová izolační Dekperimeter SD 150 1250 x 600 x 100 mm</t>
  </si>
  <si>
    <t>27</t>
  </si>
  <si>
    <t>283763550</t>
  </si>
  <si>
    <t>deska fasádní polystyrénová izolační Dekperimeter SD 150 1250 x 600 x 120 mm</t>
  </si>
  <si>
    <t>28</t>
  </si>
  <si>
    <t>622212051</t>
  </si>
  <si>
    <t>Montáž zateplení vnějšího parapetu hl. špalety do 400 mm z polystyrénových desek tl do 40 mm</t>
  </si>
  <si>
    <t>m</t>
  </si>
  <si>
    <t>29</t>
  </si>
  <si>
    <t>283764370</t>
  </si>
  <si>
    <t>deska z extrudovaného polystyrénu BACHL XPS 30 GK 20 mm</t>
  </si>
  <si>
    <t>30</t>
  </si>
  <si>
    <t>622221021</t>
  </si>
  <si>
    <t>Montáž zateplení vnějších stěn z minerální vlny s podélnou orientací vláken tl do 120 mm</t>
  </si>
  <si>
    <t>31</t>
  </si>
  <si>
    <t>32</t>
  </si>
  <si>
    <t>622222051</t>
  </si>
  <si>
    <t>Montáž zateplení vnějšího ostění nebo nadpraží hl. špalety do 400 mm z minerální vlny tl do 40 mm</t>
  </si>
  <si>
    <t>33</t>
  </si>
  <si>
    <t>631515180</t>
  </si>
  <si>
    <t>deska minerální izolační ISOVER TF tl.40 mm</t>
  </si>
  <si>
    <t>34</t>
  </si>
  <si>
    <t>622252001</t>
  </si>
  <si>
    <t>Montáž zakládacích soklových lišt zateplení</t>
  </si>
  <si>
    <t>35</t>
  </si>
  <si>
    <t>590514200</t>
  </si>
  <si>
    <t>lišta zakládací LO 123 mm tl 1,0 mm</t>
  </si>
  <si>
    <t>36</t>
  </si>
  <si>
    <t>622252002</t>
  </si>
  <si>
    <t>Montáž ostatních lišt zateplení</t>
  </si>
  <si>
    <t>37</t>
  </si>
  <si>
    <t>590514750</t>
  </si>
  <si>
    <t>profil okenní s tkaninou  APU lišta 6 mm</t>
  </si>
  <si>
    <t>38</t>
  </si>
  <si>
    <t>590514800</t>
  </si>
  <si>
    <t>lišta rohová Al 10/10 cm s tkaninou bal. 2,5 m</t>
  </si>
  <si>
    <t>39</t>
  </si>
  <si>
    <t>590514940</t>
  </si>
  <si>
    <t>lišta parapetní PVC UV 10, 2 m</t>
  </si>
  <si>
    <t>40</t>
  </si>
  <si>
    <t>622321111</t>
  </si>
  <si>
    <t>Vápenocementová omítka hrubá jednovrstvá zatřená vnějších stěn nanášená ručně (vyrovnání pod zateplovák)</t>
  </si>
  <si>
    <t>41</t>
  </si>
  <si>
    <t>622511111</t>
  </si>
  <si>
    <t>Tenkovrstvá akrylátová mozaiková střednězrnná omítka včetně penetrace vnějších stěn</t>
  </si>
  <si>
    <t>42</t>
  </si>
  <si>
    <t>622531021</t>
  </si>
  <si>
    <t>Tenkovrstvá silikonová zrnitá omítka tl. 2,0 mm včetně penetrace vnějších stěn</t>
  </si>
  <si>
    <t>43</t>
  </si>
  <si>
    <t>623131101</t>
  </si>
  <si>
    <t>Cementový postřik vnějších ostění nanášený celoplošně ručně</t>
  </si>
  <si>
    <t>44</t>
  </si>
  <si>
    <t>623321111</t>
  </si>
  <si>
    <t>Vápenocementová omítka hrubá jednovrstvá zatřená vnějších ostění nanášená ručně (vyrovnání pod zateplovák)</t>
  </si>
  <si>
    <t>45</t>
  </si>
  <si>
    <t>623531021</t>
  </si>
  <si>
    <t>Tenkovrstvá silikonová zrnitá omítka tl. 2,0 mm včetně penetrace vnějších ostění</t>
  </si>
  <si>
    <t>46</t>
  </si>
  <si>
    <t>629991011</t>
  </si>
  <si>
    <t>Zakrytí výplní otvorů a svislých ploch fólií přilepenou lepící páskou</t>
  </si>
  <si>
    <t>47</t>
  </si>
  <si>
    <t>631351101</t>
  </si>
  <si>
    <t>Zřízení bednění rýh a hran v podlahách</t>
  </si>
  <si>
    <t>48</t>
  </si>
  <si>
    <t>631351102</t>
  </si>
  <si>
    <t>Odstranění bednění rýh a hran v podlahách</t>
  </si>
  <si>
    <t>49</t>
  </si>
  <si>
    <t>632453353</t>
  </si>
  <si>
    <t>Vyztužená betonová mazanina tl. 50 mm</t>
  </si>
  <si>
    <t>50</t>
  </si>
  <si>
    <t>632481213</t>
  </si>
  <si>
    <t>Separační vrstva z PE fólie</t>
  </si>
  <si>
    <t>51</t>
  </si>
  <si>
    <t>634112113</t>
  </si>
  <si>
    <t>Obvodová dilatace podlahovým páskem v 80 mm mezi stěnou a samonivelačním potěrem</t>
  </si>
  <si>
    <t>Ostatní konstrukce a práce-bourání</t>
  </si>
  <si>
    <t>52</t>
  </si>
  <si>
    <t>003</t>
  </si>
  <si>
    <t>941111121</t>
  </si>
  <si>
    <t>Montáž lešení řadového trubkového lehkého s podlahami zatížení do 200 kg/m2 š do 1,2 m v do 10 m</t>
  </si>
  <si>
    <t>53</t>
  </si>
  <si>
    <t>941111221</t>
  </si>
  <si>
    <t>Příplatek k lešení řadovému trubkovému lehkému s podlahami š 1,2 m v 10 m za první a ZKD den použití (2 měsíce)</t>
  </si>
  <si>
    <t>54</t>
  </si>
  <si>
    <t>941111821</t>
  </si>
  <si>
    <t>Demontáž lešení řadového trubkového lehkého s podlahami zatížení do 200 kg/m2 š do 1,2 m v do 10 m</t>
  </si>
  <si>
    <t>55</t>
  </si>
  <si>
    <t>949101111</t>
  </si>
  <si>
    <t>Lešení pomocné pro objekty pozemních staveb s lešeňovou podlahou v do 1,9 m zatížení do 150 kg/m2</t>
  </si>
  <si>
    <t>56</t>
  </si>
  <si>
    <t>949101112</t>
  </si>
  <si>
    <t>Lešení pomocné pro objekty pozemních staveb s lešeňovou podlahou v do 3,5 m zatížení do 150 kg/m2</t>
  </si>
  <si>
    <t>57</t>
  </si>
  <si>
    <t>013</t>
  </si>
  <si>
    <t>59</t>
  </si>
  <si>
    <t>971033581</t>
  </si>
  <si>
    <t>Vybourání otvorů ve zdivu cihelném pl do 1 m2 na MVC nebo MV tl do 900 mm</t>
  </si>
  <si>
    <t>60</t>
  </si>
  <si>
    <t>971033681</t>
  </si>
  <si>
    <t>Vybourání otvorů ve zdivu cihelném pl do 4 m2 na MVC nebo MV tl do 900 mm</t>
  </si>
  <si>
    <t>61</t>
  </si>
  <si>
    <t>975022461</t>
  </si>
  <si>
    <t>Podchycení nadzákladového zdiva tl do 900 mm dřevěnou výztuhou v do 3 m dl podchycení přes 3 m</t>
  </si>
  <si>
    <t>62</t>
  </si>
  <si>
    <t>975022861</t>
  </si>
  <si>
    <t>Příplatek k podchycení dl přes 3 m nadzákladového zdiva tl do 900 mm dřevěnou výztuhou ZKD 1 m v</t>
  </si>
  <si>
    <t>63</t>
  </si>
  <si>
    <t>978013191</t>
  </si>
  <si>
    <t>Otlučení vnitřních omítek stěn MV nebo MVC stěn v rozsahu do 100 %</t>
  </si>
  <si>
    <t>64</t>
  </si>
  <si>
    <t>978015381</t>
  </si>
  <si>
    <t>Otlučení vnějších omítek MV nebo MVC  průčelí v rozsahu do 80 %</t>
  </si>
  <si>
    <t>99</t>
  </si>
  <si>
    <t>65</t>
  </si>
  <si>
    <t>66</t>
  </si>
  <si>
    <t>67</t>
  </si>
  <si>
    <t>68</t>
  </si>
  <si>
    <t>69</t>
  </si>
  <si>
    <t>Práce a dodávky PSV</t>
  </si>
  <si>
    <t>711</t>
  </si>
  <si>
    <t>Izolace proti vodě, vlhkosti a plynům</t>
  </si>
  <si>
    <t>70</t>
  </si>
  <si>
    <t>711111001</t>
  </si>
  <si>
    <t>Provedení izolace proti zemní vlhkosti vodorovné za studena nátěrem penetračním</t>
  </si>
  <si>
    <t>71</t>
  </si>
  <si>
    <t>111631500</t>
  </si>
  <si>
    <t>lak asfaltový ALP/9 bal 9 kg</t>
  </si>
  <si>
    <t>72</t>
  </si>
  <si>
    <t>711141559</t>
  </si>
  <si>
    <t>Provedení izolace proti zemní vlhkosti pásy přitavením vodorovné NAIP</t>
  </si>
  <si>
    <t>73</t>
  </si>
  <si>
    <t>628522540</t>
  </si>
  <si>
    <t>pás asfaltovaný modifikovaný SBS Glastek 40 Special mineral</t>
  </si>
  <si>
    <t>74</t>
  </si>
  <si>
    <t>628522570</t>
  </si>
  <si>
    <t>pás asfaltovaný modifikovaný SBS Elastek 40 Special mineral</t>
  </si>
  <si>
    <t>75</t>
  </si>
  <si>
    <t>998711102</t>
  </si>
  <si>
    <t>Přesun hmot tonážní pro izolace proti vodě, vlhkosti a plynům v objektech výšky do 12 m</t>
  </si>
  <si>
    <t>712</t>
  </si>
  <si>
    <t>Povlakové krytiny</t>
  </si>
  <si>
    <t>76</t>
  </si>
  <si>
    <t>712311101</t>
  </si>
  <si>
    <t>Provedení povlakové krytiny střech do 10° za studena lakem penetračním nebo asfaltovým</t>
  </si>
  <si>
    <t>77</t>
  </si>
  <si>
    <t>78</t>
  </si>
  <si>
    <t>712341559</t>
  </si>
  <si>
    <t>Provedení povlakové krytiny střech do 10° pásy NAIP přitavením v plné ploše</t>
  </si>
  <si>
    <t>79</t>
  </si>
  <si>
    <t>80</t>
  </si>
  <si>
    <t>712363001</t>
  </si>
  <si>
    <t>Provedení povlakové krytiny střech do 10° termoplastickou fólií PVC vč. ukotvení k ŽB monolitické stropní konstrukci</t>
  </si>
  <si>
    <t>81</t>
  </si>
  <si>
    <t>283220120</t>
  </si>
  <si>
    <t xml:space="preserve">fólie hydroizolační střešní Dekplan 76 tl 1,5 mm </t>
  </si>
  <si>
    <t>82</t>
  </si>
  <si>
    <t>712363005</t>
  </si>
  <si>
    <t>Provedení povlakové krytiny střech do 10° navařením fólie PVC na oplechování v plné ploše</t>
  </si>
  <si>
    <t>83</t>
  </si>
  <si>
    <t>712363311</t>
  </si>
  <si>
    <t>Povlakové krytiny střech do 10° fóliové plechy VILPLANYL délky 2 m pásek rš 50 mm</t>
  </si>
  <si>
    <t>kus</t>
  </si>
  <si>
    <t>84</t>
  </si>
  <si>
    <t>712363312</t>
  </si>
  <si>
    <t>Povlakové krytiny střech do 10° fóliové plechy VILPLANYL délky 2 m koutová lišta vnitřní rš 100 mm</t>
  </si>
  <si>
    <t>85</t>
  </si>
  <si>
    <t>712363313</t>
  </si>
  <si>
    <t>Povlakové krytiny střech do 10° fóliové plechy VILPLANYL délky 2 m koutová lišta vnější rš 100 mm</t>
  </si>
  <si>
    <t>86</t>
  </si>
  <si>
    <t>712363314</t>
  </si>
  <si>
    <t>Povlakové krytiny střech do 10° fóliové plechy VILPLANYL délky 2 m stěnová lišta vyhnutá rš 71 mm</t>
  </si>
  <si>
    <t>87</t>
  </si>
  <si>
    <t>712363316</t>
  </si>
  <si>
    <t>Povlakové krytiny střech do 10° fóliové plechy VILPLANYL délky 2 m okapnice široká rš 200 mm</t>
  </si>
  <si>
    <t>88</t>
  </si>
  <si>
    <t>712391171</t>
  </si>
  <si>
    <t>Provedení povlakové krytiny střech do 10° podkladní textilní vrstvy</t>
  </si>
  <si>
    <t>89</t>
  </si>
  <si>
    <t>693111460</t>
  </si>
  <si>
    <t>textilie FILTEK 300 g/m2</t>
  </si>
  <si>
    <t>90</t>
  </si>
  <si>
    <t>998712102</t>
  </si>
  <si>
    <t>Přesun hmot tonážní tonážní pro krytiny povlakové v objektech v do 12 m</t>
  </si>
  <si>
    <t>713</t>
  </si>
  <si>
    <t>Izolace tepelné</t>
  </si>
  <si>
    <t>91</t>
  </si>
  <si>
    <t>713111121</t>
  </si>
  <si>
    <t>Montáž izolace tepelné spodem stropů s uchycením drátem rohoží, pásů, dílců, desek</t>
  </si>
  <si>
    <t>92</t>
  </si>
  <si>
    <t>631481570</t>
  </si>
  <si>
    <t>deska minerální izolační ISOVER UNI 600x1200 mm tl. 160 mm</t>
  </si>
  <si>
    <t>93</t>
  </si>
  <si>
    <t>713121111</t>
  </si>
  <si>
    <t>Montáž izolace tepelné podlah volně kladenými rohožemi, pásy, dílci, deskami 1 vrstva</t>
  </si>
  <si>
    <t>94</t>
  </si>
  <si>
    <t>283759120</t>
  </si>
  <si>
    <t>deska z pěnového polystyrenu bílá EPS 150 S 1000 x 1000 x 80 mm</t>
  </si>
  <si>
    <t>95</t>
  </si>
  <si>
    <t>713141151</t>
  </si>
  <si>
    <t>Montáž izolace tepelné střech plochých kladené volně 1 vrstva rohoží, pásů, dílců, desek</t>
  </si>
  <si>
    <t>96</t>
  </si>
  <si>
    <t>283759910</t>
  </si>
  <si>
    <t>deska z pěnového polystyrenu bílá EPS 150 S 1000 x 1000 x 150 mm</t>
  </si>
  <si>
    <t>97</t>
  </si>
  <si>
    <t>998713102</t>
  </si>
  <si>
    <t>Přesun hmot tonážní tonážní pro izolace tepelné v objektech v do 12 m</t>
  </si>
  <si>
    <t>732.1</t>
  </si>
  <si>
    <t>Ústřední vytápění - strojovna tepelného čerpadla</t>
  </si>
  <si>
    <t>98</t>
  </si>
  <si>
    <t>PK</t>
  </si>
  <si>
    <t>732.101</t>
  </si>
  <si>
    <t>Montáž strojovny tepelného čerpadla</t>
  </si>
  <si>
    <t>kpl</t>
  </si>
  <si>
    <t>tepelné čerpadlo Nibe F2300 - 14</t>
  </si>
  <si>
    <t>100</t>
  </si>
  <si>
    <t>řídící modul tepelného čerpadla SMO20</t>
  </si>
  <si>
    <t>101</t>
  </si>
  <si>
    <t>akumulační nádrž topné vody o objemu 300 litrů - Regulus PS300 N+, včetně izolace</t>
  </si>
  <si>
    <t>102</t>
  </si>
  <si>
    <t>elektrické topné těleso o výkonu 9kW, 3x400V - Regulus ETT-G-9,0</t>
  </si>
  <si>
    <t>103</t>
  </si>
  <si>
    <t>nepřímotopný zásobníkový ohřívač teplé vody o objemu 300 litrů a teplosměnné ploše 3,8 m2 Regulus RBC 300 HP, včetně izolace</t>
  </si>
  <si>
    <t>104</t>
  </si>
  <si>
    <t>elektrické topné těleso o výkonu 6kW, 230V - Regulus ETT-G-6,0</t>
  </si>
  <si>
    <t>105</t>
  </si>
  <si>
    <t>membránová expanzní nádoba Reflex NG 50/6</t>
  </si>
  <si>
    <t>106</t>
  </si>
  <si>
    <t>membránová expanzní nádoba na studenou vodu Reflex Refix DD 18 s armaturou flowjet DN 20</t>
  </si>
  <si>
    <t>107</t>
  </si>
  <si>
    <t xml:space="preserve">oběhové čerpadlo Wilo Yonos Pico 25/1-6, včetně šroubení
</t>
  </si>
  <si>
    <t>108</t>
  </si>
  <si>
    <t xml:space="preserve">oběhové čerpadlo cirkulace teplé vody Wilo Star-Z, včetně šroubení
</t>
  </si>
  <si>
    <t>109</t>
  </si>
  <si>
    <t xml:space="preserve">kulový kohout R250 DN15
</t>
  </si>
  <si>
    <t>110</t>
  </si>
  <si>
    <t xml:space="preserve">kulový kohout R250 DN20
</t>
  </si>
  <si>
    <t>111</t>
  </si>
  <si>
    <t xml:space="preserve">kulový kohout R250 DN32
</t>
  </si>
  <si>
    <t>112</t>
  </si>
  <si>
    <t xml:space="preserve">zpětný ventil celokovový R60 DN15
</t>
  </si>
  <si>
    <t>113</t>
  </si>
  <si>
    <t xml:space="preserve">zpětný ventil celokovový R60 DN20
</t>
  </si>
  <si>
    <t>114</t>
  </si>
  <si>
    <t xml:space="preserve">zpětný ventil celokovový R60 DN32
</t>
  </si>
  <si>
    <t>115</t>
  </si>
  <si>
    <t xml:space="preserve">filtr mosazný R74a DN15
</t>
  </si>
  <si>
    <t>116</t>
  </si>
  <si>
    <t xml:space="preserve">filtr mosazný R74a DN20
</t>
  </si>
  <si>
    <t>117</t>
  </si>
  <si>
    <t xml:space="preserve">filtr mosazný R74a DN32
</t>
  </si>
  <si>
    <t>118</t>
  </si>
  <si>
    <t xml:space="preserve">vyvažovací ventil Hydronic Systems D9505, DN32
</t>
  </si>
  <si>
    <t>119</t>
  </si>
  <si>
    <t xml:space="preserve">pojistný ventil Duco DN15, otevírací přetlak 300 kPa
</t>
  </si>
  <si>
    <t>120</t>
  </si>
  <si>
    <t xml:space="preserve">pojistný ventil Duco DN15, otevírací přetlak 600 kPa
</t>
  </si>
  <si>
    <t>121</t>
  </si>
  <si>
    <t xml:space="preserve">pojistný ventil Duco DN20, otevírací přetlak 600 kPa
</t>
  </si>
  <si>
    <t>122</t>
  </si>
  <si>
    <t xml:space="preserve">vypouštěcí kohout CR41A DN15
</t>
  </si>
  <si>
    <t>123</t>
  </si>
  <si>
    <t xml:space="preserve">automatický odvzdušňovací ventil se zpětným ventilem R99I DN15
</t>
  </si>
  <si>
    <t>124</t>
  </si>
  <si>
    <t xml:space="preserve">teploměr 0-120°C BiTH 60, s jímkou
</t>
  </si>
  <si>
    <t>125</t>
  </si>
  <si>
    <t xml:space="preserve">tlakoměr typ 304 0-600 kPa s trojcestným zkušebním kohoutem
</t>
  </si>
  <si>
    <t>126</t>
  </si>
  <si>
    <t xml:space="preserve">tlakoměr 0-1,0 MPa s trojcestným zkušebním kohoutem
</t>
  </si>
  <si>
    <t>127</t>
  </si>
  <si>
    <t xml:space="preserve">vodoměr na studenou vodu Qn = 1,5, včetně šroubení
</t>
  </si>
  <si>
    <t>128</t>
  </si>
  <si>
    <t xml:space="preserve">měděné potrubí 15x1 včetně tvarovek a kotvení
</t>
  </si>
  <si>
    <t>129</t>
  </si>
  <si>
    <t xml:space="preserve">měděné potrubí 35x1,5, včetně tvarovek a kotvení
</t>
  </si>
  <si>
    <t>130</t>
  </si>
  <si>
    <t xml:space="preserve">izolace Tubolit DG 35/30
</t>
  </si>
  <si>
    <t>131</t>
  </si>
  <si>
    <t xml:space="preserve">potrubí PPR20x3,4; PN20, včetně tvarovek a uchycení
</t>
  </si>
  <si>
    <t>132</t>
  </si>
  <si>
    <t xml:space="preserve">potrubí PPR25x4,2; PN20, včetně tvarovek a uchycení
</t>
  </si>
  <si>
    <t>133</t>
  </si>
  <si>
    <t xml:space="preserve">izolace Tubolit DG-PPR 20/5
</t>
  </si>
  <si>
    <t>134</t>
  </si>
  <si>
    <t xml:space="preserve">izolace Tubolit DG-PPR 25/9
</t>
  </si>
  <si>
    <t>135</t>
  </si>
  <si>
    <t xml:space="preserve">ochrana potrubí mezi tepelným čerpadlem a vstupem do objektu proti mechanickému poškození, vlhkosti a slunečnímu záření – průměr 100 mm, délka 2x 500 mm (oplechování, plastová chránička)
</t>
  </si>
  <si>
    <t>136</t>
  </si>
  <si>
    <t xml:space="preserve">utěsněná chránička prostupu stěnou do objektu – průměr 100 mm
</t>
  </si>
  <si>
    <t>732.2</t>
  </si>
  <si>
    <t>Ústřední vytápění - strojovna kotle na biomasu</t>
  </si>
  <si>
    <t>137</t>
  </si>
  <si>
    <t>732.201</t>
  </si>
  <si>
    <t xml:space="preserve">Montáž strojovny kotle na biomasu
</t>
  </si>
  <si>
    <t>138</t>
  </si>
  <si>
    <t>201</t>
  </si>
  <si>
    <t xml:space="preserve">zplynovací kotel s úpravou pro hořák na pelety Atmos DC50S
</t>
  </si>
  <si>
    <t>139</t>
  </si>
  <si>
    <t>202</t>
  </si>
  <si>
    <t xml:space="preserve">sada ekvitermní regulace Atmos ACD01 (S0074)
</t>
  </si>
  <si>
    <t>140</t>
  </si>
  <si>
    <t>203</t>
  </si>
  <si>
    <t xml:space="preserve">čidlo teploty spalin AGF2
</t>
  </si>
  <si>
    <t>141</t>
  </si>
  <si>
    <t>204</t>
  </si>
  <si>
    <t xml:space="preserve">čidlo teploty KTF20
</t>
  </si>
  <si>
    <t>142</t>
  </si>
  <si>
    <t>205</t>
  </si>
  <si>
    <t xml:space="preserve">hořák na pelety Atmos A45
</t>
  </si>
  <si>
    <t>143</t>
  </si>
  <si>
    <t>206</t>
  </si>
  <si>
    <t xml:space="preserve">odpouštěcí ventil Honeywell TS 131-3/4 A
</t>
  </si>
  <si>
    <t>144</t>
  </si>
  <si>
    <t>207</t>
  </si>
  <si>
    <t xml:space="preserve">textilní zásobník paliva o objemu 5,5 m3 Atmos ATZ 5 (H0505)
</t>
  </si>
  <si>
    <t>145</t>
  </si>
  <si>
    <t>208</t>
  </si>
  <si>
    <t xml:space="preserve">šnekový dopravník hřídelový Atmos DRA50, délka 2,5 m (H0037)
</t>
  </si>
  <si>
    <t>146</t>
  </si>
  <si>
    <t>209</t>
  </si>
  <si>
    <t xml:space="preserve">akumulační nádrž topné vody o objemu 2000 litrů – Regulus PS2000 N+, včetně izolace
</t>
  </si>
  <si>
    <t>147</t>
  </si>
  <si>
    <t>210</t>
  </si>
  <si>
    <t xml:space="preserve">membránová expanzní nádoba Reflex N 600/6
</t>
  </si>
  <si>
    <t>148</t>
  </si>
  <si>
    <t>211</t>
  </si>
  <si>
    <t xml:space="preserve">termostatická čerpadlová sestava pro zvýšení teploty zpátečky Laddomat 22, termostatická patrona teplota 72°C
</t>
  </si>
  <si>
    <t>149</t>
  </si>
  <si>
    <t>212</t>
  </si>
  <si>
    <t>150</t>
  </si>
  <si>
    <t>213</t>
  </si>
  <si>
    <t xml:space="preserve">trojcestná směšovací klapka Esbe VRG130 DN25, kvs=6,3 s pohonem ARA661, tříbodové řízení, 230V, 120s
</t>
  </si>
  <si>
    <t>151</t>
  </si>
  <si>
    <t>214</t>
  </si>
  <si>
    <t>152</t>
  </si>
  <si>
    <t>215</t>
  </si>
  <si>
    <t xml:space="preserve">trojcestná směšovací klapka Esbe VRG130 DN20, kvs=4,0 s pohonem ARA661, tříbodové řízení, 230V, 120s
</t>
  </si>
  <si>
    <t>153</t>
  </si>
  <si>
    <t>216</t>
  </si>
  <si>
    <t>154</t>
  </si>
  <si>
    <t>217</t>
  </si>
  <si>
    <t xml:space="preserve">kulový kohout R250 DN25
</t>
  </si>
  <si>
    <t>155</t>
  </si>
  <si>
    <t>218</t>
  </si>
  <si>
    <t>156</t>
  </si>
  <si>
    <t>219</t>
  </si>
  <si>
    <t xml:space="preserve">kulový kohout R250 DN40
</t>
  </si>
  <si>
    <t>157</t>
  </si>
  <si>
    <t>220</t>
  </si>
  <si>
    <t>158</t>
  </si>
  <si>
    <t>221</t>
  </si>
  <si>
    <t xml:space="preserve">zpětný ventil celokovový R60 DN25
</t>
  </si>
  <si>
    <t>159</t>
  </si>
  <si>
    <t>222</t>
  </si>
  <si>
    <t>160</t>
  </si>
  <si>
    <t>223</t>
  </si>
  <si>
    <t>161</t>
  </si>
  <si>
    <t>224</t>
  </si>
  <si>
    <t xml:space="preserve">filtr mosazný R74a DN25
</t>
  </si>
  <si>
    <t>162</t>
  </si>
  <si>
    <t>225</t>
  </si>
  <si>
    <t>163</t>
  </si>
  <si>
    <t>226</t>
  </si>
  <si>
    <t xml:space="preserve">filtr mosazný R74a DN40
</t>
  </si>
  <si>
    <t>164</t>
  </si>
  <si>
    <t>227</t>
  </si>
  <si>
    <t xml:space="preserve">vyvažovací ventil Hydronic Systems D9505, DN25
</t>
  </si>
  <si>
    <t>165</t>
  </si>
  <si>
    <t>228</t>
  </si>
  <si>
    <t>166</t>
  </si>
  <si>
    <t>229</t>
  </si>
  <si>
    <t xml:space="preserve">pojistný ventil Duco DN15, otevírací přetlak 250 kPa
</t>
  </si>
  <si>
    <t>167</t>
  </si>
  <si>
    <t>230</t>
  </si>
  <si>
    <t xml:space="preserve">tlakoměr typ 304 0-400 kPa s trojcestným zkušebním kohoutem
</t>
  </si>
  <si>
    <t>168</t>
  </si>
  <si>
    <t>231</t>
  </si>
  <si>
    <t>169</t>
  </si>
  <si>
    <t>232</t>
  </si>
  <si>
    <t xml:space="preserve">vypouštěcí kohout CR50A DN20
</t>
  </si>
  <si>
    <t>170</t>
  </si>
  <si>
    <t>233</t>
  </si>
  <si>
    <t>171</t>
  </si>
  <si>
    <t>234</t>
  </si>
  <si>
    <t>172</t>
  </si>
  <si>
    <t>235</t>
  </si>
  <si>
    <t xml:space="preserve">trubka ocelová černá závitová bezešvá DN20 (26,7x2,65), včetně tvarovek nátěru a uchycení
</t>
  </si>
  <si>
    <t>173</t>
  </si>
  <si>
    <t>236</t>
  </si>
  <si>
    <t xml:space="preserve">trubka ocelová černá závitová bezešvá DN25 (33,7x3,25), včetně tvarovek, nátěru a uchycení
</t>
  </si>
  <si>
    <t>174</t>
  </si>
  <si>
    <t>237</t>
  </si>
  <si>
    <t xml:space="preserve">trubka ocelová černá závitová bezešvá DN32 (42,4x3,25), včetně tvarovek, nátěru a uchycení
</t>
  </si>
  <si>
    <t>175</t>
  </si>
  <si>
    <t>238</t>
  </si>
  <si>
    <t xml:space="preserve">trubka ocelová černá závitová bezešvá DN40 (48,3x3,25), včetně tvarovek nátěru a uchycení
</t>
  </si>
  <si>
    <t>176</t>
  </si>
  <si>
    <t>239</t>
  </si>
  <si>
    <t xml:space="preserve">Rockwool Pipo ALS 28/30
</t>
  </si>
  <si>
    <t>177</t>
  </si>
  <si>
    <t>240</t>
  </si>
  <si>
    <t xml:space="preserve">Rockwool Pipo ALS 35/30
</t>
  </si>
  <si>
    <t>178</t>
  </si>
  <si>
    <t>241</t>
  </si>
  <si>
    <t xml:space="preserve">Rockwool Pipo ALS 42/40
</t>
  </si>
  <si>
    <t>179</t>
  </si>
  <si>
    <t>242</t>
  </si>
  <si>
    <t xml:space="preserve">Rockwool Pipo ALS 49/40
</t>
  </si>
  <si>
    <t>735.1</t>
  </si>
  <si>
    <t>Ústřední vytápění - otopná soustava napojená na tepelné čerpadlo</t>
  </si>
  <si>
    <t>180</t>
  </si>
  <si>
    <t>735.101</t>
  </si>
  <si>
    <t xml:space="preserve">Montáž otopné soustavy tepelného čerpadla
</t>
  </si>
  <si>
    <t>181</t>
  </si>
  <si>
    <t>otopná tělesa Korado Radik VK s integrovaným term. ventilem
 11-050070-60</t>
  </si>
  <si>
    <t>182</t>
  </si>
  <si>
    <t>otopná tělesa Korado Radik VK s integrovaným term. ventilem
 11-050180-60</t>
  </si>
  <si>
    <t>183</t>
  </si>
  <si>
    <t>otopná tělesa Korado Radik VK s integrovaným term. ventilem
 11-090080-60</t>
  </si>
  <si>
    <t>184</t>
  </si>
  <si>
    <t>otopná tělesa Korado Radik VK s integrovaným term. ventilem
 11-090090-60</t>
  </si>
  <si>
    <t>185</t>
  </si>
  <si>
    <t>otopná tělesa Korado Radik VK s integrovaným term. ventilem
 21-050120-60</t>
  </si>
  <si>
    <t>186</t>
  </si>
  <si>
    <t>otopná tělesa Korado Radik VK s integrovaným term. ventilem
 21-070180-60</t>
  </si>
  <si>
    <t>187</t>
  </si>
  <si>
    <t>otopná tělesa Korado Radik VK s integrovaným term. ventilem
 21-070200-60</t>
  </si>
  <si>
    <t>188</t>
  </si>
  <si>
    <t>otopná tělesa Korado Radik VK s integrovaným term. ventilem
 22-050200-60</t>
  </si>
  <si>
    <t>189</t>
  </si>
  <si>
    <t>otopná tělesa Korado Radik VK s integrovaným term. ventilem
 22-090050-60</t>
  </si>
  <si>
    <t>190</t>
  </si>
  <si>
    <t>otopná tělesa Korado Radik VK s integrovaným term. ventilem
 22-090200-60</t>
  </si>
  <si>
    <t>191</t>
  </si>
  <si>
    <t>otopná tělesa Korado Radik VK s integrovaným term. ventilem
 33-050100-60</t>
  </si>
  <si>
    <t>192</t>
  </si>
  <si>
    <t>otopná tělesa Korado Radik VK s integrovaným term. ventilem
 33-050140-60</t>
  </si>
  <si>
    <t>193</t>
  </si>
  <si>
    <t xml:space="preserve">šroubení Heimeier Vekolux DN15 rohové, včetně svěrného šroubení na trubku Cu 15x1
</t>
  </si>
  <si>
    <t>194</t>
  </si>
  <si>
    <t xml:space="preserve">termostatická hlavice Heimeier K bílá
</t>
  </si>
  <si>
    <t>195</t>
  </si>
  <si>
    <t xml:space="preserve">měděné potrubí 15x1,0, včetně tvarovek a kotvení
</t>
  </si>
  <si>
    <t>196</t>
  </si>
  <si>
    <t xml:space="preserve">měděné potrubí 18x1,0, včetně tvarovek a kotvení
</t>
  </si>
  <si>
    <t>197</t>
  </si>
  <si>
    <t xml:space="preserve">měděné potrubí 22x1,0, včetně tvarovek a kotvení
</t>
  </si>
  <si>
    <t>198</t>
  </si>
  <si>
    <t xml:space="preserve">měděné potrubí 28x1,5, včetně tvarovek a kotvení
</t>
  </si>
  <si>
    <t>199</t>
  </si>
  <si>
    <t>200</t>
  </si>
  <si>
    <t xml:space="preserve">izolace Tubolit DG 15/9
</t>
  </si>
  <si>
    <t xml:space="preserve">izolace Tubolit DG 18/13
</t>
  </si>
  <si>
    <t xml:space="preserve">izolace Tubolit DG 22/20
</t>
  </si>
  <si>
    <t xml:space="preserve">izolace Tubolit DG 28/25
</t>
  </si>
  <si>
    <t>735.102</t>
  </si>
  <si>
    <t xml:space="preserve">Zkouška těsnosti 
</t>
  </si>
  <si>
    <t>735.103</t>
  </si>
  <si>
    <t xml:space="preserve">Uvedení tepelného čerpadla do provozu
</t>
  </si>
  <si>
    <t>735.104</t>
  </si>
  <si>
    <t xml:space="preserve">Provozní zkouška
</t>
  </si>
  <si>
    <t>735.2</t>
  </si>
  <si>
    <t>Ústřední vytápění - otopná soustava napojená na kotel na biomasu</t>
  </si>
  <si>
    <t>735.201</t>
  </si>
  <si>
    <t xml:space="preserve">Montáž otopné soustavy kotle na biomasu
</t>
  </si>
  <si>
    <t>301</t>
  </si>
  <si>
    <t xml:space="preserve">teplovzdušná teplovodní jednotka Tecnoclima AZN13, 230V, 3TZITEC013
</t>
  </si>
  <si>
    <t>302</t>
  </si>
  <si>
    <t xml:space="preserve">nosná stěnová konzole, 4AZM001
</t>
  </si>
  <si>
    <t>pár</t>
  </si>
  <si>
    <t>303</t>
  </si>
  <si>
    <t xml:space="preserve">čtyřpolohový volič rychlosti 230V, 4AAR012
</t>
  </si>
  <si>
    <t>304</t>
  </si>
  <si>
    <t xml:space="preserve">prostorový termostat 230 V, 4ATA001
</t>
  </si>
  <si>
    <t>305</t>
  </si>
  <si>
    <t>306</t>
  </si>
  <si>
    <t>307</t>
  </si>
  <si>
    <t>308</t>
  </si>
  <si>
    <t>309</t>
  </si>
  <si>
    <t>310</t>
  </si>
  <si>
    <t xml:space="preserve">Tubolit DG 35/30
</t>
  </si>
  <si>
    <t>311</t>
  </si>
  <si>
    <t xml:space="preserve">Tubolit DG 42/30
</t>
  </si>
  <si>
    <t>312</t>
  </si>
  <si>
    <t>otopná tělesa Korado Radik VK s integrovaným term. ventilem
 21-070070-60</t>
  </si>
  <si>
    <t>313</t>
  </si>
  <si>
    <t>314</t>
  </si>
  <si>
    <t>otopná tělesa Korado Radik VK s integrovaným term. ventilem
 21-070090-60</t>
  </si>
  <si>
    <t>315</t>
  </si>
  <si>
    <t>otopná tělesa Korado Radik VK s integrovaným term. ventilem
 21-070100-60</t>
  </si>
  <si>
    <t>316</t>
  </si>
  <si>
    <t>otopná tělesa Korado Radik VK s integrovaným term. ventilem
 21-070110-60</t>
  </si>
  <si>
    <t>317</t>
  </si>
  <si>
    <t>otopná tělesa Korado Radik VK s integrovaným term. ventilem
 21-070140-60</t>
  </si>
  <si>
    <t>318</t>
  </si>
  <si>
    <t>otopná tělesa Korado Radik VK s integrovaným term. ventilem
 33-070160-60</t>
  </si>
  <si>
    <t>319</t>
  </si>
  <si>
    <t>otopná tělesa Korado Radik VK s integrovaným term. ventilem
 33-070180-60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</si>
  <si>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</si>
  <si>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</si>
  <si>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</si>
  <si>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</si>
  <si>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</si>
  <si>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</si>
  <si>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</si>
  <si>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</si>
  <si>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</si>
  <si>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</si>
  <si>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735.202</t>
  </si>
  <si>
    <t>735.203</t>
  </si>
  <si>
    <t xml:space="preserve">Uvedení kotle na biomasu do provozu
</t>
  </si>
  <si>
    <t>735.204</t>
  </si>
  <si>
    <t>762</t>
  </si>
  <si>
    <t>Konstrukce tesařské</t>
  </si>
  <si>
    <t>243</t>
  </si>
  <si>
    <t>244</t>
  </si>
  <si>
    <t>245</t>
  </si>
  <si>
    <t>246</t>
  </si>
  <si>
    <t>247</t>
  </si>
  <si>
    <t>763</t>
  </si>
  <si>
    <t>Konstrukce suché výstavby</t>
  </si>
  <si>
    <t>248</t>
  </si>
  <si>
    <t>763131751</t>
  </si>
  <si>
    <t>Montáž parotěsné zábrany do SDK podhledu</t>
  </si>
  <si>
    <t>249</t>
  </si>
  <si>
    <t>283292740</t>
  </si>
  <si>
    <t>folie nehořlavá parotěsná JUTAFOL N Speciál 110 g/m2</t>
  </si>
  <si>
    <t>250</t>
  </si>
  <si>
    <t>763131752</t>
  </si>
  <si>
    <t>Montáž jedné vrstvy tepelné izolace do SDK podhledu</t>
  </si>
  <si>
    <t>251</t>
  </si>
  <si>
    <t>631481560</t>
  </si>
  <si>
    <t>deska minerální izolační ISOVER UNI 600x1200 mm tl. 140 mm</t>
  </si>
  <si>
    <t>252</t>
  </si>
  <si>
    <t>253</t>
  </si>
  <si>
    <t>764</t>
  </si>
  <si>
    <t>Konstrukce klempířské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</si>
  <si>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</si>
  <si>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</si>
  <si>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</si>
  <si>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</si>
  <si>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</si>
  <si>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</si>
  <si>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</si>
  <si>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</si>
  <si>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</si>
  <si>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</si>
  <si>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</si>
  <si>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</si>
  <si>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</si>
  <si>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</si>
  <si>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</si>
  <si>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</si>
  <si>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</si>
  <si>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</si>
  <si>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</si>
  <si>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</si>
  <si>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</si>
  <si>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</si>
  <si>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</si>
  <si>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</si>
  <si>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</si>
  <si>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</si>
  <si>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</si>
  <si>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</si>
  <si>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</si>
  <si>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</si>
  <si>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</si>
  <si>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</si>
  <si>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</si>
  <si>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</si>
  <si>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766</t>
  </si>
  <si>
    <t>Konstrukce truhlářské</t>
  </si>
  <si>
    <t>288</t>
  </si>
  <si>
    <t>766000001</t>
  </si>
  <si>
    <t>Demontáž stávajících vnějších oken a dveří</t>
  </si>
  <si>
    <t>289</t>
  </si>
  <si>
    <t>766000002</t>
  </si>
  <si>
    <t xml:space="preserve">Montáž nových plastových oken a dveří </t>
  </si>
  <si>
    <t>290</t>
  </si>
  <si>
    <t>766001</t>
  </si>
  <si>
    <t>plastové dvojdílné okno se sloupkem OS/OS, barva antracitová šedá/bílá, zasklení izolačním dvojsklem Ug=1,1W/m2K, rozměr 1790/820 mm</t>
  </si>
  <si>
    <t>291</t>
  </si>
  <si>
    <t>766002</t>
  </si>
  <si>
    <t>plastové jednodílné okno OS, barva antracitová šedá/bílá, zasklení izolačním dvojsklem Ug=1,1W/m2K, rozměr 950/1550 mm</t>
  </si>
  <si>
    <t>292</t>
  </si>
  <si>
    <t>766003</t>
  </si>
  <si>
    <t>plastové jednodílné plné vchodové dveře O, barva antracitová šedá/bílá, rozměr 970/2070 mm</t>
  </si>
  <si>
    <t>293</t>
  </si>
  <si>
    <t>766004</t>
  </si>
  <si>
    <t>plastové dvojdílné balkonové dveře OS/O, barva antracitová šedá/bílá, zasklení izolačním dvojsklem Ug=1,1W/m2K, rozměr 1200 (480+720)/1990 mm</t>
  </si>
  <si>
    <t>294</t>
  </si>
  <si>
    <t>766005</t>
  </si>
  <si>
    <t>plastové dvojdílné okno se sloupkem OS/OS, barva antracitová šedá/bílá, zasklení izolačním dvojsklem Ug=1,1W/m2K, rozměr 1600/1470 mm</t>
  </si>
  <si>
    <t>295</t>
  </si>
  <si>
    <t>766006</t>
  </si>
  <si>
    <t>plastové dvojdílné terasové dveře se sloupkem OS/OS, barva antracitová šedá/bílá, zasklení izolačním dvojsklem Ug=1,1W/m2K, rozměr 2040/1990 mm</t>
  </si>
  <si>
    <t>296</t>
  </si>
  <si>
    <t>766007</t>
  </si>
  <si>
    <t>plastové jednodílné okno OS, barva antracitová šedá/bílá, zasklení izolačním dvojsklem Ug=1,1W/m2K, rozměr 1080/1040 mm</t>
  </si>
  <si>
    <t>297</t>
  </si>
  <si>
    <t>766008</t>
  </si>
  <si>
    <t>plastové jednodílné vedlejší plné vchodové dveře, barva antracitová šedá/bílá, rozměr 1050/2050 mm</t>
  </si>
  <si>
    <t>298</t>
  </si>
  <si>
    <t>766009</t>
  </si>
  <si>
    <t>plastové dvojdílné okno se sloupkem fix/fix, barva antracitová šedá/bílá, zasklení izolačním dvojsklem Ug=1,1W/m2K, rozměr 1770/870 mm</t>
  </si>
  <si>
    <t>299</t>
  </si>
  <si>
    <t>766010</t>
  </si>
  <si>
    <t>plastové jednodílné plné vchodové dveře s fixním nadsvětlíkem, barva antracitová šedá/bílá, zasklení izolačním dvojsklem Ug=1,1W/m2K, rozměr 1050/3100 (dveře 2100) mm</t>
  </si>
  <si>
    <t>300</t>
  </si>
  <si>
    <t>766011</t>
  </si>
  <si>
    <t>plastové dvojdílné okno se sloupkem fix/fix, barva antracitová šedá/bílá, zasklení izolačním dvojsklem Ug=1,1W/m2K, rozměr 1760/870 mm</t>
  </si>
  <si>
    <t>D+M sekčních garážových vrat s el. pohonem (motor ERTE 800N), typ clasik, barva antracit, rozměry: 3800/3000 mm - 1ks, 4100/3000 mm - 2ks, 3300/3000 mm - 1ks</t>
  </si>
  <si>
    <t xml:space="preserve"> - pozn.:</t>
  </si>
  <si>
    <t xml:space="preserve"> - CN neobsahuje:</t>
  </si>
  <si>
    <t xml:space="preserve"> - práce výslovně neuvedené v rozpočtu!</t>
  </si>
  <si>
    <t xml:space="preserve"> - demontáž stávajících parapetů</t>
  </si>
  <si>
    <t xml:space="preserve"> - veškeré práce spojené s vnitřními výplněmi otvorů</t>
  </si>
  <si>
    <t xml:space="preserve"> - odstranění a zřízení nových vnitřních omítek - mimo vnitřních zateplených stěn SN1, SO12</t>
  </si>
  <si>
    <t xml:space="preserve"> - bednění (podbití) vnějších přesahů střech</t>
  </si>
  <si>
    <t xml:space="preserve"> - úpravy vnějších schodišť</t>
  </si>
  <si>
    <t xml:space="preserve"> - malby</t>
  </si>
  <si>
    <t>legenda označení zatřídení</t>
  </si>
  <si>
    <t>1 - zateplení obvodových stěn</t>
  </si>
  <si>
    <t>2 - zateplení střech</t>
  </si>
  <si>
    <t>3 - zateplení podlah na terénu</t>
  </si>
  <si>
    <t>4 - výměna výplní otvorů</t>
  </si>
  <si>
    <t>5 - instalace tepelného čerpadla</t>
  </si>
  <si>
    <t>6 - instalace kotle na biomasu</t>
  </si>
  <si>
    <t>zatřídění kategorie en. opatření</t>
  </si>
  <si>
    <t>Celkem Kč bez DPH</t>
  </si>
  <si>
    <t>Kč</t>
  </si>
  <si>
    <t>Přesun hmot</t>
  </si>
  <si>
    <t>997013113</t>
  </si>
  <si>
    <t>Vnitrostaveništní doprava suti a vybouraných hmot pro budovy v do 12 m s použitím mechanizace</t>
  </si>
  <si>
    <t>997013501</t>
  </si>
  <si>
    <t>Odvoz suti na skládku a vybouraných hmot nebo meziskládku do 1 km se složením</t>
  </si>
  <si>
    <t>997013509</t>
  </si>
  <si>
    <t>Příplatek k odvozu suti a vybouraných hmot na skládku ZKD 1 km přes 1 km (9 km)</t>
  </si>
  <si>
    <t>997013831</t>
  </si>
  <si>
    <t>Poplatek za uložení stavebního směsného odpadu na skládce (skládkovné)</t>
  </si>
  <si>
    <t>998011002</t>
  </si>
  <si>
    <t>Přesun hmot pro budovy zděné v do 12 m</t>
  </si>
  <si>
    <t>Sazba DPH/PDP</t>
  </si>
  <si>
    <t>Cena s DPH (ř. 23-25)/PDP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</si>
</sst>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63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sz val="8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7030A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45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Border="1" applyAlignment="1" applyProtection="1">
      <alignment horizontal="right" vertical="center"/>
      <protection/>
    </xf>
    <xf numFmtId="165" fontId="0" fillId="0" borderId="39" xfId="0" applyNumberForma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Border="1" applyAlignment="1" applyProtection="1">
      <alignment horizontal="right" vertical="center"/>
      <protection/>
    </xf>
    <xf numFmtId="165" fontId="0" fillId="0" borderId="41" xfId="0" applyNumberForma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Border="1" applyAlignment="1" applyProtection="1">
      <alignment horizontal="right" vertical="center"/>
      <protection/>
    </xf>
    <xf numFmtId="165" fontId="0" fillId="0" borderId="25" xfId="0" applyNumberForma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Border="1" applyAlignment="1" applyProtection="1">
      <alignment horizontal="right" vertical="center"/>
      <protection/>
    </xf>
    <xf numFmtId="165" fontId="0" fillId="0" borderId="32" xfId="0" applyNumberForma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2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2" fillId="0" borderId="44" xfId="0" applyNumberFormat="1" applyFont="1" applyBorder="1" applyAlignment="1" applyProtection="1">
      <alignment horizontal="righ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3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ill="1" applyBorder="1" applyAlignment="1" applyProtection="1">
      <alignment horizontal="left"/>
      <protection/>
    </xf>
    <xf numFmtId="0" fontId="0" fillId="33" borderId="31" xfId="0" applyFill="1" applyBorder="1" applyAlignment="1" applyProtection="1">
      <alignment horizontal="left"/>
      <protection/>
    </xf>
    <xf numFmtId="0" fontId="0" fillId="33" borderId="32" xfId="0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18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/>
      <protection/>
    </xf>
    <xf numFmtId="0" fontId="0" fillId="35" borderId="0" xfId="0" applyFont="1" applyFill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2" fillId="0" borderId="16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15" fillId="36" borderId="0" xfId="0" applyFont="1" applyFill="1" applyAlignment="1" applyProtection="1">
      <alignment horizontal="right"/>
      <protection/>
    </xf>
    <xf numFmtId="0" fontId="15" fillId="36" borderId="0" xfId="0" applyFont="1" applyFill="1" applyAlignment="1" applyProtection="1">
      <alignment horizontal="left"/>
      <protection/>
    </xf>
    <xf numFmtId="43" fontId="15" fillId="36" borderId="0" xfId="34" applyFont="1" applyFill="1" applyAlignment="1" applyProtection="1">
      <alignment horizontal="right"/>
      <protection/>
    </xf>
    <xf numFmtId="0" fontId="3" fillId="36" borderId="0" xfId="0" applyFont="1" applyFill="1" applyAlignment="1" applyProtection="1">
      <alignment horizontal="right" vertical="center"/>
      <protection/>
    </xf>
    <xf numFmtId="0" fontId="3" fillId="36" borderId="0" xfId="0" applyFont="1" applyFill="1" applyAlignment="1" applyProtection="1">
      <alignment horizontal="left" vertical="center"/>
      <protection/>
    </xf>
    <xf numFmtId="0" fontId="3" fillId="36" borderId="0" xfId="0" applyFont="1" applyFill="1" applyAlignment="1" applyProtection="1">
      <alignment horizontal="left"/>
      <protection/>
    </xf>
    <xf numFmtId="43" fontId="3" fillId="36" borderId="0" xfId="34" applyFont="1" applyFill="1" applyAlignment="1" applyProtection="1">
      <alignment horizontal="right"/>
      <protection/>
    </xf>
    <xf numFmtId="0" fontId="16" fillId="0" borderId="63" xfId="0" applyFont="1" applyBorder="1" applyAlignment="1" applyProtection="1">
      <alignment horizontal="left" vertical="center"/>
      <protection/>
    </xf>
    <xf numFmtId="0" fontId="16" fillId="0" borderId="63" xfId="0" applyFont="1" applyBorder="1" applyAlignment="1" applyProtection="1">
      <alignment horizontal="center" vertical="center"/>
      <protection/>
    </xf>
    <xf numFmtId="168" fontId="16" fillId="0" borderId="63" xfId="0" applyNumberFormat="1" applyFont="1" applyBorder="1" applyAlignment="1" applyProtection="1">
      <alignment horizontal="right" vertical="center"/>
      <protection/>
    </xf>
    <xf numFmtId="0" fontId="9" fillId="0" borderId="63" xfId="0" applyFont="1" applyBorder="1" applyAlignment="1" applyProtection="1">
      <alignment horizontal="left" vertical="center"/>
      <protection/>
    </xf>
    <xf numFmtId="0" fontId="17" fillId="0" borderId="63" xfId="0" applyFont="1" applyBorder="1" applyAlignment="1" applyProtection="1">
      <alignment horizontal="center" vertical="center"/>
      <protection/>
    </xf>
    <xf numFmtId="0" fontId="17" fillId="0" borderId="63" xfId="0" applyFont="1" applyBorder="1" applyAlignment="1" applyProtection="1">
      <alignment horizontal="left" vertical="center"/>
      <protection/>
    </xf>
    <xf numFmtId="168" fontId="17" fillId="0" borderId="63" xfId="0" applyNumberFormat="1" applyFont="1" applyBorder="1" applyAlignment="1" applyProtection="1">
      <alignment horizontal="right" vertical="center"/>
      <protection/>
    </xf>
    <xf numFmtId="0" fontId="2" fillId="0" borderId="63" xfId="0" applyFont="1" applyBorder="1" applyAlignment="1" applyProtection="1">
      <alignment horizontal="center" vertical="center"/>
      <protection/>
    </xf>
    <xf numFmtId="49" fontId="2" fillId="0" borderId="63" xfId="0" applyNumberFormat="1" applyFont="1" applyBorder="1" applyAlignment="1" applyProtection="1">
      <alignment horizontal="left" vertical="top"/>
      <protection/>
    </xf>
    <xf numFmtId="0" fontId="2" fillId="0" borderId="63" xfId="0" applyFont="1" applyBorder="1" applyAlignment="1" applyProtection="1">
      <alignment horizontal="left" vertical="center" wrapText="1"/>
      <protection/>
    </xf>
    <xf numFmtId="168" fontId="2" fillId="0" borderId="63" xfId="0" applyNumberFormat="1" applyFont="1" applyBorder="1" applyAlignment="1" applyProtection="1">
      <alignment horizontal="right" vertical="center"/>
      <protection/>
    </xf>
    <xf numFmtId="166" fontId="2" fillId="0" borderId="63" xfId="0" applyNumberFormat="1" applyFont="1" applyBorder="1" applyAlignment="1" applyProtection="1">
      <alignment horizontal="right" vertical="center"/>
      <protection/>
    </xf>
    <xf numFmtId="169" fontId="2" fillId="0" borderId="63" xfId="0" applyNumberFormat="1" applyFont="1" applyBorder="1" applyAlignment="1" applyProtection="1">
      <alignment horizontal="right" vertical="center"/>
      <protection/>
    </xf>
    <xf numFmtId="170" fontId="2" fillId="0" borderId="63" xfId="0" applyNumberFormat="1" applyFont="1" applyBorder="1" applyAlignment="1" applyProtection="1">
      <alignment horizontal="right" vertical="center"/>
      <protection/>
    </xf>
    <xf numFmtId="165" fontId="2" fillId="0" borderId="63" xfId="0" applyNumberFormat="1" applyFont="1" applyBorder="1" applyAlignment="1" applyProtection="1">
      <alignment horizontal="right" vertical="center"/>
      <protection/>
    </xf>
    <xf numFmtId="0" fontId="2" fillId="0" borderId="63" xfId="0" applyFont="1" applyBorder="1" applyAlignment="1" applyProtection="1">
      <alignment horizontal="left" vertical="center"/>
      <protection/>
    </xf>
    <xf numFmtId="0" fontId="9" fillId="0" borderId="63" xfId="0" applyFont="1" applyBorder="1" applyAlignment="1" applyProtection="1">
      <alignment horizontal="center" vertical="center"/>
      <protection/>
    </xf>
    <xf numFmtId="0" fontId="2" fillId="0" borderId="63" xfId="0" applyFont="1" applyBorder="1" applyAlignment="1" applyProtection="1">
      <alignment horizontal="left" vertical="center"/>
      <protection/>
    </xf>
    <xf numFmtId="0" fontId="9" fillId="0" borderId="63" xfId="0" applyFont="1" applyBorder="1" applyAlignment="1" applyProtection="1">
      <alignment horizontal="left" vertical="center"/>
      <protection/>
    </xf>
    <xf numFmtId="0" fontId="20" fillId="0" borderId="63" xfId="0" applyFont="1" applyBorder="1" applyAlignment="1" applyProtection="1">
      <alignment horizontal="center" vertical="center"/>
      <protection/>
    </xf>
    <xf numFmtId="49" fontId="20" fillId="0" borderId="63" xfId="0" applyNumberFormat="1" applyFont="1" applyBorder="1" applyAlignment="1" applyProtection="1">
      <alignment horizontal="left" vertical="top"/>
      <protection/>
    </xf>
    <xf numFmtId="0" fontId="20" fillId="0" borderId="63" xfId="0" applyFont="1" applyBorder="1" applyAlignment="1" applyProtection="1">
      <alignment horizontal="left" vertical="center" wrapText="1"/>
      <protection/>
    </xf>
    <xf numFmtId="168" fontId="20" fillId="0" borderId="63" xfId="0" applyNumberFormat="1" applyFont="1" applyBorder="1" applyAlignment="1" applyProtection="1">
      <alignment horizontal="right" vertical="center"/>
      <protection/>
    </xf>
    <xf numFmtId="166" fontId="20" fillId="0" borderId="63" xfId="0" applyNumberFormat="1" applyFont="1" applyBorder="1" applyAlignment="1" applyProtection="1">
      <alignment horizontal="right" vertical="center"/>
      <protection/>
    </xf>
    <xf numFmtId="169" fontId="20" fillId="0" borderId="63" xfId="0" applyNumberFormat="1" applyFont="1" applyBorder="1" applyAlignment="1" applyProtection="1">
      <alignment horizontal="right" vertical="center"/>
      <protection/>
    </xf>
    <xf numFmtId="170" fontId="20" fillId="0" borderId="63" xfId="0" applyNumberFormat="1" applyFont="1" applyBorder="1" applyAlignment="1" applyProtection="1">
      <alignment horizontal="right" vertical="center"/>
      <protection/>
    </xf>
    <xf numFmtId="165" fontId="20" fillId="0" borderId="63" xfId="0" applyNumberFormat="1" applyFont="1" applyBorder="1" applyAlignment="1" applyProtection="1">
      <alignment horizontal="right" vertical="center"/>
      <protection/>
    </xf>
    <xf numFmtId="0" fontId="20" fillId="0" borderId="63" xfId="0" applyFont="1" applyBorder="1" applyAlignment="1" applyProtection="1">
      <alignment horizontal="left" vertical="center"/>
      <protection/>
    </xf>
    <xf numFmtId="0" fontId="9" fillId="0" borderId="63" xfId="0" applyFont="1" applyBorder="1" applyAlignment="1" applyProtection="1">
      <alignment horizontal="center" vertical="center"/>
      <protection/>
    </xf>
    <xf numFmtId="0" fontId="2" fillId="0" borderId="63" xfId="0" applyFont="1" applyBorder="1" applyAlignment="1" applyProtection="1">
      <alignment horizontal="left" vertical="center"/>
      <protection/>
    </xf>
    <xf numFmtId="0" fontId="18" fillId="0" borderId="63" xfId="0" applyFont="1" applyBorder="1" applyAlignment="1" applyProtection="1">
      <alignment horizontal="left" vertical="center"/>
      <protection/>
    </xf>
    <xf numFmtId="0" fontId="19" fillId="0" borderId="63" xfId="0" applyFont="1" applyBorder="1" applyAlignment="1" applyProtection="1">
      <alignment horizontal="left" vertical="center"/>
      <protection/>
    </xf>
    <xf numFmtId="168" fontId="19" fillId="0" borderId="63" xfId="0" applyNumberFormat="1" applyFont="1" applyBorder="1" applyAlignment="1" applyProtection="1">
      <alignment horizontal="right" vertical="center"/>
      <protection/>
    </xf>
    <xf numFmtId="0" fontId="22" fillId="0" borderId="41" xfId="0" applyFont="1" applyBorder="1" applyAlignment="1" applyProtection="1">
      <alignment horizontal="left" vertical="center"/>
      <protection/>
    </xf>
    <xf numFmtId="166" fontId="16" fillId="0" borderId="63" xfId="0" applyNumberFormat="1" applyFont="1" applyBorder="1" applyAlignment="1" applyProtection="1">
      <alignment horizontal="right" vertical="center"/>
      <protection/>
    </xf>
    <xf numFmtId="166" fontId="17" fillId="0" borderId="63" xfId="0" applyNumberFormat="1" applyFont="1" applyBorder="1" applyAlignment="1" applyProtection="1">
      <alignment horizontal="right" vertical="center"/>
      <protection/>
    </xf>
    <xf numFmtId="166" fontId="2" fillId="0" borderId="63" xfId="0" applyNumberFormat="1" applyFont="1" applyBorder="1" applyAlignment="1" applyProtection="1">
      <alignment horizontal="right" vertical="center"/>
      <protection/>
    </xf>
    <xf numFmtId="166" fontId="20" fillId="0" borderId="63" xfId="0" applyNumberFormat="1" applyFont="1" applyBorder="1" applyAlignment="1" applyProtection="1">
      <alignment horizontal="right" vertical="center"/>
      <protection/>
    </xf>
    <xf numFmtId="166" fontId="19" fillId="0" borderId="63" xfId="0" applyNumberFormat="1" applyFont="1" applyBorder="1" applyAlignment="1" applyProtection="1">
      <alignment horizontal="right" vertical="center"/>
      <protection/>
    </xf>
    <xf numFmtId="0" fontId="60" fillId="0" borderId="63" xfId="0" applyFont="1" applyBorder="1" applyAlignment="1" applyProtection="1">
      <alignment horizontal="center" vertical="center"/>
      <protection/>
    </xf>
    <xf numFmtId="49" fontId="60" fillId="0" borderId="63" xfId="0" applyNumberFormat="1" applyFont="1" applyBorder="1" applyAlignment="1" applyProtection="1">
      <alignment horizontal="left" vertical="top"/>
      <protection/>
    </xf>
    <xf numFmtId="0" fontId="60" fillId="0" borderId="63" xfId="0" applyFont="1" applyBorder="1" applyAlignment="1" applyProtection="1">
      <alignment horizontal="left" vertical="center" wrapText="1"/>
      <protection/>
    </xf>
    <xf numFmtId="168" fontId="60" fillId="0" borderId="63" xfId="0" applyNumberFormat="1" applyFont="1" applyBorder="1" applyAlignment="1" applyProtection="1">
      <alignment horizontal="right" vertical="center"/>
      <protection/>
    </xf>
    <xf numFmtId="166" fontId="60" fillId="0" borderId="63" xfId="0" applyNumberFormat="1" applyFont="1" applyBorder="1" applyAlignment="1" applyProtection="1">
      <alignment horizontal="right" vertical="center"/>
      <protection/>
    </xf>
    <xf numFmtId="169" fontId="60" fillId="0" borderId="63" xfId="0" applyNumberFormat="1" applyFont="1" applyBorder="1" applyAlignment="1" applyProtection="1">
      <alignment horizontal="right" vertical="center"/>
      <protection/>
    </xf>
    <xf numFmtId="170" fontId="60" fillId="0" borderId="63" xfId="0" applyNumberFormat="1" applyFont="1" applyBorder="1" applyAlignment="1" applyProtection="1">
      <alignment horizontal="right" vertical="center"/>
      <protection/>
    </xf>
    <xf numFmtId="165" fontId="60" fillId="0" borderId="63" xfId="0" applyNumberFormat="1" applyFont="1" applyBorder="1" applyAlignment="1" applyProtection="1">
      <alignment horizontal="right" vertical="center"/>
      <protection/>
    </xf>
    <xf numFmtId="0" fontId="60" fillId="0" borderId="63" xfId="0" applyFont="1" applyBorder="1" applyAlignment="1" applyProtection="1">
      <alignment horizontal="left" vertical="center"/>
      <protection/>
    </xf>
    <xf numFmtId="0" fontId="61" fillId="0" borderId="63" xfId="0" applyFont="1" applyBorder="1" applyAlignment="1" applyProtection="1">
      <alignment horizontal="center" vertical="center"/>
      <protection/>
    </xf>
    <xf numFmtId="0" fontId="62" fillId="0" borderId="63" xfId="0" applyFont="1" applyBorder="1" applyAlignment="1" applyProtection="1">
      <alignment horizontal="left" vertical="center"/>
      <protection/>
    </xf>
    <xf numFmtId="0" fontId="62" fillId="0" borderId="63" xfId="0" applyFont="1" applyBorder="1" applyAlignment="1" applyProtection="1">
      <alignment horizontal="center" vertical="center"/>
      <protection/>
    </xf>
    <xf numFmtId="166" fontId="62" fillId="0" borderId="63" xfId="0" applyNumberFormat="1" applyFont="1" applyBorder="1" applyAlignment="1" applyProtection="1">
      <alignment horizontal="right" vertical="center"/>
      <protection/>
    </xf>
    <xf numFmtId="168" fontId="62" fillId="0" borderId="63" xfId="0" applyNumberFormat="1" applyFont="1" applyBorder="1" applyAlignment="1" applyProtection="1">
      <alignment horizontal="right" vertical="center"/>
      <protection/>
    </xf>
    <xf numFmtId="0" fontId="2" fillId="0" borderId="63" xfId="0" applyFont="1" applyBorder="1" applyAlignment="1" applyProtection="1">
      <alignment horizontal="center" vertical="center"/>
      <protection/>
    </xf>
    <xf numFmtId="49" fontId="2" fillId="0" borderId="63" xfId="0" applyNumberFormat="1" applyFont="1" applyBorder="1" applyAlignment="1" applyProtection="1">
      <alignment horizontal="left" vertical="top"/>
      <protection/>
    </xf>
    <xf numFmtId="0" fontId="2" fillId="0" borderId="63" xfId="0" applyFont="1" applyBorder="1" applyAlignment="1" applyProtection="1">
      <alignment horizontal="left" vertical="center" wrapText="1"/>
      <protection/>
    </xf>
    <xf numFmtId="168" fontId="2" fillId="0" borderId="63" xfId="0" applyNumberFormat="1" applyFont="1" applyBorder="1" applyAlignment="1" applyProtection="1">
      <alignment horizontal="right" vertical="center"/>
      <protection/>
    </xf>
    <xf numFmtId="169" fontId="2" fillId="0" borderId="63" xfId="0" applyNumberFormat="1" applyFont="1" applyBorder="1" applyAlignment="1" applyProtection="1">
      <alignment horizontal="right" vertical="center"/>
      <protection/>
    </xf>
    <xf numFmtId="170" fontId="2" fillId="0" borderId="63" xfId="0" applyNumberFormat="1" applyFont="1" applyBorder="1" applyAlignment="1" applyProtection="1">
      <alignment horizontal="right" vertical="center"/>
      <protection/>
    </xf>
    <xf numFmtId="165" fontId="2" fillId="0" borderId="63" xfId="0" applyNumberFormat="1" applyFont="1" applyBorder="1" applyAlignment="1" applyProtection="1">
      <alignment horizontal="right" vertical="center"/>
      <protection/>
    </xf>
    <xf numFmtId="166" fontId="9" fillId="0" borderId="63" xfId="0" applyNumberFormat="1" applyFont="1" applyBorder="1" applyAlignment="1" applyProtection="1">
      <alignment horizontal="right" vertical="center"/>
      <protection/>
    </xf>
    <xf numFmtId="168" fontId="9" fillId="0" borderId="63" xfId="0" applyNumberFormat="1" applyFont="1" applyBorder="1" applyAlignment="1" applyProtection="1">
      <alignment horizontal="right" vertical="center"/>
      <protection/>
    </xf>
    <xf numFmtId="0" fontId="62" fillId="0" borderId="0" xfId="0" applyFont="1" applyAlignment="1" applyProtection="1">
      <alignment horizontal="center" vertical="center"/>
      <protection/>
    </xf>
    <xf numFmtId="0" fontId="62" fillId="0" borderId="0" xfId="0" applyFont="1" applyAlignment="1" applyProtection="1">
      <alignment horizontal="left" vertical="center"/>
      <protection/>
    </xf>
    <xf numFmtId="166" fontId="62" fillId="0" borderId="0" xfId="0" applyNumberFormat="1" applyFont="1" applyAlignment="1" applyProtection="1">
      <alignment horizontal="right" vertical="center"/>
      <protection/>
    </xf>
    <xf numFmtId="168" fontId="62" fillId="0" borderId="0" xfId="0" applyNumberFormat="1" applyFont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GridLines="0" zoomScale="115" zoomScaleNormal="115" zoomScalePageLayoutView="0" workbookViewId="0" topLeftCell="A43">
      <selection activeCell="W52" sqref="W52"/>
    </sheetView>
  </sheetViews>
  <sheetFormatPr defaultColWidth="9.140625" defaultRowHeight="12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6.42187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 hidden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2.5" customHeight="1">
      <c r="A2" s="2"/>
      <c r="B2" s="3"/>
      <c r="C2" s="3"/>
      <c r="D2" s="3"/>
      <c r="E2" s="3"/>
      <c r="F2" s="3"/>
      <c r="G2" s="5" t="s">
        <v>0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2" customHeight="1" hidden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19" ht="7.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24" customHeight="1">
      <c r="A5" s="12"/>
      <c r="B5" s="13" t="s">
        <v>1</v>
      </c>
      <c r="C5" s="13"/>
      <c r="D5" s="13"/>
      <c r="E5" s="235" t="s">
        <v>2</v>
      </c>
      <c r="F5" s="236"/>
      <c r="G5" s="236"/>
      <c r="H5" s="236"/>
      <c r="I5" s="236"/>
      <c r="J5" s="237"/>
      <c r="K5" s="13"/>
      <c r="L5" s="13"/>
      <c r="M5" s="13"/>
      <c r="N5" s="13"/>
      <c r="O5" s="13" t="s">
        <v>3</v>
      </c>
      <c r="P5" s="14" t="s">
        <v>4</v>
      </c>
      <c r="Q5" s="15"/>
      <c r="R5" s="16"/>
      <c r="S5" s="17"/>
    </row>
    <row r="6" spans="1:19" ht="16.5" customHeight="1" hidden="1">
      <c r="A6" s="12"/>
      <c r="B6" s="13" t="s">
        <v>5</v>
      </c>
      <c r="C6" s="13"/>
      <c r="D6" s="13"/>
      <c r="E6" s="18" t="s">
        <v>6</v>
      </c>
      <c r="F6" s="13"/>
      <c r="G6" s="13"/>
      <c r="H6" s="13"/>
      <c r="I6" s="13"/>
      <c r="J6" s="19"/>
      <c r="K6" s="13"/>
      <c r="L6" s="13"/>
      <c r="M6" s="13"/>
      <c r="N6" s="13"/>
      <c r="O6" s="13"/>
      <c r="P6" s="20"/>
      <c r="Q6" s="21"/>
      <c r="R6" s="19"/>
      <c r="S6" s="17"/>
    </row>
    <row r="7" spans="1:19" ht="24" customHeight="1">
      <c r="A7" s="12"/>
      <c r="B7" s="13" t="s">
        <v>7</v>
      </c>
      <c r="C7" s="13"/>
      <c r="D7" s="13"/>
      <c r="E7" s="238" t="s">
        <v>8</v>
      </c>
      <c r="F7" s="239"/>
      <c r="G7" s="239"/>
      <c r="H7" s="239"/>
      <c r="I7" s="239"/>
      <c r="J7" s="240"/>
      <c r="K7" s="13"/>
      <c r="L7" s="13"/>
      <c r="M7" s="13"/>
      <c r="N7" s="13"/>
      <c r="O7" s="13" t="s">
        <v>9</v>
      </c>
      <c r="P7" s="22"/>
      <c r="Q7" s="21"/>
      <c r="R7" s="19"/>
      <c r="S7" s="17"/>
    </row>
    <row r="8" spans="1:19" ht="16.5" customHeight="1" hidden="1">
      <c r="A8" s="12"/>
      <c r="B8" s="13" t="s">
        <v>10</v>
      </c>
      <c r="C8" s="13"/>
      <c r="D8" s="13"/>
      <c r="E8" s="18" t="s">
        <v>11</v>
      </c>
      <c r="F8" s="13"/>
      <c r="G8" s="13"/>
      <c r="H8" s="13"/>
      <c r="I8" s="13"/>
      <c r="J8" s="19"/>
      <c r="K8" s="13"/>
      <c r="L8" s="13"/>
      <c r="M8" s="13"/>
      <c r="N8" s="13"/>
      <c r="O8" s="13"/>
      <c r="P8" s="20"/>
      <c r="Q8" s="21"/>
      <c r="R8" s="19"/>
      <c r="S8" s="17"/>
    </row>
    <row r="9" spans="1:19" ht="24" customHeight="1">
      <c r="A9" s="12"/>
      <c r="B9" s="13" t="s">
        <v>12</v>
      </c>
      <c r="C9" s="13"/>
      <c r="D9" s="13"/>
      <c r="E9" s="241" t="s">
        <v>4</v>
      </c>
      <c r="F9" s="242"/>
      <c r="G9" s="242"/>
      <c r="H9" s="242"/>
      <c r="I9" s="242"/>
      <c r="J9" s="243"/>
      <c r="K9" s="13"/>
      <c r="L9" s="13"/>
      <c r="M9" s="13"/>
      <c r="N9" s="13"/>
      <c r="O9" s="13" t="s">
        <v>13</v>
      </c>
      <c r="P9" s="244" t="s">
        <v>14</v>
      </c>
      <c r="Q9" s="242"/>
      <c r="R9" s="243"/>
      <c r="S9" s="17"/>
    </row>
    <row r="10" spans="1:19" ht="16.5" customHeight="1" hidden="1">
      <c r="A10" s="12"/>
      <c r="B10" s="13" t="s">
        <v>15</v>
      </c>
      <c r="C10" s="13"/>
      <c r="D10" s="13"/>
      <c r="E10" s="23" t="s">
        <v>4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21"/>
      <c r="Q10" s="21"/>
      <c r="R10" s="13"/>
      <c r="S10" s="17"/>
    </row>
    <row r="11" spans="1:19" ht="16.5" customHeight="1" hidden="1">
      <c r="A11" s="12"/>
      <c r="B11" s="13" t="s">
        <v>16</v>
      </c>
      <c r="C11" s="13"/>
      <c r="D11" s="13"/>
      <c r="E11" s="23" t="s">
        <v>4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1"/>
      <c r="Q11" s="21"/>
      <c r="R11" s="13"/>
      <c r="S11" s="17"/>
    </row>
    <row r="12" spans="1:19" ht="16.5" customHeight="1" hidden="1">
      <c r="A12" s="12"/>
      <c r="B12" s="13" t="s">
        <v>17</v>
      </c>
      <c r="C12" s="13"/>
      <c r="D12" s="13"/>
      <c r="E12" s="23" t="s">
        <v>4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21"/>
      <c r="Q12" s="21"/>
      <c r="R12" s="13"/>
      <c r="S12" s="17"/>
    </row>
    <row r="13" spans="1:19" ht="16.5" customHeight="1" hidden="1">
      <c r="A13" s="12"/>
      <c r="B13" s="13"/>
      <c r="C13" s="13"/>
      <c r="D13" s="13"/>
      <c r="E13" s="23" t="s">
        <v>4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21"/>
      <c r="Q13" s="21"/>
      <c r="R13" s="13"/>
      <c r="S13" s="17"/>
    </row>
    <row r="14" spans="1:19" ht="16.5" customHeight="1" hidden="1">
      <c r="A14" s="12"/>
      <c r="B14" s="13"/>
      <c r="C14" s="13"/>
      <c r="D14" s="13"/>
      <c r="E14" s="23" t="s">
        <v>4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21"/>
      <c r="Q14" s="21"/>
      <c r="R14" s="13"/>
      <c r="S14" s="17"/>
    </row>
    <row r="15" spans="1:19" ht="16.5" customHeight="1" hidden="1">
      <c r="A15" s="12"/>
      <c r="B15" s="13"/>
      <c r="C15" s="13"/>
      <c r="D15" s="13"/>
      <c r="E15" s="23" t="s">
        <v>4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1"/>
      <c r="Q15" s="21"/>
      <c r="R15" s="13"/>
      <c r="S15" s="17"/>
    </row>
    <row r="16" spans="1:19" ht="16.5" customHeight="1" hidden="1">
      <c r="A16" s="12"/>
      <c r="B16" s="13"/>
      <c r="C16" s="13"/>
      <c r="D16" s="13"/>
      <c r="E16" s="23" t="s">
        <v>4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1"/>
      <c r="Q16" s="21"/>
      <c r="R16" s="13"/>
      <c r="S16" s="17"/>
    </row>
    <row r="17" spans="1:19" ht="16.5" customHeight="1" hidden="1">
      <c r="A17" s="12"/>
      <c r="B17" s="13"/>
      <c r="C17" s="13"/>
      <c r="D17" s="13"/>
      <c r="E17" s="23" t="s">
        <v>4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1"/>
      <c r="Q17" s="21"/>
      <c r="R17" s="13"/>
      <c r="S17" s="17"/>
    </row>
    <row r="18" spans="1:19" ht="16.5" customHeight="1" hidden="1">
      <c r="A18" s="12"/>
      <c r="B18" s="13"/>
      <c r="C18" s="13"/>
      <c r="D18" s="13"/>
      <c r="E18" s="23" t="s">
        <v>4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21"/>
      <c r="Q18" s="21"/>
      <c r="R18" s="13"/>
      <c r="S18" s="17"/>
    </row>
    <row r="19" spans="1:19" ht="16.5" customHeight="1" hidden="1">
      <c r="A19" s="12"/>
      <c r="B19" s="13"/>
      <c r="C19" s="13"/>
      <c r="D19" s="13"/>
      <c r="E19" s="23" t="s">
        <v>4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21"/>
      <c r="Q19" s="21"/>
      <c r="R19" s="13"/>
      <c r="S19" s="17"/>
    </row>
    <row r="20" spans="1:19" ht="16.5" customHeight="1" hidden="1">
      <c r="A20" s="12"/>
      <c r="B20" s="13"/>
      <c r="C20" s="13"/>
      <c r="D20" s="13"/>
      <c r="E20" s="23" t="s">
        <v>4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21"/>
      <c r="Q20" s="21"/>
      <c r="R20" s="13"/>
      <c r="S20" s="17"/>
    </row>
    <row r="21" spans="1:19" ht="16.5" customHeight="1" hidden="1">
      <c r="A21" s="12"/>
      <c r="B21" s="13"/>
      <c r="C21" s="13"/>
      <c r="D21" s="13"/>
      <c r="E21" s="23" t="s">
        <v>4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21"/>
      <c r="Q21" s="21"/>
      <c r="R21" s="13"/>
      <c r="S21" s="17"/>
    </row>
    <row r="22" spans="1:19" ht="16.5" customHeight="1" hidden="1">
      <c r="A22" s="12"/>
      <c r="B22" s="13"/>
      <c r="C22" s="13"/>
      <c r="D22" s="13"/>
      <c r="E22" s="23" t="s">
        <v>4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21"/>
      <c r="Q22" s="21"/>
      <c r="R22" s="13"/>
      <c r="S22" s="17"/>
    </row>
    <row r="23" spans="1:19" ht="16.5" customHeight="1" hidden="1">
      <c r="A23" s="12"/>
      <c r="B23" s="13"/>
      <c r="C23" s="13"/>
      <c r="D23" s="13"/>
      <c r="E23" s="23" t="s">
        <v>4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1"/>
      <c r="Q23" s="21"/>
      <c r="R23" s="13"/>
      <c r="S23" s="17"/>
    </row>
    <row r="24" spans="1:19" ht="16.5" customHeight="1" hidden="1">
      <c r="A24" s="12"/>
      <c r="B24" s="13"/>
      <c r="C24" s="13"/>
      <c r="D24" s="13"/>
      <c r="E24" s="24" t="s">
        <v>4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21"/>
      <c r="Q24" s="21"/>
      <c r="R24" s="13"/>
      <c r="S24" s="17"/>
    </row>
    <row r="25" spans="1:19" ht="16.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 t="s">
        <v>18</v>
      </c>
      <c r="P25" s="13" t="s">
        <v>19</v>
      </c>
      <c r="Q25" s="13"/>
      <c r="R25" s="13"/>
      <c r="S25" s="17"/>
    </row>
    <row r="26" spans="1:19" ht="16.5" customHeight="1">
      <c r="A26" s="12"/>
      <c r="B26" s="13" t="s">
        <v>20</v>
      </c>
      <c r="C26" s="13"/>
      <c r="D26" s="13"/>
      <c r="E26" s="14" t="s">
        <v>21</v>
      </c>
      <c r="F26" s="25"/>
      <c r="G26" s="25"/>
      <c r="H26" s="25"/>
      <c r="I26" s="25"/>
      <c r="J26" s="16"/>
      <c r="K26" s="13"/>
      <c r="L26" s="13"/>
      <c r="M26" s="13"/>
      <c r="N26" s="13"/>
      <c r="O26" s="26"/>
      <c r="P26" s="27"/>
      <c r="Q26" s="28"/>
      <c r="R26" s="29"/>
      <c r="S26" s="17"/>
    </row>
    <row r="27" spans="1:19" ht="16.5" customHeight="1">
      <c r="A27" s="12"/>
      <c r="B27" s="13" t="s">
        <v>22</v>
      </c>
      <c r="C27" s="13"/>
      <c r="D27" s="13"/>
      <c r="E27" s="22"/>
      <c r="F27" s="13"/>
      <c r="G27" s="13"/>
      <c r="H27" s="13"/>
      <c r="I27" s="13"/>
      <c r="J27" s="19"/>
      <c r="K27" s="13"/>
      <c r="L27" s="13"/>
      <c r="M27" s="13"/>
      <c r="N27" s="13"/>
      <c r="O27" s="26"/>
      <c r="P27" s="27"/>
      <c r="Q27" s="28"/>
      <c r="R27" s="29"/>
      <c r="S27" s="17"/>
    </row>
    <row r="28" spans="1:19" ht="16.5" customHeight="1">
      <c r="A28" s="12"/>
      <c r="B28" s="13" t="s">
        <v>23</v>
      </c>
      <c r="C28" s="13"/>
      <c r="D28" s="13"/>
      <c r="E28" s="22" t="s">
        <v>4</v>
      </c>
      <c r="F28" s="13"/>
      <c r="G28" s="13"/>
      <c r="H28" s="13"/>
      <c r="I28" s="13"/>
      <c r="J28" s="19"/>
      <c r="K28" s="13"/>
      <c r="L28" s="13"/>
      <c r="M28" s="13"/>
      <c r="N28" s="13"/>
      <c r="O28" s="26"/>
      <c r="P28" s="27"/>
      <c r="Q28" s="28"/>
      <c r="R28" s="29"/>
      <c r="S28" s="17"/>
    </row>
    <row r="29" spans="1:19" ht="16.5" customHeight="1">
      <c r="A29" s="12"/>
      <c r="B29" s="13"/>
      <c r="C29" s="13"/>
      <c r="D29" s="13"/>
      <c r="E29" s="30"/>
      <c r="F29" s="31"/>
      <c r="G29" s="31"/>
      <c r="H29" s="31"/>
      <c r="I29" s="31"/>
      <c r="J29" s="32"/>
      <c r="K29" s="13"/>
      <c r="L29" s="13"/>
      <c r="M29" s="13"/>
      <c r="N29" s="13"/>
      <c r="O29" s="21"/>
      <c r="P29" s="21"/>
      <c r="Q29" s="21"/>
      <c r="R29" s="13"/>
      <c r="S29" s="17"/>
    </row>
    <row r="30" spans="1:19" ht="16.5" customHeight="1">
      <c r="A30" s="12"/>
      <c r="B30" s="13"/>
      <c r="C30" s="13"/>
      <c r="D30" s="13"/>
      <c r="E30" s="33" t="s">
        <v>24</v>
      </c>
      <c r="F30" s="13"/>
      <c r="G30" s="13" t="s">
        <v>25</v>
      </c>
      <c r="H30" s="13"/>
      <c r="I30" s="13"/>
      <c r="J30" s="13"/>
      <c r="K30" s="13"/>
      <c r="L30" s="13"/>
      <c r="M30" s="13"/>
      <c r="N30" s="13"/>
      <c r="O30" s="33" t="s">
        <v>26</v>
      </c>
      <c r="P30" s="21"/>
      <c r="Q30" s="21"/>
      <c r="R30" s="34"/>
      <c r="S30" s="17"/>
    </row>
    <row r="31" spans="1:19" ht="16.5" customHeight="1">
      <c r="A31" s="12"/>
      <c r="B31" s="13"/>
      <c r="C31" s="13"/>
      <c r="D31" s="13"/>
      <c r="E31" s="26"/>
      <c r="F31" s="13"/>
      <c r="G31" s="27"/>
      <c r="H31" s="35"/>
      <c r="I31" s="36"/>
      <c r="J31" s="13"/>
      <c r="K31" s="13"/>
      <c r="L31" s="13"/>
      <c r="M31" s="13"/>
      <c r="N31" s="13"/>
      <c r="O31" s="37" t="s">
        <v>27</v>
      </c>
      <c r="P31" s="21"/>
      <c r="Q31" s="21"/>
      <c r="R31" s="38"/>
      <c r="S31" s="17"/>
    </row>
    <row r="32" spans="1:19" ht="7.5" customHeight="1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1"/>
    </row>
    <row r="33" spans="1:19" ht="19.5" customHeight="1">
      <c r="A33" s="42"/>
      <c r="B33" s="43"/>
      <c r="C33" s="43"/>
      <c r="D33" s="43"/>
      <c r="E33" s="44" t="s">
        <v>28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5"/>
    </row>
    <row r="34" spans="1:19" ht="19.5" customHeight="1">
      <c r="A34" s="46" t="s">
        <v>29</v>
      </c>
      <c r="B34" s="47"/>
      <c r="C34" s="47"/>
      <c r="D34" s="48"/>
      <c r="E34" s="49" t="s">
        <v>30</v>
      </c>
      <c r="F34" s="48"/>
      <c r="G34" s="49" t="s">
        <v>31</v>
      </c>
      <c r="H34" s="47"/>
      <c r="I34" s="48"/>
      <c r="J34" s="49" t="s">
        <v>32</v>
      </c>
      <c r="K34" s="47"/>
      <c r="L34" s="49" t="s">
        <v>33</v>
      </c>
      <c r="M34" s="47"/>
      <c r="N34" s="47"/>
      <c r="O34" s="48"/>
      <c r="P34" s="49" t="s">
        <v>34</v>
      </c>
      <c r="Q34" s="47"/>
      <c r="R34" s="47"/>
      <c r="S34" s="50"/>
    </row>
    <row r="35" spans="1:19" ht="19.5" customHeight="1">
      <c r="A35" s="51"/>
      <c r="B35" s="52"/>
      <c r="C35" s="52"/>
      <c r="D35" s="53">
        <v>0</v>
      </c>
      <c r="E35" s="54">
        <f>IF(D35=0,0,R47/D35)</f>
        <v>0</v>
      </c>
      <c r="F35" s="55"/>
      <c r="G35" s="56"/>
      <c r="H35" s="52"/>
      <c r="I35" s="53">
        <v>0</v>
      </c>
      <c r="J35" s="54">
        <f>IF(I35=0,0,R47/I35)</f>
        <v>0</v>
      </c>
      <c r="K35" s="57"/>
      <c r="L35" s="56"/>
      <c r="M35" s="52"/>
      <c r="N35" s="52"/>
      <c r="O35" s="53">
        <v>0</v>
      </c>
      <c r="P35" s="56"/>
      <c r="Q35" s="52"/>
      <c r="R35" s="58">
        <f>IF(O35=0,0,R47/O35)</f>
        <v>0</v>
      </c>
      <c r="S35" s="59"/>
    </row>
    <row r="36" spans="1:19" ht="19.5" customHeight="1">
      <c r="A36" s="42"/>
      <c r="B36" s="43"/>
      <c r="C36" s="43"/>
      <c r="D36" s="43"/>
      <c r="E36" s="44" t="s">
        <v>35</v>
      </c>
      <c r="F36" s="43"/>
      <c r="G36" s="43"/>
      <c r="H36" s="43"/>
      <c r="I36" s="43"/>
      <c r="J36" s="60" t="s">
        <v>36</v>
      </c>
      <c r="K36" s="43"/>
      <c r="L36" s="43"/>
      <c r="M36" s="43"/>
      <c r="N36" s="43"/>
      <c r="O36" s="43"/>
      <c r="P36" s="43"/>
      <c r="Q36" s="43"/>
      <c r="R36" s="43"/>
      <c r="S36" s="45"/>
    </row>
    <row r="37" spans="1:19" ht="19.5" customHeight="1">
      <c r="A37" s="61" t="s">
        <v>37</v>
      </c>
      <c r="B37" s="62"/>
      <c r="C37" s="63" t="s">
        <v>38</v>
      </c>
      <c r="D37" s="64"/>
      <c r="E37" s="64"/>
      <c r="F37" s="65"/>
      <c r="G37" s="61" t="s">
        <v>39</v>
      </c>
      <c r="H37" s="66"/>
      <c r="I37" s="63" t="s">
        <v>40</v>
      </c>
      <c r="J37" s="64"/>
      <c r="K37" s="64"/>
      <c r="L37" s="61" t="s">
        <v>41</v>
      </c>
      <c r="M37" s="66"/>
      <c r="N37" s="63" t="s">
        <v>42</v>
      </c>
      <c r="O37" s="64"/>
      <c r="P37" s="64"/>
      <c r="Q37" s="64"/>
      <c r="R37" s="64"/>
      <c r="S37" s="65"/>
    </row>
    <row r="38" spans="1:19" ht="19.5" customHeight="1">
      <c r="A38" s="67">
        <v>1</v>
      </c>
      <c r="B38" s="68" t="s">
        <v>43</v>
      </c>
      <c r="C38" s="16"/>
      <c r="D38" s="69" t="s">
        <v>44</v>
      </c>
      <c r="E38" s="70">
        <f>SUMIF(Rozpocet!O5:O335,8,Rozpocet!I5:I335)</f>
        <v>0</v>
      </c>
      <c r="F38" s="71"/>
      <c r="G38" s="67">
        <v>8</v>
      </c>
      <c r="H38" s="72" t="s">
        <v>45</v>
      </c>
      <c r="I38" s="29"/>
      <c r="J38" s="73">
        <v>0</v>
      </c>
      <c r="K38" s="74"/>
      <c r="L38" s="67">
        <v>13</v>
      </c>
      <c r="M38" s="27" t="s">
        <v>46</v>
      </c>
      <c r="N38" s="35"/>
      <c r="O38" s="35"/>
      <c r="P38" s="75">
        <f>M49</f>
        <v>21</v>
      </c>
      <c r="Q38" s="76" t="s">
        <v>47</v>
      </c>
      <c r="R38" s="70">
        <v>0</v>
      </c>
      <c r="S38" s="71"/>
    </row>
    <row r="39" spans="1:19" ht="19.5" customHeight="1">
      <c r="A39" s="67">
        <v>2</v>
      </c>
      <c r="B39" s="77"/>
      <c r="C39" s="32"/>
      <c r="D39" s="69" t="s">
        <v>48</v>
      </c>
      <c r="E39" s="70">
        <f>SUMIF(Rozpocet!O10:O335,4,Rozpocet!I10:I335)</f>
        <v>0</v>
      </c>
      <c r="F39" s="71"/>
      <c r="G39" s="67">
        <v>9</v>
      </c>
      <c r="H39" s="13" t="s">
        <v>49</v>
      </c>
      <c r="I39" s="69"/>
      <c r="J39" s="73">
        <v>0</v>
      </c>
      <c r="K39" s="74"/>
      <c r="L39" s="67">
        <v>14</v>
      </c>
      <c r="M39" s="27" t="s">
        <v>50</v>
      </c>
      <c r="N39" s="35"/>
      <c r="O39" s="35"/>
      <c r="P39" s="75">
        <f>M49</f>
        <v>21</v>
      </c>
      <c r="Q39" s="76" t="s">
        <v>47</v>
      </c>
      <c r="R39" s="70">
        <v>0</v>
      </c>
      <c r="S39" s="71"/>
    </row>
    <row r="40" spans="1:19" ht="19.5" customHeight="1">
      <c r="A40" s="67">
        <v>3</v>
      </c>
      <c r="B40" s="68" t="s">
        <v>51</v>
      </c>
      <c r="C40" s="16"/>
      <c r="D40" s="69" t="s">
        <v>44</v>
      </c>
      <c r="E40" s="70">
        <f>SUMIF(Rozpocet!O11:O335,32,Rozpocet!I11:I335)</f>
        <v>0</v>
      </c>
      <c r="F40" s="71"/>
      <c r="G40" s="67">
        <v>10</v>
      </c>
      <c r="H40" s="72" t="s">
        <v>52</v>
      </c>
      <c r="I40" s="29"/>
      <c r="J40" s="73">
        <v>0</v>
      </c>
      <c r="K40" s="74"/>
      <c r="L40" s="67">
        <v>15</v>
      </c>
      <c r="M40" s="27" t="s">
        <v>53</v>
      </c>
      <c r="N40" s="35"/>
      <c r="O40" s="35"/>
      <c r="P40" s="75">
        <f>M49</f>
        <v>21</v>
      </c>
      <c r="Q40" s="76" t="s">
        <v>47</v>
      </c>
      <c r="R40" s="70">
        <v>0</v>
      </c>
      <c r="S40" s="71"/>
    </row>
    <row r="41" spans="1:19" ht="19.5" customHeight="1">
      <c r="A41" s="67">
        <v>4</v>
      </c>
      <c r="B41" s="77"/>
      <c r="C41" s="32"/>
      <c r="D41" s="69" t="s">
        <v>48</v>
      </c>
      <c r="E41" s="70">
        <f>SUMIF(Rozpocet!O12:O335,16,Rozpocet!I12:I335)+SUMIF(Rozpocet!O12:O335,128,Rozpocet!I12:I335)</f>
        <v>0</v>
      </c>
      <c r="F41" s="71"/>
      <c r="G41" s="67">
        <v>11</v>
      </c>
      <c r="H41" s="72"/>
      <c r="I41" s="29"/>
      <c r="J41" s="73">
        <v>0</v>
      </c>
      <c r="K41" s="74"/>
      <c r="L41" s="67">
        <v>16</v>
      </c>
      <c r="M41" s="27" t="s">
        <v>54</v>
      </c>
      <c r="N41" s="35"/>
      <c r="O41" s="35"/>
      <c r="P41" s="75">
        <f>M49</f>
        <v>21</v>
      </c>
      <c r="Q41" s="76" t="s">
        <v>47</v>
      </c>
      <c r="R41" s="70">
        <v>0</v>
      </c>
      <c r="S41" s="71"/>
    </row>
    <row r="42" spans="1:19" ht="19.5" customHeight="1">
      <c r="A42" s="67">
        <v>5</v>
      </c>
      <c r="B42" s="68" t="s">
        <v>55</v>
      </c>
      <c r="C42" s="16"/>
      <c r="D42" s="69" t="s">
        <v>44</v>
      </c>
      <c r="E42" s="70">
        <f>SUMIF(Rozpocet!O13:O335,256,Rozpocet!I13:I335)</f>
        <v>0</v>
      </c>
      <c r="F42" s="71"/>
      <c r="G42" s="78"/>
      <c r="H42" s="35"/>
      <c r="I42" s="29"/>
      <c r="J42" s="79"/>
      <c r="K42" s="74"/>
      <c r="L42" s="67">
        <v>17</v>
      </c>
      <c r="M42" s="27" t="s">
        <v>56</v>
      </c>
      <c r="N42" s="35"/>
      <c r="O42" s="35"/>
      <c r="P42" s="75">
        <f>M49</f>
        <v>21</v>
      </c>
      <c r="Q42" s="76" t="s">
        <v>47</v>
      </c>
      <c r="R42" s="70">
        <v>0</v>
      </c>
      <c r="S42" s="71"/>
    </row>
    <row r="43" spans="1:19" ht="19.5" customHeight="1">
      <c r="A43" s="67">
        <v>6</v>
      </c>
      <c r="B43" s="77"/>
      <c r="C43" s="32"/>
      <c r="D43" s="69" t="s">
        <v>48</v>
      </c>
      <c r="E43" s="70">
        <f>SUMIF(Rozpocet!O14:O335,64,Rozpocet!I14:I335)</f>
        <v>0</v>
      </c>
      <c r="F43" s="71"/>
      <c r="G43" s="78"/>
      <c r="H43" s="35"/>
      <c r="I43" s="29"/>
      <c r="J43" s="79"/>
      <c r="K43" s="74"/>
      <c r="L43" s="67">
        <v>18</v>
      </c>
      <c r="M43" s="72" t="s">
        <v>57</v>
      </c>
      <c r="N43" s="35"/>
      <c r="O43" s="35"/>
      <c r="P43" s="35"/>
      <c r="Q43" s="29"/>
      <c r="R43" s="70">
        <f>SUMIF(Rozpocet!O14:O335,1024,Rozpocet!I14:I335)</f>
        <v>0</v>
      </c>
      <c r="S43" s="71"/>
    </row>
    <row r="44" spans="1:19" ht="19.5" customHeight="1">
      <c r="A44" s="67">
        <v>7</v>
      </c>
      <c r="B44" s="80" t="s">
        <v>58</v>
      </c>
      <c r="C44" s="35"/>
      <c r="D44" s="29"/>
      <c r="E44" s="81">
        <f>SUM(E38:E43)</f>
        <v>0</v>
      </c>
      <c r="F44" s="45"/>
      <c r="G44" s="67">
        <v>12</v>
      </c>
      <c r="H44" s="80" t="s">
        <v>59</v>
      </c>
      <c r="I44" s="29"/>
      <c r="J44" s="82">
        <f>SUM(J38:J41)</f>
        <v>0</v>
      </c>
      <c r="K44" s="83"/>
      <c r="L44" s="67">
        <v>19</v>
      </c>
      <c r="M44" s="68" t="s">
        <v>60</v>
      </c>
      <c r="N44" s="25"/>
      <c r="O44" s="25"/>
      <c r="P44" s="25"/>
      <c r="Q44" s="84"/>
      <c r="R44" s="81">
        <f>SUM(R38:R43)</f>
        <v>0</v>
      </c>
      <c r="S44" s="45"/>
    </row>
    <row r="45" spans="1:19" ht="19.5" customHeight="1">
      <c r="A45" s="85">
        <v>20</v>
      </c>
      <c r="B45" s="86" t="s">
        <v>61</v>
      </c>
      <c r="C45" s="87"/>
      <c r="D45" s="88"/>
      <c r="E45" s="89">
        <f>SUMIF(Rozpocet!O14:O335,512,Rozpocet!I14:I335)</f>
        <v>0</v>
      </c>
      <c r="F45" s="41"/>
      <c r="G45" s="85">
        <v>21</v>
      </c>
      <c r="H45" s="86" t="s">
        <v>62</v>
      </c>
      <c r="I45" s="88"/>
      <c r="J45" s="90">
        <v>0</v>
      </c>
      <c r="K45" s="91">
        <f>M49</f>
        <v>21</v>
      </c>
      <c r="L45" s="85">
        <v>22</v>
      </c>
      <c r="M45" s="86" t="s">
        <v>63</v>
      </c>
      <c r="N45" s="87"/>
      <c r="O45" s="87"/>
      <c r="P45" s="87"/>
      <c r="Q45" s="88"/>
      <c r="R45" s="89">
        <f>SUMIF(Rozpocet!O14:O335,"&lt;4",Rozpocet!I14:I335)+SUMIF(Rozpocet!O14:O335,"&gt;1024",Rozpocet!I14:I335)</f>
        <v>0</v>
      </c>
      <c r="S45" s="41"/>
    </row>
    <row r="46" spans="1:19" ht="19.5" customHeight="1">
      <c r="A46" s="92" t="s">
        <v>22</v>
      </c>
      <c r="B46" s="10"/>
      <c r="C46" s="10"/>
      <c r="D46" s="10"/>
      <c r="E46" s="10"/>
      <c r="F46" s="93"/>
      <c r="G46" s="94"/>
      <c r="H46" s="10"/>
      <c r="I46" s="10"/>
      <c r="J46" s="10"/>
      <c r="K46" s="10"/>
      <c r="L46" s="61" t="s">
        <v>64</v>
      </c>
      <c r="M46" s="48"/>
      <c r="N46" s="63" t="s">
        <v>65</v>
      </c>
      <c r="O46" s="47"/>
      <c r="P46" s="47"/>
      <c r="Q46" s="47"/>
      <c r="R46" s="47"/>
      <c r="S46" s="50"/>
    </row>
    <row r="47" spans="1:19" ht="19.5" customHeight="1">
      <c r="A47" s="12"/>
      <c r="B47" s="13"/>
      <c r="C47" s="13"/>
      <c r="D47" s="13"/>
      <c r="E47" s="13"/>
      <c r="F47" s="19"/>
      <c r="G47" s="95"/>
      <c r="H47" s="13"/>
      <c r="I47" s="13"/>
      <c r="J47" s="13"/>
      <c r="K47" s="13"/>
      <c r="L47" s="67">
        <v>23</v>
      </c>
      <c r="M47" s="72" t="s">
        <v>66</v>
      </c>
      <c r="N47" s="35"/>
      <c r="O47" s="35"/>
      <c r="P47" s="35"/>
      <c r="Q47" s="71"/>
      <c r="R47" s="81">
        <f>ROUND(E44+J44+R44+E45+J45+R45,2)</f>
        <v>0</v>
      </c>
      <c r="S47" s="96">
        <f>E44+J44+R44+E45+J45+R45</f>
        <v>0</v>
      </c>
    </row>
    <row r="48" spans="1:19" ht="19.5" customHeight="1">
      <c r="A48" s="97" t="s">
        <v>67</v>
      </c>
      <c r="B48" s="31"/>
      <c r="C48" s="31"/>
      <c r="D48" s="31"/>
      <c r="E48" s="31"/>
      <c r="F48" s="32"/>
      <c r="G48" s="98" t="s">
        <v>68</v>
      </c>
      <c r="H48" s="31"/>
      <c r="I48" s="31"/>
      <c r="J48" s="31"/>
      <c r="K48" s="31"/>
      <c r="L48" s="67">
        <v>24</v>
      </c>
      <c r="M48" s="99">
        <v>21</v>
      </c>
      <c r="N48" s="32" t="s">
        <v>47</v>
      </c>
      <c r="O48" s="100">
        <f>R47-O49</f>
        <v>0</v>
      </c>
      <c r="P48" s="35" t="s">
        <v>69</v>
      </c>
      <c r="Q48" s="29"/>
      <c r="R48" s="101">
        <v>0</v>
      </c>
      <c r="S48" s="102">
        <f>O48*M48/100</f>
        <v>0</v>
      </c>
    </row>
    <row r="49" spans="1:19" ht="19.5" customHeight="1">
      <c r="A49" s="103" t="s">
        <v>20</v>
      </c>
      <c r="B49" s="25"/>
      <c r="C49" s="25"/>
      <c r="D49" s="25"/>
      <c r="E49" s="25"/>
      <c r="F49" s="16"/>
      <c r="G49" s="104"/>
      <c r="H49" s="25"/>
      <c r="I49" s="25"/>
      <c r="J49" s="25"/>
      <c r="K49" s="25"/>
      <c r="L49" s="67">
        <v>25</v>
      </c>
      <c r="M49" s="105">
        <v>21</v>
      </c>
      <c r="N49" s="29" t="s">
        <v>47</v>
      </c>
      <c r="O49" s="100">
        <f>ROUND(SUMIF(Rozpocet!N14:N335,M49,Rozpocet!I14:I335)+SUMIF(P38:P42,M49,R38:R42)+IF(K45=M49,J45,0),2)</f>
        <v>0</v>
      </c>
      <c r="P49" s="35" t="s">
        <v>69</v>
      </c>
      <c r="Q49" s="29"/>
      <c r="R49" s="70">
        <v>0</v>
      </c>
      <c r="S49" s="106">
        <f>O49*M49/100</f>
        <v>0</v>
      </c>
    </row>
    <row r="50" spans="1:19" ht="19.5" customHeight="1">
      <c r="A50" s="12"/>
      <c r="B50" s="13"/>
      <c r="C50" s="13"/>
      <c r="D50" s="13"/>
      <c r="E50" s="13"/>
      <c r="F50" s="19"/>
      <c r="G50" s="95"/>
      <c r="H50" s="13"/>
      <c r="I50" s="13"/>
      <c r="J50" s="13"/>
      <c r="K50" s="13"/>
      <c r="L50" s="85">
        <v>26</v>
      </c>
      <c r="M50" s="202" t="s">
        <v>839</v>
      </c>
      <c r="N50" s="87"/>
      <c r="O50" s="87"/>
      <c r="P50" s="87"/>
      <c r="Q50" s="107"/>
      <c r="R50" s="108">
        <f>R47+R48+R49</f>
        <v>0</v>
      </c>
      <c r="S50" s="109"/>
    </row>
    <row r="51" spans="1:19" ht="19.5" customHeight="1">
      <c r="A51" s="97" t="s">
        <v>67</v>
      </c>
      <c r="B51" s="31"/>
      <c r="C51" s="31"/>
      <c r="D51" s="31"/>
      <c r="E51" s="31"/>
      <c r="F51" s="32"/>
      <c r="G51" s="98" t="s">
        <v>68</v>
      </c>
      <c r="H51" s="31"/>
      <c r="I51" s="31"/>
      <c r="J51" s="31"/>
      <c r="K51" s="31"/>
      <c r="L51" s="61" t="s">
        <v>70</v>
      </c>
      <c r="M51" s="48"/>
      <c r="N51" s="63" t="s">
        <v>71</v>
      </c>
      <c r="O51" s="47"/>
      <c r="P51" s="47"/>
      <c r="Q51" s="47"/>
      <c r="R51" s="110"/>
      <c r="S51" s="50"/>
    </row>
    <row r="52" spans="1:19" ht="19.5" customHeight="1">
      <c r="A52" s="103" t="s">
        <v>23</v>
      </c>
      <c r="B52" s="25"/>
      <c r="C52" s="25"/>
      <c r="D52" s="25"/>
      <c r="E52" s="25"/>
      <c r="F52" s="16"/>
      <c r="G52" s="104"/>
      <c r="H52" s="25"/>
      <c r="I52" s="25"/>
      <c r="J52" s="25"/>
      <c r="K52" s="25"/>
      <c r="L52" s="67">
        <v>27</v>
      </c>
      <c r="M52" s="72" t="s">
        <v>72</v>
      </c>
      <c r="N52" s="35"/>
      <c r="O52" s="35"/>
      <c r="P52" s="35"/>
      <c r="Q52" s="29"/>
      <c r="R52" s="70">
        <v>0</v>
      </c>
      <c r="S52" s="71"/>
    </row>
    <row r="53" spans="1:19" ht="19.5" customHeight="1">
      <c r="A53" s="12"/>
      <c r="B53" s="13"/>
      <c r="C53" s="13"/>
      <c r="D53" s="13"/>
      <c r="E53" s="13"/>
      <c r="F53" s="19"/>
      <c r="G53" s="95"/>
      <c r="H53" s="13"/>
      <c r="I53" s="13"/>
      <c r="J53" s="13"/>
      <c r="K53" s="13"/>
      <c r="L53" s="67">
        <v>28</v>
      </c>
      <c r="M53" s="72" t="s">
        <v>73</v>
      </c>
      <c r="N53" s="35"/>
      <c r="O53" s="35"/>
      <c r="P53" s="35"/>
      <c r="Q53" s="29"/>
      <c r="R53" s="70">
        <v>0</v>
      </c>
      <c r="S53" s="71"/>
    </row>
    <row r="54" spans="1:19" ht="19.5" customHeight="1">
      <c r="A54" s="111" t="s">
        <v>67</v>
      </c>
      <c r="B54" s="40"/>
      <c r="C54" s="40"/>
      <c r="D54" s="40"/>
      <c r="E54" s="40"/>
      <c r="F54" s="112"/>
      <c r="G54" s="113" t="s">
        <v>68</v>
      </c>
      <c r="H54" s="40"/>
      <c r="I54" s="40"/>
      <c r="J54" s="40"/>
      <c r="K54" s="40"/>
      <c r="L54" s="85">
        <v>29</v>
      </c>
      <c r="M54" s="86" t="s">
        <v>74</v>
      </c>
      <c r="N54" s="87"/>
      <c r="O54" s="87"/>
      <c r="P54" s="87"/>
      <c r="Q54" s="88"/>
      <c r="R54" s="54">
        <v>0</v>
      </c>
      <c r="S54" s="114"/>
    </row>
    <row r="56" spans="1:6" s="156" customFormat="1" ht="12" customHeight="1">
      <c r="A56" s="155" t="s">
        <v>808</v>
      </c>
      <c r="E56" s="156" t="s">
        <v>809</v>
      </c>
      <c r="F56" s="157" t="s">
        <v>810</v>
      </c>
    </row>
    <row r="57" s="156" customFormat="1" ht="12" customHeight="1">
      <c r="F57" s="156" t="s">
        <v>811</v>
      </c>
    </row>
    <row r="58" s="156" customFormat="1" ht="12" customHeight="1">
      <c r="F58" s="156" t="s">
        <v>812</v>
      </c>
    </row>
    <row r="59" s="156" customFormat="1" ht="12" customHeight="1">
      <c r="F59" s="156" t="s">
        <v>813</v>
      </c>
    </row>
    <row r="60" s="156" customFormat="1" ht="12" customHeight="1">
      <c r="F60" s="156" t="s">
        <v>814</v>
      </c>
    </row>
    <row r="61" s="156" customFormat="1" ht="12" customHeight="1">
      <c r="F61" s="156" t="s">
        <v>815</v>
      </c>
    </row>
    <row r="62" s="156" customFormat="1" ht="12" customHeight="1">
      <c r="F62" s="156" t="s">
        <v>816</v>
      </c>
    </row>
    <row r="63" s="156" customFormat="1" ht="12" customHeight="1">
      <c r="E63" s="157"/>
    </row>
    <row r="64" s="156" customFormat="1" ht="12" customHeight="1"/>
    <row r="65" s="156" customFormat="1" ht="12" customHeight="1"/>
    <row r="66" s="156" customFormat="1" ht="12" customHeight="1"/>
  </sheetData>
  <sheetProtection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showGridLines="0" zoomScale="115" zoomScaleNormal="115" zoomScalePageLayoutView="0" workbookViewId="0" topLeftCell="A1">
      <pane ySplit="13" topLeftCell="A14" activePane="bottomLeft" state="frozen"/>
      <selection pane="topLeft" activeCell="A1" sqref="A1"/>
      <selection pane="bottomLeft" activeCell="B39" sqref="B39"/>
    </sheetView>
  </sheetViews>
  <sheetFormatPr defaultColWidth="9.140625" defaultRowHeight="12" customHeight="1"/>
  <cols>
    <col min="1" max="1" width="11.7109375" style="1" customWidth="1"/>
    <col min="2" max="2" width="55.7109375" style="1" customWidth="1"/>
    <col min="3" max="3" width="13.57421875" style="1" customWidth="1"/>
    <col min="4" max="4" width="13.7109375" style="1" hidden="1" customWidth="1"/>
    <col min="5" max="5" width="13.8515625" style="1" hidden="1" customWidth="1"/>
    <col min="6" max="16384" width="9.140625" style="1" customWidth="1"/>
  </cols>
  <sheetData>
    <row r="1" spans="1:5" ht="18" customHeight="1">
      <c r="A1" s="115" t="s">
        <v>75</v>
      </c>
      <c r="B1" s="116"/>
      <c r="C1" s="116"/>
      <c r="D1" s="116"/>
      <c r="E1" s="116"/>
    </row>
    <row r="2" spans="1:5" ht="12" customHeight="1">
      <c r="A2" s="117" t="s">
        <v>76</v>
      </c>
      <c r="B2" s="118" t="str">
        <f>'Krycí list'!E5</f>
        <v>Stavební úpravy a změna užívání objektu v Petrovicích č. p. 1</v>
      </c>
      <c r="C2" s="119"/>
      <c r="D2" s="119"/>
      <c r="E2" s="119"/>
    </row>
    <row r="3" spans="1:5" ht="12" customHeight="1">
      <c r="A3" s="117" t="s">
        <v>77</v>
      </c>
      <c r="B3" s="118" t="str">
        <f>'Krycí list'!E7</f>
        <v>Stavební úpravy a změna užívání objektu v Petrovicích č.p.1 - zateplená část</v>
      </c>
      <c r="C3" s="120"/>
      <c r="D3" s="118"/>
      <c r="E3" s="121"/>
    </row>
    <row r="4" spans="1:5" ht="12" customHeight="1">
      <c r="A4" s="117" t="s">
        <v>78</v>
      </c>
      <c r="B4" s="118" t="str">
        <f>'Krycí list'!E9</f>
        <v> </v>
      </c>
      <c r="C4" s="120"/>
      <c r="D4" s="118"/>
      <c r="E4" s="121"/>
    </row>
    <row r="5" spans="1:5" ht="12" customHeight="1">
      <c r="A5" s="118" t="s">
        <v>79</v>
      </c>
      <c r="B5" s="118" t="str">
        <f>'Krycí list'!P5</f>
        <v> </v>
      </c>
      <c r="C5" s="120"/>
      <c r="D5" s="118"/>
      <c r="E5" s="121"/>
    </row>
    <row r="6" spans="1:5" ht="6" customHeight="1">
      <c r="A6" s="118"/>
      <c r="B6" s="118"/>
      <c r="C6" s="120"/>
      <c r="D6" s="118"/>
      <c r="E6" s="121"/>
    </row>
    <row r="7" spans="1:5" ht="12" customHeight="1">
      <c r="A7" s="118" t="s">
        <v>80</v>
      </c>
      <c r="B7" s="118" t="str">
        <f>'Krycí list'!E26</f>
        <v>MADEX TRADING, s.r.o.</v>
      </c>
      <c r="C7" s="120"/>
      <c r="D7" s="118"/>
      <c r="E7" s="121"/>
    </row>
    <row r="8" spans="1:5" ht="12" customHeight="1">
      <c r="A8" s="118" t="s">
        <v>81</v>
      </c>
      <c r="B8" s="118" t="str">
        <f>'Krycí list'!E28</f>
        <v> </v>
      </c>
      <c r="C8" s="120"/>
      <c r="D8" s="118"/>
      <c r="E8" s="121"/>
    </row>
    <row r="9" spans="1:5" ht="12" customHeight="1">
      <c r="A9" s="118" t="s">
        <v>82</v>
      </c>
      <c r="B9" s="118" t="s">
        <v>27</v>
      </c>
      <c r="C9" s="120"/>
      <c r="D9" s="118"/>
      <c r="E9" s="121"/>
    </row>
    <row r="10" spans="1:5" ht="6" customHeight="1">
      <c r="A10" s="116"/>
      <c r="B10" s="116"/>
      <c r="C10" s="116"/>
      <c r="D10" s="116"/>
      <c r="E10" s="116"/>
    </row>
    <row r="11" spans="1:5" ht="12" customHeight="1">
      <c r="A11" s="122" t="s">
        <v>83</v>
      </c>
      <c r="B11" s="123" t="s">
        <v>84</v>
      </c>
      <c r="C11" s="124" t="s">
        <v>85</v>
      </c>
      <c r="D11" s="125" t="s">
        <v>86</v>
      </c>
      <c r="E11" s="124" t="s">
        <v>87</v>
      </c>
    </row>
    <row r="12" spans="1:5" ht="12" customHeight="1">
      <c r="A12" s="126">
        <v>1</v>
      </c>
      <c r="B12" s="127">
        <v>2</v>
      </c>
      <c r="C12" s="128">
        <v>3</v>
      </c>
      <c r="D12" s="129">
        <v>4</v>
      </c>
      <c r="E12" s="128">
        <v>5</v>
      </c>
    </row>
    <row r="13" spans="1:5" ht="3.75" customHeight="1">
      <c r="A13" s="130"/>
      <c r="B13" s="131"/>
      <c r="C13" s="131"/>
      <c r="D13" s="131"/>
      <c r="E13" s="132"/>
    </row>
    <row r="14" spans="1:5" s="133" customFormat="1" ht="11.25" customHeight="1">
      <c r="A14" s="134" t="str">
        <f>Rozpocet!D14</f>
        <v>HSV</v>
      </c>
      <c r="B14" s="135" t="str">
        <f>Rozpocet!E14</f>
        <v>Práce a dodávky HSV</v>
      </c>
      <c r="C14" s="136">
        <f>Rozpocet!I14</f>
        <v>0</v>
      </c>
      <c r="D14" s="137">
        <f>Rozpocet!K14</f>
        <v>518.19410667</v>
      </c>
      <c r="E14" s="137">
        <f>Rozpocet!M14</f>
        <v>232.186676</v>
      </c>
    </row>
    <row r="15" spans="1:5" s="133" customFormat="1" ht="11.25" customHeight="1">
      <c r="A15" s="138" t="str">
        <f>Rozpocet!D15</f>
        <v>1</v>
      </c>
      <c r="B15" s="139" t="str">
        <f>Rozpocet!E15</f>
        <v>Zemní práce</v>
      </c>
      <c r="C15" s="140">
        <f>Rozpocet!I15</f>
        <v>0</v>
      </c>
      <c r="D15" s="141">
        <f>Rozpocet!K15</f>
        <v>0</v>
      </c>
      <c r="E15" s="141">
        <f>Rozpocet!M15</f>
        <v>145.0943</v>
      </c>
    </row>
    <row r="16" spans="1:5" s="133" customFormat="1" ht="11.25" customHeight="1">
      <c r="A16" s="138" t="str">
        <f>Rozpocet!D22</f>
        <v>2</v>
      </c>
      <c r="B16" s="139" t="str">
        <f>Rozpocet!E22</f>
        <v>Zakládání</v>
      </c>
      <c r="C16" s="140">
        <f>Rozpocet!I22</f>
        <v>0</v>
      </c>
      <c r="D16" s="141">
        <f>Rozpocet!K22</f>
        <v>346.11842186</v>
      </c>
      <c r="E16" s="141">
        <f>Rozpocet!M22</f>
        <v>0</v>
      </c>
    </row>
    <row r="17" spans="1:5" s="133" customFormat="1" ht="11.25" customHeight="1">
      <c r="A17" s="138" t="str">
        <f>Rozpocet!D27</f>
        <v>3</v>
      </c>
      <c r="B17" s="139" t="str">
        <f>Rozpocet!E27</f>
        <v>Svislé a kompletní konstrukce</v>
      </c>
      <c r="C17" s="140">
        <f>Rozpocet!I27</f>
        <v>0</v>
      </c>
      <c r="D17" s="141">
        <f>Rozpocet!K27</f>
        <v>18.57906876</v>
      </c>
      <c r="E17" s="141">
        <f>Rozpocet!M27</f>
        <v>0</v>
      </c>
    </row>
    <row r="18" spans="1:5" s="133" customFormat="1" ht="11.25" customHeight="1">
      <c r="A18" s="138" t="str">
        <f>Rozpocet!D32</f>
        <v>6</v>
      </c>
      <c r="B18" s="139" t="str">
        <f>Rozpocet!E32</f>
        <v>Úpravy povrchů, podlahy a osazování výplní</v>
      </c>
      <c r="C18" s="140">
        <f>Rozpocet!I32</f>
        <v>0</v>
      </c>
      <c r="D18" s="141">
        <f>Rozpocet!K32</f>
        <v>151.36016726</v>
      </c>
      <c r="E18" s="141">
        <f>Rozpocet!M32</f>
        <v>0</v>
      </c>
    </row>
    <row r="19" spans="1:5" s="133" customFormat="1" ht="11.25" customHeight="1">
      <c r="A19" s="138" t="str">
        <f>Rozpocet!D70</f>
        <v>9</v>
      </c>
      <c r="B19" s="139" t="str">
        <f>Rozpocet!E70</f>
        <v>Ostatní konstrukce a práce-bourání</v>
      </c>
      <c r="C19" s="140">
        <f>Rozpocet!I70</f>
        <v>0</v>
      </c>
      <c r="D19" s="141">
        <f>Rozpocet!K70</f>
        <v>2.13644879</v>
      </c>
      <c r="E19" s="141">
        <f>Rozpocet!M70</f>
        <v>87.092376</v>
      </c>
    </row>
    <row r="20" spans="1:5" s="232" customFormat="1" ht="11.25" customHeight="1">
      <c r="A20" s="231" t="str">
        <f>Rozpocet!D84</f>
        <v>99</v>
      </c>
      <c r="B20" s="232" t="str">
        <f>Rozpocet!E84</f>
        <v>Přesun hmot</v>
      </c>
      <c r="C20" s="233">
        <f>Rozpocet!I84</f>
        <v>0</v>
      </c>
      <c r="D20" s="234">
        <f>Rozpocet!K84</f>
        <v>0</v>
      </c>
      <c r="E20" s="234">
        <f>Rozpocet!M84</f>
        <v>0</v>
      </c>
    </row>
    <row r="21" spans="1:5" s="133" customFormat="1" ht="11.25" customHeight="1">
      <c r="A21" s="134" t="str">
        <f>Rozpocet!D90</f>
        <v>PSV</v>
      </c>
      <c r="B21" s="135" t="str">
        <f>Rozpocet!E90</f>
        <v>Práce a dodávky PSV</v>
      </c>
      <c r="C21" s="136">
        <f>Rozpocet!I90</f>
        <v>0</v>
      </c>
      <c r="D21" s="137">
        <f>Rozpocet!K90</f>
        <v>31.2436388</v>
      </c>
      <c r="E21" s="137">
        <f>Rozpocet!M90</f>
        <v>0</v>
      </c>
    </row>
    <row r="22" spans="1:5" s="133" customFormat="1" ht="11.25" customHeight="1">
      <c r="A22" s="138" t="str">
        <f>Rozpocet!D91</f>
        <v>711</v>
      </c>
      <c r="B22" s="139" t="str">
        <f>Rozpocet!E91</f>
        <v>Izolace proti vodě, vlhkosti a plynům</v>
      </c>
      <c r="C22" s="140">
        <f>Rozpocet!I91</f>
        <v>0</v>
      </c>
      <c r="D22" s="141">
        <f>Rozpocet!K91</f>
        <v>10.2308178</v>
      </c>
      <c r="E22" s="141">
        <f>Rozpocet!M91</f>
        <v>0</v>
      </c>
    </row>
    <row r="23" spans="1:5" s="133" customFormat="1" ht="11.25" customHeight="1">
      <c r="A23" s="138" t="str">
        <f>Rozpocet!D98</f>
        <v>712</v>
      </c>
      <c r="B23" s="139" t="str">
        <f>Rozpocet!E98</f>
        <v>Povlakové krytiny</v>
      </c>
      <c r="C23" s="140">
        <f>Rozpocet!I98</f>
        <v>0</v>
      </c>
      <c r="D23" s="141">
        <f>Rozpocet!K98</f>
        <v>0.32704380000000005</v>
      </c>
      <c r="E23" s="141">
        <f>Rozpocet!M98</f>
        <v>0</v>
      </c>
    </row>
    <row r="24" spans="1:5" s="133" customFormat="1" ht="11.25" customHeight="1">
      <c r="A24" s="138" t="str">
        <f>Rozpocet!D114</f>
        <v>713</v>
      </c>
      <c r="B24" s="139" t="str">
        <f>Rozpocet!E114</f>
        <v>Izolace tepelné</v>
      </c>
      <c r="C24" s="140">
        <f>Rozpocet!I114</f>
        <v>0</v>
      </c>
      <c r="D24" s="141">
        <f>Rozpocet!K114</f>
        <v>12.0754841</v>
      </c>
      <c r="E24" s="141">
        <f>Rozpocet!M114</f>
        <v>0</v>
      </c>
    </row>
    <row r="25" spans="1:5" s="133" customFormat="1" ht="11.25" customHeight="1">
      <c r="A25" s="138" t="str">
        <f>Rozpocet!D122</f>
        <v>732.1</v>
      </c>
      <c r="B25" s="139" t="str">
        <f>Rozpocet!E122</f>
        <v>Ústřední vytápění - strojovna tepelného čerpadla</v>
      </c>
      <c r="C25" s="140">
        <f>Rozpocet!I122</f>
        <v>0</v>
      </c>
      <c r="D25" s="141">
        <f>Rozpocet!K122</f>
        <v>0</v>
      </c>
      <c r="E25" s="141">
        <f>Rozpocet!M122</f>
        <v>0</v>
      </c>
    </row>
    <row r="26" spans="1:5" s="133" customFormat="1" ht="11.25" customHeight="1">
      <c r="A26" s="138" t="str">
        <f>Rozpocet!D162</f>
        <v>732.2</v>
      </c>
      <c r="B26" s="139" t="str">
        <f>Rozpocet!E162</f>
        <v>Ústřední vytápění - strojovna kotle na biomasu</v>
      </c>
      <c r="C26" s="140">
        <f>Rozpocet!I162</f>
        <v>0</v>
      </c>
      <c r="D26" s="141">
        <f>Rozpocet!K162</f>
        <v>0</v>
      </c>
      <c r="E26" s="141">
        <f>Rozpocet!M162</f>
        <v>0</v>
      </c>
    </row>
    <row r="27" spans="1:5" s="133" customFormat="1" ht="11.25" customHeight="1">
      <c r="A27" s="138" t="str">
        <f>Rozpocet!D206</f>
        <v>735.1</v>
      </c>
      <c r="B27" s="139" t="str">
        <f>Rozpocet!E206</f>
        <v>Ústřední vytápění - otopná soustava napojená na tepelné čerpadlo</v>
      </c>
      <c r="C27" s="140">
        <f>Rozpocet!I206</f>
        <v>0</v>
      </c>
      <c r="D27" s="141">
        <f>Rozpocet!K206</f>
        <v>0</v>
      </c>
      <c r="E27" s="141">
        <f>Rozpocet!M206</f>
        <v>0</v>
      </c>
    </row>
    <row r="28" spans="1:5" s="133" customFormat="1" ht="11.25" customHeight="1">
      <c r="A28" s="138" t="str">
        <f>Rozpocet!D235</f>
        <v>735.2</v>
      </c>
      <c r="B28" s="139" t="str">
        <f>Rozpocet!E235</f>
        <v>Ústřední vytápění - otopná soustava napojená na kotel na biomasu</v>
      </c>
      <c r="C28" s="140">
        <f>Rozpocet!I235</f>
        <v>0</v>
      </c>
      <c r="D28" s="141">
        <f>Rozpocet!K235</f>
        <v>0</v>
      </c>
      <c r="E28" s="141">
        <f>Rozpocet!M235</f>
        <v>0</v>
      </c>
    </row>
    <row r="29" spans="1:5" s="133" customFormat="1" ht="11.25" customHeight="1" hidden="1">
      <c r="A29" s="138" t="str">
        <f>Rozpocet!D269</f>
        <v>762</v>
      </c>
      <c r="B29" s="139"/>
      <c r="C29" s="140">
        <f>Rozpocet!I269</f>
        <v>0</v>
      </c>
      <c r="D29" s="141">
        <f>Rozpocet!K269</f>
        <v>0</v>
      </c>
      <c r="E29" s="141">
        <f>Rozpocet!M269</f>
        <v>0</v>
      </c>
    </row>
    <row r="30" spans="1:5" s="133" customFormat="1" ht="11.25" customHeight="1">
      <c r="A30" s="138" t="str">
        <f>Rozpocet!D277</f>
        <v>763</v>
      </c>
      <c r="B30" s="139" t="str">
        <f>Rozpocet!E277</f>
        <v>Konstrukce suché výstavby</v>
      </c>
      <c r="C30" s="140">
        <f>Rozpocet!I277</f>
        <v>0</v>
      </c>
      <c r="D30" s="141">
        <f>Rozpocet!K277</f>
        <v>8.6102931</v>
      </c>
      <c r="E30" s="141">
        <f>Rozpocet!M277</f>
        <v>0</v>
      </c>
    </row>
    <row r="31" spans="1:5" s="133" customFormat="1" ht="11.25" customHeight="1" hidden="1">
      <c r="A31" s="138" t="str">
        <f>Rozpocet!D284</f>
        <v>764</v>
      </c>
      <c r="B31" s="139"/>
      <c r="C31" s="140">
        <f>Rozpocet!I284</f>
        <v>0</v>
      </c>
      <c r="D31" s="141">
        <f>Rozpocet!K284</f>
        <v>0</v>
      </c>
      <c r="E31" s="141">
        <f>Rozpocet!M284</f>
        <v>0</v>
      </c>
    </row>
    <row r="32" spans="1:5" s="133" customFormat="1" ht="11.25" customHeight="1" hidden="1">
      <c r="A32" s="138">
        <f>Rozpocet!D311</f>
        <v>0</v>
      </c>
      <c r="B32" s="139"/>
      <c r="C32" s="140">
        <f>Rozpocet!I311</f>
        <v>0</v>
      </c>
      <c r="D32" s="141">
        <f>Rozpocet!K311</f>
        <v>0</v>
      </c>
      <c r="E32" s="141">
        <f>Rozpocet!M311</f>
        <v>0</v>
      </c>
    </row>
    <row r="33" spans="1:5" s="133" customFormat="1" ht="11.25" customHeight="1">
      <c r="A33" s="138" t="str">
        <f>Rozpocet!D320</f>
        <v>766</v>
      </c>
      <c r="B33" s="139" t="str">
        <f>Rozpocet!E320</f>
        <v>Konstrukce truhlářské</v>
      </c>
      <c r="C33" s="140">
        <f>Rozpocet!I320</f>
        <v>0</v>
      </c>
      <c r="D33" s="141">
        <f>Rozpocet!K320</f>
        <v>0</v>
      </c>
      <c r="E33" s="141">
        <f>Rozpocet!M320</f>
        <v>0</v>
      </c>
    </row>
    <row r="34" spans="2:5" s="142" customFormat="1" ht="11.25" customHeight="1">
      <c r="B34" s="143" t="s">
        <v>88</v>
      </c>
      <c r="C34" s="144">
        <f>Rozpocet!I335</f>
        <v>0</v>
      </c>
      <c r="D34" s="145">
        <f>Rozpocet!K335</f>
        <v>549.43774547</v>
      </c>
      <c r="E34" s="145">
        <f>Rozpocet!M335</f>
        <v>232.186676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5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N326" sqref="N326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0" width="10.57421875" style="1" hidden="1" customWidth="1"/>
    <col min="11" max="11" width="10.8515625" style="1" hidden="1" customWidth="1"/>
    <col min="12" max="12" width="9.7109375" style="1" hidden="1" customWidth="1"/>
    <col min="13" max="13" width="11.57421875" style="1" hidden="1" customWidth="1"/>
    <col min="14" max="14" width="13.8515625" style="1" customWidth="1"/>
    <col min="15" max="15" width="7.00390625" style="1" hidden="1" customWidth="1"/>
    <col min="16" max="16" width="7.28125" style="1" hidden="1" customWidth="1"/>
    <col min="17" max="19" width="9.140625" style="1" hidden="1" customWidth="1"/>
    <col min="20" max="20" width="0" style="1" hidden="1" customWidth="1"/>
    <col min="21" max="21" width="26.8515625" style="1" customWidth="1"/>
    <col min="22" max="22" width="12.28125" style="1" customWidth="1"/>
    <col min="23" max="16384" width="9.140625" style="1" customWidth="1"/>
  </cols>
  <sheetData>
    <row r="1" spans="1:21" ht="18" customHeight="1">
      <c r="A1" s="115" t="s">
        <v>89</v>
      </c>
      <c r="B1" s="146"/>
      <c r="C1" s="146"/>
      <c r="D1" s="146"/>
      <c r="E1" s="146"/>
      <c r="F1" s="146"/>
      <c r="G1" s="146"/>
      <c r="H1" s="146"/>
      <c r="I1" s="162" t="s">
        <v>825</v>
      </c>
      <c r="J1" s="163"/>
      <c r="K1" s="163"/>
      <c r="L1" s="163"/>
      <c r="M1" s="163"/>
      <c r="N1" s="164">
        <f>SUM(N2:N7)</f>
        <v>0</v>
      </c>
      <c r="O1" s="147"/>
      <c r="P1" s="147"/>
      <c r="Q1" s="146"/>
      <c r="R1" s="146"/>
      <c r="S1" s="146"/>
      <c r="T1" s="146"/>
      <c r="U1" s="158" t="s">
        <v>817</v>
      </c>
    </row>
    <row r="2" spans="1:21" ht="10.5" customHeight="1">
      <c r="A2" s="117" t="s">
        <v>76</v>
      </c>
      <c r="B2" s="118"/>
      <c r="C2" s="118" t="str">
        <f>'Krycí list'!E5</f>
        <v>Stavební úpravy a změna užívání objektu v Petrovicích č. p. 1</v>
      </c>
      <c r="D2" s="118"/>
      <c r="E2" s="118"/>
      <c r="F2" s="118"/>
      <c r="G2" s="118"/>
      <c r="H2" s="118"/>
      <c r="I2" s="165" t="s">
        <v>826</v>
      </c>
      <c r="J2" s="166"/>
      <c r="K2" s="166"/>
      <c r="L2" s="167"/>
      <c r="M2" s="167"/>
      <c r="N2" s="168">
        <f>SUM(I34,I37,I39:I41,I43:I57,I59:I60,I63:I64,I71:I75)</f>
        <v>0</v>
      </c>
      <c r="O2" s="147"/>
      <c r="P2" s="147"/>
      <c r="Q2" s="146"/>
      <c r="R2" s="146"/>
      <c r="S2" s="146"/>
      <c r="T2" s="146"/>
      <c r="U2" s="159" t="s">
        <v>818</v>
      </c>
    </row>
    <row r="3" spans="1:21" ht="10.5" customHeight="1">
      <c r="A3" s="117" t="s">
        <v>77</v>
      </c>
      <c r="B3" s="118"/>
      <c r="C3" s="118" t="str">
        <f>'Krycí list'!E7</f>
        <v>Stavební úpravy a změna užívání objektu v Petrovicích č.p.1 - zateplená část</v>
      </c>
      <c r="D3" s="118"/>
      <c r="E3" s="118"/>
      <c r="F3" s="118"/>
      <c r="G3" s="118"/>
      <c r="H3" s="118"/>
      <c r="I3" s="165" t="s">
        <v>826</v>
      </c>
      <c r="J3" s="166"/>
      <c r="K3" s="166"/>
      <c r="L3" s="167"/>
      <c r="M3" s="167"/>
      <c r="N3" s="168">
        <f>SUM(I17:I21,I99:I113,I115:I116,I119:I121,I278:I281)</f>
        <v>0</v>
      </c>
      <c r="O3" s="147"/>
      <c r="P3" s="147"/>
      <c r="Q3" s="146"/>
      <c r="R3" s="146"/>
      <c r="S3" s="146"/>
      <c r="T3" s="146"/>
      <c r="U3" s="159" t="s">
        <v>819</v>
      </c>
    </row>
    <row r="4" spans="1:21" ht="11.25" customHeight="1">
      <c r="A4" s="117" t="s">
        <v>78</v>
      </c>
      <c r="B4" s="118"/>
      <c r="C4" s="118" t="str">
        <f>'Krycí list'!E9</f>
        <v> </v>
      </c>
      <c r="D4" s="118"/>
      <c r="E4" s="118"/>
      <c r="F4" s="118"/>
      <c r="G4" s="118"/>
      <c r="H4" s="118"/>
      <c r="I4" s="165" t="s">
        <v>826</v>
      </c>
      <c r="J4" s="166"/>
      <c r="K4" s="166"/>
      <c r="L4" s="167"/>
      <c r="M4" s="167"/>
      <c r="N4" s="168">
        <f>SUM(I25:I26,I65:I69,I92:I97,I117:I118)</f>
        <v>0</v>
      </c>
      <c r="O4" s="147"/>
      <c r="P4" s="147"/>
      <c r="Q4" s="146"/>
      <c r="R4" s="146"/>
      <c r="S4" s="146"/>
      <c r="T4" s="146"/>
      <c r="U4" s="159" t="s">
        <v>820</v>
      </c>
    </row>
    <row r="5" spans="1:21" ht="10.5" customHeight="1">
      <c r="A5" s="118" t="s">
        <v>90</v>
      </c>
      <c r="B5" s="118"/>
      <c r="C5" s="118" t="str">
        <f>'Krycí list'!P5</f>
        <v> </v>
      </c>
      <c r="D5" s="118"/>
      <c r="E5" s="118"/>
      <c r="F5" s="118"/>
      <c r="G5" s="118"/>
      <c r="H5" s="118"/>
      <c r="I5" s="165" t="s">
        <v>826</v>
      </c>
      <c r="J5" s="166"/>
      <c r="K5" s="166"/>
      <c r="L5" s="167"/>
      <c r="M5" s="167"/>
      <c r="N5" s="168">
        <f>SUM(I28:I31,I78:I81,I321:I334)</f>
        <v>0</v>
      </c>
      <c r="O5" s="147"/>
      <c r="P5" s="147"/>
      <c r="Q5" s="146"/>
      <c r="R5" s="146"/>
      <c r="S5" s="146"/>
      <c r="T5" s="146"/>
      <c r="U5" s="159" t="s">
        <v>821</v>
      </c>
    </row>
    <row r="6" spans="1:21" ht="11.25" customHeight="1">
      <c r="A6" s="118"/>
      <c r="B6" s="118"/>
      <c r="C6" s="118"/>
      <c r="D6" s="118"/>
      <c r="E6" s="118"/>
      <c r="F6" s="118"/>
      <c r="G6" s="118"/>
      <c r="H6" s="118"/>
      <c r="I6" s="165" t="s">
        <v>826</v>
      </c>
      <c r="J6" s="166"/>
      <c r="K6" s="166"/>
      <c r="L6" s="167"/>
      <c r="M6" s="167"/>
      <c r="N6" s="168">
        <f>SUM(I123:I161,I207:I234)</f>
        <v>0</v>
      </c>
      <c r="O6" s="147"/>
      <c r="P6" s="147"/>
      <c r="Q6" s="146"/>
      <c r="R6" s="146"/>
      <c r="S6" s="146"/>
      <c r="T6" s="146"/>
      <c r="U6" s="159" t="s">
        <v>822</v>
      </c>
    </row>
    <row r="7" spans="1:21" ht="10.5" customHeight="1">
      <c r="A7" s="118" t="s">
        <v>80</v>
      </c>
      <c r="B7" s="118"/>
      <c r="C7" s="118" t="str">
        <f>'Krycí list'!E26</f>
        <v>MADEX TRADING, s.r.o.</v>
      </c>
      <c r="D7" s="118"/>
      <c r="E7" s="118"/>
      <c r="F7" s="118"/>
      <c r="G7" s="118"/>
      <c r="H7" s="118"/>
      <c r="I7" s="165" t="s">
        <v>826</v>
      </c>
      <c r="J7" s="166"/>
      <c r="K7" s="166"/>
      <c r="L7" s="167"/>
      <c r="M7" s="167"/>
      <c r="N7" s="168">
        <f>SUM(I163:I205,I236:I268)</f>
        <v>0</v>
      </c>
      <c r="O7" s="147"/>
      <c r="P7" s="147"/>
      <c r="Q7" s="146"/>
      <c r="R7" s="146"/>
      <c r="S7" s="146"/>
      <c r="T7" s="146"/>
      <c r="U7" s="159" t="s">
        <v>823</v>
      </c>
    </row>
    <row r="8" spans="1:21" ht="10.5" customHeight="1">
      <c r="A8" s="118" t="s">
        <v>81</v>
      </c>
      <c r="B8" s="118"/>
      <c r="C8" s="118" t="str">
        <f>'Krycí list'!E28</f>
        <v> </v>
      </c>
      <c r="D8" s="118"/>
      <c r="E8" s="118"/>
      <c r="F8" s="118"/>
      <c r="G8" s="118"/>
      <c r="H8" s="118"/>
      <c r="I8" s="118"/>
      <c r="J8" s="118"/>
      <c r="K8" s="118"/>
      <c r="L8" s="146"/>
      <c r="M8" s="146"/>
      <c r="N8" s="146"/>
      <c r="O8" s="147"/>
      <c r="P8" s="147"/>
      <c r="Q8" s="146"/>
      <c r="R8" s="146"/>
      <c r="S8" s="146"/>
      <c r="T8" s="146"/>
      <c r="U8" s="159"/>
    </row>
    <row r="9" spans="1:21" ht="10.5" customHeight="1">
      <c r="A9" s="118" t="s">
        <v>82</v>
      </c>
      <c r="B9" s="118"/>
      <c r="C9" s="118" t="s">
        <v>27</v>
      </c>
      <c r="D9" s="118"/>
      <c r="E9" s="118"/>
      <c r="F9" s="118"/>
      <c r="G9" s="118"/>
      <c r="H9" s="118"/>
      <c r="I9" s="118"/>
      <c r="J9" s="118"/>
      <c r="K9" s="118"/>
      <c r="L9" s="146"/>
      <c r="M9" s="146"/>
      <c r="N9" s="146"/>
      <c r="O9" s="147"/>
      <c r="P9" s="147"/>
      <c r="Q9" s="146"/>
      <c r="R9" s="146"/>
      <c r="S9" s="146"/>
      <c r="T9" s="146"/>
      <c r="U9" s="159"/>
    </row>
    <row r="10" spans="1:20" ht="4.5" customHeight="1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7"/>
      <c r="P10" s="147"/>
      <c r="Q10" s="146"/>
      <c r="R10" s="146"/>
      <c r="S10" s="146"/>
      <c r="T10" s="146"/>
    </row>
    <row r="11" spans="1:21" ht="21.75" customHeight="1">
      <c r="A11" s="122" t="s">
        <v>91</v>
      </c>
      <c r="B11" s="123" t="s">
        <v>92</v>
      </c>
      <c r="C11" s="123" t="s">
        <v>93</v>
      </c>
      <c r="D11" s="123" t="s">
        <v>94</v>
      </c>
      <c r="E11" s="123" t="s">
        <v>84</v>
      </c>
      <c r="F11" s="123" t="s">
        <v>95</v>
      </c>
      <c r="G11" s="123" t="s">
        <v>96</v>
      </c>
      <c r="H11" s="123" t="s">
        <v>97</v>
      </c>
      <c r="I11" s="123" t="s">
        <v>85</v>
      </c>
      <c r="J11" s="123" t="s">
        <v>98</v>
      </c>
      <c r="K11" s="123" t="s">
        <v>86</v>
      </c>
      <c r="L11" s="123" t="s">
        <v>99</v>
      </c>
      <c r="M11" s="123" t="s">
        <v>100</v>
      </c>
      <c r="N11" s="123" t="s">
        <v>838</v>
      </c>
      <c r="O11" s="148" t="s">
        <v>101</v>
      </c>
      <c r="P11" s="149" t="s">
        <v>102</v>
      </c>
      <c r="Q11" s="123"/>
      <c r="R11" s="123"/>
      <c r="S11" s="123"/>
      <c r="T11" s="150" t="s">
        <v>103</v>
      </c>
      <c r="U11" s="160"/>
    </row>
    <row r="12" spans="1:21" ht="10.5" customHeight="1">
      <c r="A12" s="126">
        <v>1</v>
      </c>
      <c r="B12" s="127">
        <v>2</v>
      </c>
      <c r="C12" s="127">
        <v>3</v>
      </c>
      <c r="D12" s="127">
        <v>4</v>
      </c>
      <c r="E12" s="127">
        <v>5</v>
      </c>
      <c r="F12" s="127">
        <v>6</v>
      </c>
      <c r="G12" s="127">
        <v>7</v>
      </c>
      <c r="H12" s="127">
        <v>8</v>
      </c>
      <c r="I12" s="127">
        <v>9</v>
      </c>
      <c r="J12" s="127"/>
      <c r="K12" s="127"/>
      <c r="L12" s="127"/>
      <c r="M12" s="127"/>
      <c r="N12" s="127">
        <v>10</v>
      </c>
      <c r="O12" s="151">
        <v>11</v>
      </c>
      <c r="P12" s="152">
        <v>12</v>
      </c>
      <c r="Q12" s="127"/>
      <c r="R12" s="127"/>
      <c r="S12" s="127"/>
      <c r="T12" s="153">
        <v>11</v>
      </c>
      <c r="U12" s="161" t="s">
        <v>824</v>
      </c>
    </row>
    <row r="13" spans="1:20" ht="3.75" customHeight="1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7"/>
      <c r="P13" s="154"/>
      <c r="Q13" s="146"/>
      <c r="R13" s="146"/>
      <c r="S13" s="146"/>
      <c r="T13" s="146"/>
    </row>
    <row r="14" spans="1:16" s="172" customFormat="1" ht="10.5" customHeight="1">
      <c r="A14" s="169"/>
      <c r="B14" s="170" t="s">
        <v>64</v>
      </c>
      <c r="C14" s="169"/>
      <c r="D14" s="169" t="s">
        <v>43</v>
      </c>
      <c r="E14" s="169" t="s">
        <v>104</v>
      </c>
      <c r="F14" s="169"/>
      <c r="G14" s="169"/>
      <c r="H14" s="169"/>
      <c r="I14" s="203">
        <f>I15+I22+I27+I32+I70</f>
        <v>0</v>
      </c>
      <c r="J14" s="169"/>
      <c r="K14" s="171">
        <f>K15+K22+K27+K32+K70</f>
        <v>518.19410667</v>
      </c>
      <c r="L14" s="169"/>
      <c r="M14" s="171">
        <f>M15+M22+M27+M32+M70</f>
        <v>232.186676</v>
      </c>
      <c r="N14" s="169"/>
      <c r="P14" s="169" t="s">
        <v>105</v>
      </c>
    </row>
    <row r="15" spans="2:16" s="172" customFormat="1" ht="11.25" customHeight="1">
      <c r="B15" s="173" t="s">
        <v>64</v>
      </c>
      <c r="D15" s="174" t="s">
        <v>11</v>
      </c>
      <c r="E15" s="174" t="s">
        <v>106</v>
      </c>
      <c r="I15" s="204">
        <f>SUM(I16:I21)</f>
        <v>0</v>
      </c>
      <c r="K15" s="175">
        <f>SUM(K16:K21)</f>
        <v>0</v>
      </c>
      <c r="M15" s="175">
        <f>SUM(M16:M21)</f>
        <v>145.0943</v>
      </c>
      <c r="P15" s="174" t="s">
        <v>11</v>
      </c>
    </row>
    <row r="16" spans="1:22" s="184" customFormat="1" ht="19.5" customHeight="1">
      <c r="A16" s="176" t="s">
        <v>11</v>
      </c>
      <c r="B16" s="176" t="s">
        <v>107</v>
      </c>
      <c r="C16" s="176" t="s">
        <v>108</v>
      </c>
      <c r="D16" s="177" t="s">
        <v>109</v>
      </c>
      <c r="E16" s="178" t="s">
        <v>110</v>
      </c>
      <c r="F16" s="176" t="s">
        <v>111</v>
      </c>
      <c r="G16" s="179">
        <v>111.611</v>
      </c>
      <c r="H16" s="180"/>
      <c r="I16" s="205">
        <f aca="true" t="shared" si="0" ref="I16:I21">ROUND(G16*H16,2)</f>
        <v>0</v>
      </c>
      <c r="J16" s="181">
        <v>0</v>
      </c>
      <c r="K16" s="179">
        <f aca="true" t="shared" si="1" ref="K16:K21">G16*J16</f>
        <v>0</v>
      </c>
      <c r="L16" s="181">
        <v>1.3</v>
      </c>
      <c r="M16" s="179">
        <f aca="true" t="shared" si="2" ref="M16:M21">G16*L16</f>
        <v>145.0943</v>
      </c>
      <c r="N16" s="182"/>
      <c r="O16" s="183">
        <v>4</v>
      </c>
      <c r="P16" s="184" t="s">
        <v>112</v>
      </c>
      <c r="U16" s="185">
        <v>3</v>
      </c>
      <c r="V16" s="186"/>
    </row>
    <row r="17" spans="1:21" s="184" customFormat="1" ht="21.75" customHeight="1">
      <c r="A17" s="176" t="s">
        <v>112</v>
      </c>
      <c r="B17" s="176" t="s">
        <v>107</v>
      </c>
      <c r="C17" s="176" t="s">
        <v>113</v>
      </c>
      <c r="D17" s="177" t="s">
        <v>114</v>
      </c>
      <c r="E17" s="178" t="s">
        <v>115</v>
      </c>
      <c r="F17" s="176" t="s">
        <v>111</v>
      </c>
      <c r="G17" s="179">
        <v>29.429</v>
      </c>
      <c r="H17" s="180"/>
      <c r="I17" s="205">
        <f t="shared" si="0"/>
        <v>0</v>
      </c>
      <c r="J17" s="181">
        <v>0</v>
      </c>
      <c r="K17" s="179">
        <f t="shared" si="1"/>
        <v>0</v>
      </c>
      <c r="L17" s="181">
        <v>0</v>
      </c>
      <c r="M17" s="179">
        <f t="shared" si="2"/>
        <v>0</v>
      </c>
      <c r="N17" s="182"/>
      <c r="O17" s="183">
        <v>4</v>
      </c>
      <c r="P17" s="184" t="s">
        <v>112</v>
      </c>
      <c r="U17" s="185">
        <v>2</v>
      </c>
    </row>
    <row r="18" spans="1:21" s="184" customFormat="1" ht="21" customHeight="1">
      <c r="A18" s="176" t="s">
        <v>116</v>
      </c>
      <c r="B18" s="176" t="s">
        <v>107</v>
      </c>
      <c r="C18" s="176" t="s">
        <v>113</v>
      </c>
      <c r="D18" s="177" t="s">
        <v>117</v>
      </c>
      <c r="E18" s="178" t="s">
        <v>118</v>
      </c>
      <c r="F18" s="176" t="s">
        <v>111</v>
      </c>
      <c r="G18" s="179">
        <v>29.429</v>
      </c>
      <c r="H18" s="180"/>
      <c r="I18" s="205">
        <f t="shared" si="0"/>
        <v>0</v>
      </c>
      <c r="J18" s="181">
        <v>0</v>
      </c>
      <c r="K18" s="179">
        <f t="shared" si="1"/>
        <v>0</v>
      </c>
      <c r="L18" s="181">
        <v>0</v>
      </c>
      <c r="M18" s="179">
        <f t="shared" si="2"/>
        <v>0</v>
      </c>
      <c r="N18" s="182"/>
      <c r="O18" s="183">
        <v>4</v>
      </c>
      <c r="P18" s="184" t="s">
        <v>112</v>
      </c>
      <c r="U18" s="185">
        <v>2</v>
      </c>
    </row>
    <row r="19" spans="1:21" s="184" customFormat="1" ht="12" customHeight="1">
      <c r="A19" s="176" t="s">
        <v>119</v>
      </c>
      <c r="B19" s="176" t="s">
        <v>107</v>
      </c>
      <c r="C19" s="176" t="s">
        <v>113</v>
      </c>
      <c r="D19" s="177" t="s">
        <v>120</v>
      </c>
      <c r="E19" s="178" t="s">
        <v>121</v>
      </c>
      <c r="F19" s="176" t="s">
        <v>111</v>
      </c>
      <c r="G19" s="179">
        <v>4.904</v>
      </c>
      <c r="H19" s="180"/>
      <c r="I19" s="205">
        <f t="shared" si="0"/>
        <v>0</v>
      </c>
      <c r="J19" s="181">
        <v>0</v>
      </c>
      <c r="K19" s="179">
        <f t="shared" si="1"/>
        <v>0</v>
      </c>
      <c r="L19" s="181">
        <v>0</v>
      </c>
      <c r="M19" s="179">
        <f t="shared" si="2"/>
        <v>0</v>
      </c>
      <c r="N19" s="182"/>
      <c r="O19" s="183">
        <v>4</v>
      </c>
      <c r="P19" s="184" t="s">
        <v>112</v>
      </c>
      <c r="U19" s="185">
        <v>2</v>
      </c>
    </row>
    <row r="20" spans="1:21" s="184" customFormat="1" ht="21" customHeight="1">
      <c r="A20" s="176" t="s">
        <v>122</v>
      </c>
      <c r="B20" s="176" t="s">
        <v>107</v>
      </c>
      <c r="C20" s="176" t="s">
        <v>113</v>
      </c>
      <c r="D20" s="177" t="s">
        <v>123</v>
      </c>
      <c r="E20" s="178" t="s">
        <v>124</v>
      </c>
      <c r="F20" s="176" t="s">
        <v>111</v>
      </c>
      <c r="G20" s="179">
        <v>68.656</v>
      </c>
      <c r="H20" s="180"/>
      <c r="I20" s="205">
        <f t="shared" si="0"/>
        <v>0</v>
      </c>
      <c r="J20" s="181">
        <v>0</v>
      </c>
      <c r="K20" s="179">
        <f t="shared" si="1"/>
        <v>0</v>
      </c>
      <c r="L20" s="181">
        <v>0</v>
      </c>
      <c r="M20" s="179">
        <f t="shared" si="2"/>
        <v>0</v>
      </c>
      <c r="N20" s="182"/>
      <c r="O20" s="183">
        <v>4</v>
      </c>
      <c r="P20" s="184" t="s">
        <v>112</v>
      </c>
      <c r="U20" s="185">
        <v>2</v>
      </c>
    </row>
    <row r="21" spans="1:21" s="184" customFormat="1" ht="12" customHeight="1">
      <c r="A21" s="176" t="s">
        <v>125</v>
      </c>
      <c r="B21" s="176" t="s">
        <v>107</v>
      </c>
      <c r="C21" s="176" t="s">
        <v>113</v>
      </c>
      <c r="D21" s="177" t="s">
        <v>126</v>
      </c>
      <c r="E21" s="178" t="s">
        <v>127</v>
      </c>
      <c r="F21" s="176" t="s">
        <v>111</v>
      </c>
      <c r="G21" s="179">
        <v>24.525</v>
      </c>
      <c r="H21" s="180"/>
      <c r="I21" s="205">
        <f t="shared" si="0"/>
        <v>0</v>
      </c>
      <c r="J21" s="181">
        <v>0</v>
      </c>
      <c r="K21" s="179">
        <f t="shared" si="1"/>
        <v>0</v>
      </c>
      <c r="L21" s="181">
        <v>0</v>
      </c>
      <c r="M21" s="179">
        <f t="shared" si="2"/>
        <v>0</v>
      </c>
      <c r="N21" s="182"/>
      <c r="O21" s="183">
        <v>4</v>
      </c>
      <c r="P21" s="184" t="s">
        <v>112</v>
      </c>
      <c r="U21" s="185">
        <v>2</v>
      </c>
    </row>
    <row r="22" spans="2:21" s="172" customFormat="1" ht="11.25" customHeight="1">
      <c r="B22" s="173" t="s">
        <v>64</v>
      </c>
      <c r="D22" s="174" t="s">
        <v>112</v>
      </c>
      <c r="E22" s="174" t="s">
        <v>128</v>
      </c>
      <c r="I22" s="204">
        <f>SUM(I23:I26)</f>
        <v>0</v>
      </c>
      <c r="K22" s="175">
        <f>SUM(K23:K26)</f>
        <v>346.11842186</v>
      </c>
      <c r="M22" s="175">
        <f>SUM(M23:M26)</f>
        <v>0</v>
      </c>
      <c r="P22" s="174" t="s">
        <v>11</v>
      </c>
      <c r="U22" s="187"/>
    </row>
    <row r="23" spans="1:22" s="184" customFormat="1" ht="12" customHeight="1">
      <c r="A23" s="176" t="s">
        <v>129</v>
      </c>
      <c r="B23" s="176" t="s">
        <v>107</v>
      </c>
      <c r="C23" s="176" t="s">
        <v>108</v>
      </c>
      <c r="D23" s="177" t="s">
        <v>130</v>
      </c>
      <c r="E23" s="178" t="s">
        <v>131</v>
      </c>
      <c r="F23" s="176" t="s">
        <v>111</v>
      </c>
      <c r="G23" s="179">
        <v>74.408</v>
      </c>
      <c r="H23" s="180"/>
      <c r="I23" s="205">
        <f>ROUND(G23*H23,2)</f>
        <v>0</v>
      </c>
      <c r="J23" s="181">
        <v>2.16</v>
      </c>
      <c r="K23" s="179">
        <f>G23*J23</f>
        <v>160.72128</v>
      </c>
      <c r="L23" s="181">
        <v>0</v>
      </c>
      <c r="M23" s="179">
        <f>G23*L23</f>
        <v>0</v>
      </c>
      <c r="N23" s="182"/>
      <c r="O23" s="183">
        <v>4</v>
      </c>
      <c r="P23" s="184" t="s">
        <v>112</v>
      </c>
      <c r="U23" s="185">
        <v>3</v>
      </c>
      <c r="V23" s="186"/>
    </row>
    <row r="24" spans="1:22" s="184" customFormat="1" ht="21" customHeight="1">
      <c r="A24" s="176" t="s">
        <v>132</v>
      </c>
      <c r="B24" s="176" t="s">
        <v>107</v>
      </c>
      <c r="C24" s="176" t="s">
        <v>113</v>
      </c>
      <c r="D24" s="177" t="s">
        <v>133</v>
      </c>
      <c r="E24" s="178" t="s">
        <v>134</v>
      </c>
      <c r="F24" s="176" t="s">
        <v>135</v>
      </c>
      <c r="G24" s="179">
        <v>744.076</v>
      </c>
      <c r="H24" s="180"/>
      <c r="I24" s="205">
        <f>ROUND(G24*H24,2)</f>
        <v>0</v>
      </c>
      <c r="J24" s="181">
        <v>0</v>
      </c>
      <c r="K24" s="179">
        <f>G24*J24</f>
        <v>0</v>
      </c>
      <c r="L24" s="181">
        <v>0</v>
      </c>
      <c r="M24" s="179">
        <f>G24*L24</f>
        <v>0</v>
      </c>
      <c r="N24" s="182"/>
      <c r="O24" s="183">
        <v>4</v>
      </c>
      <c r="P24" s="184" t="s">
        <v>112</v>
      </c>
      <c r="U24" s="185">
        <v>3</v>
      </c>
      <c r="V24" s="186"/>
    </row>
    <row r="25" spans="1:22" s="184" customFormat="1" ht="12" customHeight="1">
      <c r="A25" s="176" t="s">
        <v>136</v>
      </c>
      <c r="B25" s="176" t="s">
        <v>107</v>
      </c>
      <c r="C25" s="176" t="s">
        <v>137</v>
      </c>
      <c r="D25" s="177" t="s">
        <v>138</v>
      </c>
      <c r="E25" s="178" t="s">
        <v>139</v>
      </c>
      <c r="F25" s="176" t="s">
        <v>111</v>
      </c>
      <c r="G25" s="179">
        <v>74.408</v>
      </c>
      <c r="H25" s="180"/>
      <c r="I25" s="205">
        <f>ROUND(G25*H25,2)</f>
        <v>0</v>
      </c>
      <c r="J25" s="181">
        <v>2.45329</v>
      </c>
      <c r="K25" s="179">
        <f>G25*J25</f>
        <v>182.54440232</v>
      </c>
      <c r="L25" s="181">
        <v>0</v>
      </c>
      <c r="M25" s="179">
        <f>G25*L25</f>
        <v>0</v>
      </c>
      <c r="N25" s="182"/>
      <c r="O25" s="183">
        <v>4</v>
      </c>
      <c r="P25" s="184" t="s">
        <v>112</v>
      </c>
      <c r="U25" s="185">
        <v>3</v>
      </c>
      <c r="V25" s="186"/>
    </row>
    <row r="26" spans="1:22" s="184" customFormat="1" ht="12" customHeight="1">
      <c r="A26" s="176" t="s">
        <v>140</v>
      </c>
      <c r="B26" s="176" t="s">
        <v>107</v>
      </c>
      <c r="C26" s="176" t="s">
        <v>137</v>
      </c>
      <c r="D26" s="177" t="s">
        <v>141</v>
      </c>
      <c r="E26" s="178" t="s">
        <v>142</v>
      </c>
      <c r="F26" s="176" t="s">
        <v>143</v>
      </c>
      <c r="G26" s="179">
        <v>2.709</v>
      </c>
      <c r="H26" s="180"/>
      <c r="I26" s="205">
        <f>ROUND(G26*H26,2)</f>
        <v>0</v>
      </c>
      <c r="J26" s="181">
        <v>1.05306</v>
      </c>
      <c r="K26" s="179">
        <f>G26*J26</f>
        <v>2.8527395400000004</v>
      </c>
      <c r="L26" s="181">
        <v>0</v>
      </c>
      <c r="M26" s="179">
        <f>G26*L26</f>
        <v>0</v>
      </c>
      <c r="N26" s="182"/>
      <c r="O26" s="183">
        <v>4</v>
      </c>
      <c r="P26" s="184" t="s">
        <v>112</v>
      </c>
      <c r="U26" s="185">
        <v>3</v>
      </c>
      <c r="V26" s="186"/>
    </row>
    <row r="27" spans="2:21" s="172" customFormat="1" ht="11.25" customHeight="1">
      <c r="B27" s="173" t="s">
        <v>64</v>
      </c>
      <c r="D27" s="174" t="s">
        <v>116</v>
      </c>
      <c r="E27" s="174" t="s">
        <v>144</v>
      </c>
      <c r="I27" s="204">
        <f>SUM(I28:I31)</f>
        <v>0</v>
      </c>
      <c r="K27" s="175">
        <f>SUM(K28:K31)</f>
        <v>18.57906876</v>
      </c>
      <c r="M27" s="175">
        <f>SUM(M28:M31)</f>
        <v>0</v>
      </c>
      <c r="P27" s="174" t="s">
        <v>11</v>
      </c>
      <c r="U27" s="187"/>
    </row>
    <row r="28" spans="1:21" s="184" customFormat="1" ht="12" customHeight="1">
      <c r="A28" s="176" t="s">
        <v>145</v>
      </c>
      <c r="B28" s="176" t="s">
        <v>107</v>
      </c>
      <c r="C28" s="176" t="s">
        <v>146</v>
      </c>
      <c r="D28" s="177" t="s">
        <v>147</v>
      </c>
      <c r="E28" s="178" t="s">
        <v>148</v>
      </c>
      <c r="F28" s="176" t="s">
        <v>111</v>
      </c>
      <c r="G28" s="179">
        <v>8.841</v>
      </c>
      <c r="H28" s="180"/>
      <c r="I28" s="205">
        <f>ROUND(G28*H28,2)</f>
        <v>0</v>
      </c>
      <c r="J28" s="181">
        <v>1.7545</v>
      </c>
      <c r="K28" s="179">
        <f>G28*J28</f>
        <v>15.511534499999998</v>
      </c>
      <c r="L28" s="181">
        <v>0</v>
      </c>
      <c r="M28" s="179">
        <f>G28*L28</f>
        <v>0</v>
      </c>
      <c r="N28" s="182"/>
      <c r="O28" s="183">
        <v>4</v>
      </c>
      <c r="P28" s="184" t="s">
        <v>112</v>
      </c>
      <c r="U28" s="185">
        <v>4</v>
      </c>
    </row>
    <row r="29" spans="1:21" s="184" customFormat="1" ht="12" customHeight="1">
      <c r="A29" s="176" t="s">
        <v>149</v>
      </c>
      <c r="B29" s="176" t="s">
        <v>107</v>
      </c>
      <c r="C29" s="176" t="s">
        <v>137</v>
      </c>
      <c r="D29" s="177" t="s">
        <v>150</v>
      </c>
      <c r="E29" s="178" t="s">
        <v>151</v>
      </c>
      <c r="F29" s="176" t="s">
        <v>143</v>
      </c>
      <c r="G29" s="179">
        <v>2.106</v>
      </c>
      <c r="H29" s="180"/>
      <c r="I29" s="205">
        <f>ROUND(G29*H29,2)</f>
        <v>0</v>
      </c>
      <c r="J29" s="181">
        <v>0.01221</v>
      </c>
      <c r="K29" s="179">
        <f>G29*J29</f>
        <v>0.02571426</v>
      </c>
      <c r="L29" s="181">
        <v>0</v>
      </c>
      <c r="M29" s="179">
        <f>G29*L29</f>
        <v>0</v>
      </c>
      <c r="N29" s="182"/>
      <c r="O29" s="183">
        <v>4</v>
      </c>
      <c r="P29" s="184" t="s">
        <v>112</v>
      </c>
      <c r="U29" s="185">
        <v>4</v>
      </c>
    </row>
    <row r="30" spans="1:21" s="216" customFormat="1" ht="12" customHeight="1">
      <c r="A30" s="208" t="s">
        <v>152</v>
      </c>
      <c r="B30" s="208" t="s">
        <v>153</v>
      </c>
      <c r="C30" s="208" t="s">
        <v>154</v>
      </c>
      <c r="D30" s="209" t="s">
        <v>155</v>
      </c>
      <c r="E30" s="210" t="s">
        <v>156</v>
      </c>
      <c r="F30" s="208" t="s">
        <v>143</v>
      </c>
      <c r="G30" s="211">
        <v>2.106</v>
      </c>
      <c r="H30" s="212"/>
      <c r="I30" s="212">
        <f>ROUND(G30*H30,2)</f>
        <v>0</v>
      </c>
      <c r="J30" s="213">
        <v>1</v>
      </c>
      <c r="K30" s="211">
        <f>G30*J30</f>
        <v>2.106</v>
      </c>
      <c r="L30" s="213">
        <v>0</v>
      </c>
      <c r="M30" s="211">
        <f>G30*L30</f>
        <v>0</v>
      </c>
      <c r="N30" s="214"/>
      <c r="O30" s="215">
        <v>8</v>
      </c>
      <c r="P30" s="216" t="s">
        <v>112</v>
      </c>
      <c r="U30" s="217">
        <v>4</v>
      </c>
    </row>
    <row r="31" spans="1:21" s="184" customFormat="1" ht="12" customHeight="1">
      <c r="A31" s="176" t="s">
        <v>157</v>
      </c>
      <c r="B31" s="176" t="s">
        <v>107</v>
      </c>
      <c r="C31" s="176" t="s">
        <v>137</v>
      </c>
      <c r="D31" s="177" t="s">
        <v>158</v>
      </c>
      <c r="E31" s="178" t="s">
        <v>159</v>
      </c>
      <c r="F31" s="176" t="s">
        <v>135</v>
      </c>
      <c r="G31" s="179">
        <v>5.4</v>
      </c>
      <c r="H31" s="180"/>
      <c r="I31" s="205">
        <f>ROUND(G31*H31,2)</f>
        <v>0</v>
      </c>
      <c r="J31" s="181">
        <v>0.1733</v>
      </c>
      <c r="K31" s="179">
        <f>G31*J31</f>
        <v>0.9358200000000001</v>
      </c>
      <c r="L31" s="181">
        <v>0</v>
      </c>
      <c r="M31" s="179">
        <f>G31*L31</f>
        <v>0</v>
      </c>
      <c r="N31" s="182"/>
      <c r="O31" s="183">
        <v>4</v>
      </c>
      <c r="P31" s="184" t="s">
        <v>112</v>
      </c>
      <c r="U31" s="185">
        <v>4</v>
      </c>
    </row>
    <row r="32" spans="2:21" s="172" customFormat="1" ht="11.25" customHeight="1">
      <c r="B32" s="173" t="s">
        <v>64</v>
      </c>
      <c r="D32" s="174" t="s">
        <v>125</v>
      </c>
      <c r="E32" s="174" t="s">
        <v>160</v>
      </c>
      <c r="I32" s="204">
        <f>SUM(I33:I69)</f>
        <v>0</v>
      </c>
      <c r="K32" s="175">
        <f>SUM(K33:K69)</f>
        <v>151.36016726</v>
      </c>
      <c r="M32" s="175">
        <f>SUM(M33:M69)</f>
        <v>0</v>
      </c>
      <c r="P32" s="174" t="s">
        <v>11</v>
      </c>
      <c r="U32" s="185"/>
    </row>
    <row r="33" spans="1:22" s="184" customFormat="1" ht="12" customHeight="1">
      <c r="A33" s="176" t="s">
        <v>161</v>
      </c>
      <c r="B33" s="176" t="s">
        <v>107</v>
      </c>
      <c r="C33" s="176" t="s">
        <v>137</v>
      </c>
      <c r="D33" s="177" t="s">
        <v>162</v>
      </c>
      <c r="E33" s="178" t="s">
        <v>163</v>
      </c>
      <c r="F33" s="176" t="s">
        <v>135</v>
      </c>
      <c r="G33" s="179">
        <v>108.048</v>
      </c>
      <c r="H33" s="180"/>
      <c r="I33" s="205">
        <f aca="true" t="shared" si="3" ref="I33:I69">ROUND(G33*H33,2)</f>
        <v>0</v>
      </c>
      <c r="J33" s="181">
        <v>0.00735</v>
      </c>
      <c r="K33" s="179">
        <f aca="true" t="shared" si="4" ref="K33:K69">G33*J33</f>
        <v>0.7941528</v>
      </c>
      <c r="L33" s="181">
        <v>0</v>
      </c>
      <c r="M33" s="179">
        <f aca="true" t="shared" si="5" ref="M33:M69">G33*L33</f>
        <v>0</v>
      </c>
      <c r="N33" s="182"/>
      <c r="O33" s="183">
        <v>4</v>
      </c>
      <c r="P33" s="184" t="s">
        <v>112</v>
      </c>
      <c r="U33" s="185">
        <v>1</v>
      </c>
      <c r="V33" s="186"/>
    </row>
    <row r="34" spans="1:21" s="184" customFormat="1" ht="12" customHeight="1">
      <c r="A34" s="176" t="s">
        <v>164</v>
      </c>
      <c r="B34" s="176" t="s">
        <v>107</v>
      </c>
      <c r="C34" s="176" t="s">
        <v>137</v>
      </c>
      <c r="D34" s="177" t="s">
        <v>165</v>
      </c>
      <c r="E34" s="178" t="s">
        <v>166</v>
      </c>
      <c r="F34" s="176" t="s">
        <v>135</v>
      </c>
      <c r="G34" s="179">
        <v>108.048</v>
      </c>
      <c r="H34" s="180"/>
      <c r="I34" s="205">
        <f t="shared" si="3"/>
        <v>0</v>
      </c>
      <c r="J34" s="181">
        <v>0.003</v>
      </c>
      <c r="K34" s="179">
        <f t="shared" si="4"/>
        <v>0.324144</v>
      </c>
      <c r="L34" s="181">
        <v>0</v>
      </c>
      <c r="M34" s="179">
        <f t="shared" si="5"/>
        <v>0</v>
      </c>
      <c r="N34" s="182"/>
      <c r="O34" s="183">
        <v>4</v>
      </c>
      <c r="P34" s="184" t="s">
        <v>112</v>
      </c>
      <c r="U34" s="185">
        <v>1</v>
      </c>
    </row>
    <row r="35" spans="1:22" s="184" customFormat="1" ht="21" customHeight="1">
      <c r="A35" s="176" t="s">
        <v>167</v>
      </c>
      <c r="B35" s="176" t="s">
        <v>107</v>
      </c>
      <c r="C35" s="176" t="s">
        <v>137</v>
      </c>
      <c r="D35" s="177" t="s">
        <v>168</v>
      </c>
      <c r="E35" s="178" t="s">
        <v>169</v>
      </c>
      <c r="F35" s="176" t="s">
        <v>135</v>
      </c>
      <c r="G35" s="179">
        <v>108.048</v>
      </c>
      <c r="H35" s="180"/>
      <c r="I35" s="205">
        <f t="shared" si="3"/>
        <v>0</v>
      </c>
      <c r="J35" s="181">
        <v>0.01575</v>
      </c>
      <c r="K35" s="179">
        <f t="shared" si="4"/>
        <v>1.701756</v>
      </c>
      <c r="L35" s="181">
        <v>0</v>
      </c>
      <c r="M35" s="179">
        <f t="shared" si="5"/>
        <v>0</v>
      </c>
      <c r="N35" s="182"/>
      <c r="O35" s="183">
        <v>4</v>
      </c>
      <c r="P35" s="184" t="s">
        <v>112</v>
      </c>
      <c r="U35" s="185">
        <v>1</v>
      </c>
      <c r="V35" s="186"/>
    </row>
    <row r="36" spans="1:22" s="184" customFormat="1" ht="12" customHeight="1">
      <c r="A36" s="176" t="s">
        <v>170</v>
      </c>
      <c r="B36" s="176" t="s">
        <v>107</v>
      </c>
      <c r="C36" s="176" t="s">
        <v>137</v>
      </c>
      <c r="D36" s="177" t="s">
        <v>171</v>
      </c>
      <c r="E36" s="178" t="s">
        <v>172</v>
      </c>
      <c r="F36" s="176" t="s">
        <v>135</v>
      </c>
      <c r="G36" s="179">
        <v>3.08</v>
      </c>
      <c r="H36" s="180"/>
      <c r="I36" s="205">
        <f t="shared" si="3"/>
        <v>0</v>
      </c>
      <c r="J36" s="181">
        <v>0.00735</v>
      </c>
      <c r="K36" s="179">
        <f t="shared" si="4"/>
        <v>0.022638</v>
      </c>
      <c r="L36" s="181">
        <v>0</v>
      </c>
      <c r="M36" s="179">
        <f t="shared" si="5"/>
        <v>0</v>
      </c>
      <c r="N36" s="182"/>
      <c r="O36" s="183">
        <v>4</v>
      </c>
      <c r="P36" s="184" t="s">
        <v>112</v>
      </c>
      <c r="U36" s="185">
        <v>1</v>
      </c>
      <c r="V36" s="186"/>
    </row>
    <row r="37" spans="1:21" s="184" customFormat="1" ht="12" customHeight="1">
      <c r="A37" s="176" t="s">
        <v>173</v>
      </c>
      <c r="B37" s="176" t="s">
        <v>107</v>
      </c>
      <c r="C37" s="176" t="s">
        <v>137</v>
      </c>
      <c r="D37" s="177" t="s">
        <v>174</v>
      </c>
      <c r="E37" s="178" t="s">
        <v>175</v>
      </c>
      <c r="F37" s="176" t="s">
        <v>135</v>
      </c>
      <c r="G37" s="179">
        <v>4.928</v>
      </c>
      <c r="H37" s="180"/>
      <c r="I37" s="205">
        <f t="shared" si="3"/>
        <v>0</v>
      </c>
      <c r="J37" s="181">
        <v>0.003</v>
      </c>
      <c r="K37" s="179">
        <f t="shared" si="4"/>
        <v>0.014784</v>
      </c>
      <c r="L37" s="181">
        <v>0</v>
      </c>
      <c r="M37" s="179">
        <f t="shared" si="5"/>
        <v>0</v>
      </c>
      <c r="N37" s="182"/>
      <c r="O37" s="183">
        <v>4</v>
      </c>
      <c r="P37" s="184" t="s">
        <v>112</v>
      </c>
      <c r="U37" s="185">
        <v>1</v>
      </c>
    </row>
    <row r="38" spans="1:22" s="184" customFormat="1" ht="21" customHeight="1">
      <c r="A38" s="176" t="s">
        <v>176</v>
      </c>
      <c r="B38" s="176" t="s">
        <v>107</v>
      </c>
      <c r="C38" s="176" t="s">
        <v>137</v>
      </c>
      <c r="D38" s="177" t="s">
        <v>177</v>
      </c>
      <c r="E38" s="178" t="s">
        <v>178</v>
      </c>
      <c r="F38" s="176" t="s">
        <v>135</v>
      </c>
      <c r="G38" s="179">
        <v>3.08</v>
      </c>
      <c r="H38" s="180"/>
      <c r="I38" s="205">
        <f t="shared" si="3"/>
        <v>0</v>
      </c>
      <c r="J38" s="181">
        <v>0.01575</v>
      </c>
      <c r="K38" s="179">
        <f t="shared" si="4"/>
        <v>0.048510000000000005</v>
      </c>
      <c r="L38" s="181">
        <v>0</v>
      </c>
      <c r="M38" s="179">
        <f t="shared" si="5"/>
        <v>0</v>
      </c>
      <c r="N38" s="182"/>
      <c r="O38" s="183">
        <v>4</v>
      </c>
      <c r="P38" s="184" t="s">
        <v>112</v>
      </c>
      <c r="U38" s="185">
        <v>1</v>
      </c>
      <c r="V38" s="186"/>
    </row>
    <row r="39" spans="1:21" s="184" customFormat="1" ht="21" customHeight="1">
      <c r="A39" s="176" t="s">
        <v>179</v>
      </c>
      <c r="B39" s="176" t="s">
        <v>107</v>
      </c>
      <c r="C39" s="176" t="s">
        <v>137</v>
      </c>
      <c r="D39" s="177" t="s">
        <v>180</v>
      </c>
      <c r="E39" s="178" t="s">
        <v>181</v>
      </c>
      <c r="F39" s="176" t="s">
        <v>135</v>
      </c>
      <c r="G39" s="179">
        <v>2.59</v>
      </c>
      <c r="H39" s="180"/>
      <c r="I39" s="205">
        <f t="shared" si="3"/>
        <v>0</v>
      </c>
      <c r="J39" s="181">
        <v>0.00947</v>
      </c>
      <c r="K39" s="179">
        <f t="shared" si="4"/>
        <v>0.0245273</v>
      </c>
      <c r="L39" s="181">
        <v>0</v>
      </c>
      <c r="M39" s="179">
        <f t="shared" si="5"/>
        <v>0</v>
      </c>
      <c r="N39" s="182"/>
      <c r="O39" s="183">
        <v>4</v>
      </c>
      <c r="P39" s="184" t="s">
        <v>112</v>
      </c>
      <c r="U39" s="185">
        <v>1</v>
      </c>
    </row>
    <row r="40" spans="1:21" s="216" customFormat="1" ht="12" customHeight="1">
      <c r="A40" s="208" t="s">
        <v>182</v>
      </c>
      <c r="B40" s="208" t="s">
        <v>153</v>
      </c>
      <c r="C40" s="208" t="s">
        <v>154</v>
      </c>
      <c r="D40" s="209" t="s">
        <v>183</v>
      </c>
      <c r="E40" s="210" t="s">
        <v>184</v>
      </c>
      <c r="F40" s="208" t="s">
        <v>135</v>
      </c>
      <c r="G40" s="211">
        <v>2.642</v>
      </c>
      <c r="H40" s="212"/>
      <c r="I40" s="212">
        <f t="shared" si="3"/>
        <v>0</v>
      </c>
      <c r="J40" s="213">
        <v>0.016</v>
      </c>
      <c r="K40" s="211">
        <f t="shared" si="4"/>
        <v>0.042272</v>
      </c>
      <c r="L40" s="213">
        <v>0</v>
      </c>
      <c r="M40" s="211">
        <f t="shared" si="5"/>
        <v>0</v>
      </c>
      <c r="N40" s="214"/>
      <c r="O40" s="215">
        <v>8</v>
      </c>
      <c r="P40" s="216" t="s">
        <v>112</v>
      </c>
      <c r="U40" s="217">
        <v>1</v>
      </c>
    </row>
    <row r="41" spans="1:21" s="184" customFormat="1" ht="12" customHeight="1">
      <c r="A41" s="176" t="s">
        <v>185</v>
      </c>
      <c r="B41" s="176" t="s">
        <v>107</v>
      </c>
      <c r="C41" s="176" t="s">
        <v>137</v>
      </c>
      <c r="D41" s="177" t="s">
        <v>186</v>
      </c>
      <c r="E41" s="178" t="s">
        <v>187</v>
      </c>
      <c r="F41" s="176" t="s">
        <v>135</v>
      </c>
      <c r="G41" s="179">
        <v>2.59</v>
      </c>
      <c r="H41" s="180"/>
      <c r="I41" s="205">
        <f t="shared" si="3"/>
        <v>0</v>
      </c>
      <c r="J41" s="181">
        <v>0.00348</v>
      </c>
      <c r="K41" s="179">
        <f t="shared" si="4"/>
        <v>0.009013199999999999</v>
      </c>
      <c r="L41" s="181">
        <v>0</v>
      </c>
      <c r="M41" s="179">
        <f t="shared" si="5"/>
        <v>0</v>
      </c>
      <c r="N41" s="182"/>
      <c r="O41" s="183">
        <v>4</v>
      </c>
      <c r="P41" s="184" t="s">
        <v>112</v>
      </c>
      <c r="U41" s="185">
        <v>1</v>
      </c>
    </row>
    <row r="42" spans="1:22" s="184" customFormat="1" ht="12" customHeight="1">
      <c r="A42" s="176" t="s">
        <v>188</v>
      </c>
      <c r="B42" s="176" t="s">
        <v>107</v>
      </c>
      <c r="C42" s="176" t="s">
        <v>137</v>
      </c>
      <c r="D42" s="177" t="s">
        <v>189</v>
      </c>
      <c r="E42" s="178" t="s">
        <v>190</v>
      </c>
      <c r="F42" s="176" t="s">
        <v>135</v>
      </c>
      <c r="G42" s="179">
        <v>975.034</v>
      </c>
      <c r="H42" s="180"/>
      <c r="I42" s="205">
        <f t="shared" si="3"/>
        <v>0</v>
      </c>
      <c r="J42" s="181">
        <v>0.00735</v>
      </c>
      <c r="K42" s="179">
        <f t="shared" si="4"/>
        <v>7.1664999</v>
      </c>
      <c r="L42" s="181">
        <v>0</v>
      </c>
      <c r="M42" s="179">
        <f t="shared" si="5"/>
        <v>0</v>
      </c>
      <c r="N42" s="182"/>
      <c r="O42" s="183">
        <v>4</v>
      </c>
      <c r="P42" s="184" t="s">
        <v>112</v>
      </c>
      <c r="U42" s="185">
        <v>1</v>
      </c>
      <c r="V42" s="186"/>
    </row>
    <row r="43" spans="1:21" s="184" customFormat="1" ht="12" customHeight="1">
      <c r="A43" s="176" t="s">
        <v>191</v>
      </c>
      <c r="B43" s="176" t="s">
        <v>107</v>
      </c>
      <c r="C43" s="176" t="s">
        <v>137</v>
      </c>
      <c r="D43" s="177" t="s">
        <v>192</v>
      </c>
      <c r="E43" s="178" t="s">
        <v>193</v>
      </c>
      <c r="F43" s="176" t="s">
        <v>135</v>
      </c>
      <c r="G43" s="179">
        <v>106.456</v>
      </c>
      <c r="H43" s="180"/>
      <c r="I43" s="205">
        <f t="shared" si="3"/>
        <v>0</v>
      </c>
      <c r="J43" s="181">
        <v>0.00832</v>
      </c>
      <c r="K43" s="179">
        <f t="shared" si="4"/>
        <v>0.8857139199999999</v>
      </c>
      <c r="L43" s="181">
        <v>0</v>
      </c>
      <c r="M43" s="179">
        <f t="shared" si="5"/>
        <v>0</v>
      </c>
      <c r="N43" s="182"/>
      <c r="O43" s="183">
        <v>4</v>
      </c>
      <c r="P43" s="184" t="s">
        <v>112</v>
      </c>
      <c r="U43" s="185">
        <v>1</v>
      </c>
    </row>
    <row r="44" spans="1:21" s="216" customFormat="1" ht="12" customHeight="1">
      <c r="A44" s="208" t="s">
        <v>194</v>
      </c>
      <c r="B44" s="208" t="s">
        <v>153</v>
      </c>
      <c r="C44" s="208" t="s">
        <v>154</v>
      </c>
      <c r="D44" s="209" t="s">
        <v>195</v>
      </c>
      <c r="E44" s="210" t="s">
        <v>196</v>
      </c>
      <c r="F44" s="208" t="s">
        <v>135</v>
      </c>
      <c r="G44" s="211">
        <v>95.592</v>
      </c>
      <c r="H44" s="212"/>
      <c r="I44" s="212">
        <f t="shared" si="3"/>
        <v>0</v>
      </c>
      <c r="J44" s="213">
        <v>0.0035</v>
      </c>
      <c r="K44" s="211">
        <f t="shared" si="4"/>
        <v>0.334572</v>
      </c>
      <c r="L44" s="213">
        <v>0</v>
      </c>
      <c r="M44" s="211">
        <f t="shared" si="5"/>
        <v>0</v>
      </c>
      <c r="N44" s="214"/>
      <c r="O44" s="215">
        <v>8</v>
      </c>
      <c r="P44" s="216" t="s">
        <v>112</v>
      </c>
      <c r="U44" s="217">
        <v>1</v>
      </c>
    </row>
    <row r="45" spans="1:21" s="216" customFormat="1" ht="12" customHeight="1">
      <c r="A45" s="208" t="s">
        <v>197</v>
      </c>
      <c r="B45" s="208" t="s">
        <v>153</v>
      </c>
      <c r="C45" s="208" t="s">
        <v>154</v>
      </c>
      <c r="D45" s="209" t="s">
        <v>198</v>
      </c>
      <c r="E45" s="210" t="s">
        <v>199</v>
      </c>
      <c r="F45" s="208" t="s">
        <v>135</v>
      </c>
      <c r="G45" s="211">
        <v>12.993</v>
      </c>
      <c r="H45" s="212"/>
      <c r="I45" s="212">
        <f t="shared" si="3"/>
        <v>0</v>
      </c>
      <c r="J45" s="213">
        <v>0.0042</v>
      </c>
      <c r="K45" s="211">
        <f t="shared" si="4"/>
        <v>0.0545706</v>
      </c>
      <c r="L45" s="213">
        <v>0</v>
      </c>
      <c r="M45" s="211">
        <f t="shared" si="5"/>
        <v>0</v>
      </c>
      <c r="N45" s="214"/>
      <c r="O45" s="215">
        <v>8</v>
      </c>
      <c r="P45" s="216" t="s">
        <v>112</v>
      </c>
      <c r="U45" s="217">
        <v>1</v>
      </c>
    </row>
    <row r="46" spans="1:21" s="216" customFormat="1" ht="21" customHeight="1">
      <c r="A46" s="208" t="s">
        <v>200</v>
      </c>
      <c r="B46" s="208" t="s">
        <v>107</v>
      </c>
      <c r="C46" s="208" t="s">
        <v>137</v>
      </c>
      <c r="D46" s="209" t="s">
        <v>201</v>
      </c>
      <c r="E46" s="210" t="s">
        <v>202</v>
      </c>
      <c r="F46" s="208" t="s">
        <v>203</v>
      </c>
      <c r="G46" s="211">
        <v>29.735</v>
      </c>
      <c r="H46" s="212"/>
      <c r="I46" s="212">
        <f t="shared" si="3"/>
        <v>0</v>
      </c>
      <c r="J46" s="213">
        <v>0.00334</v>
      </c>
      <c r="K46" s="211">
        <f t="shared" si="4"/>
        <v>0.0993149</v>
      </c>
      <c r="L46" s="213">
        <v>0</v>
      </c>
      <c r="M46" s="211">
        <f t="shared" si="5"/>
        <v>0</v>
      </c>
      <c r="N46" s="214"/>
      <c r="O46" s="215">
        <v>4</v>
      </c>
      <c r="P46" s="216" t="s">
        <v>112</v>
      </c>
      <c r="U46" s="217">
        <v>1</v>
      </c>
    </row>
    <row r="47" spans="1:21" s="216" customFormat="1" ht="12" customHeight="1">
      <c r="A47" s="208" t="s">
        <v>204</v>
      </c>
      <c r="B47" s="208" t="s">
        <v>153</v>
      </c>
      <c r="C47" s="208" t="s">
        <v>154</v>
      </c>
      <c r="D47" s="209" t="s">
        <v>205</v>
      </c>
      <c r="E47" s="210" t="s">
        <v>206</v>
      </c>
      <c r="F47" s="208" t="s">
        <v>135</v>
      </c>
      <c r="G47" s="211">
        <v>8.177</v>
      </c>
      <c r="H47" s="212"/>
      <c r="I47" s="212">
        <f t="shared" si="3"/>
        <v>0</v>
      </c>
      <c r="J47" s="213">
        <v>0.0006</v>
      </c>
      <c r="K47" s="211">
        <f t="shared" si="4"/>
        <v>0.0049061999999999995</v>
      </c>
      <c r="L47" s="213">
        <v>0</v>
      </c>
      <c r="M47" s="211">
        <f t="shared" si="5"/>
        <v>0</v>
      </c>
      <c r="N47" s="214"/>
      <c r="O47" s="215">
        <v>8</v>
      </c>
      <c r="P47" s="216" t="s">
        <v>112</v>
      </c>
      <c r="U47" s="217">
        <v>1</v>
      </c>
    </row>
    <row r="48" spans="1:21" s="216" customFormat="1" ht="21" customHeight="1">
      <c r="A48" s="208" t="s">
        <v>207</v>
      </c>
      <c r="B48" s="208" t="s">
        <v>107</v>
      </c>
      <c r="C48" s="208" t="s">
        <v>137</v>
      </c>
      <c r="D48" s="209" t="s">
        <v>208</v>
      </c>
      <c r="E48" s="210" t="s">
        <v>209</v>
      </c>
      <c r="F48" s="208" t="s">
        <v>135</v>
      </c>
      <c r="G48" s="211">
        <v>976.626</v>
      </c>
      <c r="H48" s="212"/>
      <c r="I48" s="212">
        <f t="shared" si="3"/>
        <v>0</v>
      </c>
      <c r="J48" s="213">
        <v>0.00938</v>
      </c>
      <c r="K48" s="211">
        <f t="shared" si="4"/>
        <v>9.16075188</v>
      </c>
      <c r="L48" s="213">
        <v>0</v>
      </c>
      <c r="M48" s="211">
        <f t="shared" si="5"/>
        <v>0</v>
      </c>
      <c r="N48" s="214"/>
      <c r="O48" s="215">
        <v>4</v>
      </c>
      <c r="P48" s="216" t="s">
        <v>112</v>
      </c>
      <c r="U48" s="217">
        <v>1</v>
      </c>
    </row>
    <row r="49" spans="1:21" s="216" customFormat="1" ht="12" customHeight="1">
      <c r="A49" s="208" t="s">
        <v>210</v>
      </c>
      <c r="B49" s="208" t="s">
        <v>153</v>
      </c>
      <c r="C49" s="208" t="s">
        <v>154</v>
      </c>
      <c r="D49" s="209" t="s">
        <v>183</v>
      </c>
      <c r="E49" s="210" t="s">
        <v>184</v>
      </c>
      <c r="F49" s="208" t="s">
        <v>135</v>
      </c>
      <c r="G49" s="211">
        <v>996.159</v>
      </c>
      <c r="H49" s="212"/>
      <c r="I49" s="212">
        <f t="shared" si="3"/>
        <v>0</v>
      </c>
      <c r="J49" s="213">
        <v>0.016</v>
      </c>
      <c r="K49" s="211">
        <f t="shared" si="4"/>
        <v>15.938544</v>
      </c>
      <c r="L49" s="213">
        <v>0</v>
      </c>
      <c r="M49" s="211">
        <f t="shared" si="5"/>
        <v>0</v>
      </c>
      <c r="N49" s="214"/>
      <c r="O49" s="215">
        <v>8</v>
      </c>
      <c r="P49" s="216" t="s">
        <v>112</v>
      </c>
      <c r="U49" s="217">
        <v>1</v>
      </c>
    </row>
    <row r="50" spans="1:21" s="216" customFormat="1" ht="21" customHeight="1">
      <c r="A50" s="208" t="s">
        <v>211</v>
      </c>
      <c r="B50" s="208" t="s">
        <v>107</v>
      </c>
      <c r="C50" s="208" t="s">
        <v>137</v>
      </c>
      <c r="D50" s="209" t="s">
        <v>212</v>
      </c>
      <c r="E50" s="210" t="s">
        <v>213</v>
      </c>
      <c r="F50" s="208" t="s">
        <v>203</v>
      </c>
      <c r="G50" s="211">
        <v>191.615</v>
      </c>
      <c r="H50" s="212"/>
      <c r="I50" s="212">
        <f t="shared" si="3"/>
        <v>0</v>
      </c>
      <c r="J50" s="213">
        <v>0.00334</v>
      </c>
      <c r="K50" s="211">
        <f t="shared" si="4"/>
        <v>0.6399941</v>
      </c>
      <c r="L50" s="213">
        <v>0</v>
      </c>
      <c r="M50" s="211">
        <f t="shared" si="5"/>
        <v>0</v>
      </c>
      <c r="N50" s="214"/>
      <c r="O50" s="215">
        <v>4</v>
      </c>
      <c r="P50" s="216" t="s">
        <v>112</v>
      </c>
      <c r="U50" s="217">
        <v>1</v>
      </c>
    </row>
    <row r="51" spans="1:21" s="216" customFormat="1" ht="12" customHeight="1">
      <c r="A51" s="208" t="s">
        <v>214</v>
      </c>
      <c r="B51" s="208" t="s">
        <v>153</v>
      </c>
      <c r="C51" s="208" t="s">
        <v>154</v>
      </c>
      <c r="D51" s="209" t="s">
        <v>215</v>
      </c>
      <c r="E51" s="210" t="s">
        <v>216</v>
      </c>
      <c r="F51" s="208" t="s">
        <v>135</v>
      </c>
      <c r="G51" s="211">
        <v>67.449</v>
      </c>
      <c r="H51" s="212"/>
      <c r="I51" s="212">
        <f t="shared" si="3"/>
        <v>0</v>
      </c>
      <c r="J51" s="213">
        <v>0.006</v>
      </c>
      <c r="K51" s="211">
        <f t="shared" si="4"/>
        <v>0.404694</v>
      </c>
      <c r="L51" s="213">
        <v>0</v>
      </c>
      <c r="M51" s="211">
        <f t="shared" si="5"/>
        <v>0</v>
      </c>
      <c r="N51" s="214"/>
      <c r="O51" s="215">
        <v>8</v>
      </c>
      <c r="P51" s="216" t="s">
        <v>112</v>
      </c>
      <c r="U51" s="217">
        <v>1</v>
      </c>
    </row>
    <row r="52" spans="1:21" s="216" customFormat="1" ht="12" customHeight="1">
      <c r="A52" s="208" t="s">
        <v>217</v>
      </c>
      <c r="B52" s="208" t="s">
        <v>107</v>
      </c>
      <c r="C52" s="208" t="s">
        <v>137</v>
      </c>
      <c r="D52" s="209" t="s">
        <v>218</v>
      </c>
      <c r="E52" s="210" t="s">
        <v>219</v>
      </c>
      <c r="F52" s="208" t="s">
        <v>203</v>
      </c>
      <c r="G52" s="211">
        <v>149.25</v>
      </c>
      <c r="H52" s="212"/>
      <c r="I52" s="212">
        <f t="shared" si="3"/>
        <v>0</v>
      </c>
      <c r="J52" s="213">
        <v>6E-05</v>
      </c>
      <c r="K52" s="211">
        <f t="shared" si="4"/>
        <v>0.008955</v>
      </c>
      <c r="L52" s="213">
        <v>0</v>
      </c>
      <c r="M52" s="211">
        <f t="shared" si="5"/>
        <v>0</v>
      </c>
      <c r="N52" s="214"/>
      <c r="O52" s="215">
        <v>4</v>
      </c>
      <c r="P52" s="216" t="s">
        <v>112</v>
      </c>
      <c r="U52" s="217">
        <v>1</v>
      </c>
    </row>
    <row r="53" spans="1:21" s="216" customFormat="1" ht="12" customHeight="1">
      <c r="A53" s="208" t="s">
        <v>220</v>
      </c>
      <c r="B53" s="208" t="s">
        <v>153</v>
      </c>
      <c r="C53" s="208" t="s">
        <v>154</v>
      </c>
      <c r="D53" s="209" t="s">
        <v>221</v>
      </c>
      <c r="E53" s="210" t="s">
        <v>222</v>
      </c>
      <c r="F53" s="208" t="s">
        <v>203</v>
      </c>
      <c r="G53" s="211">
        <v>156.713</v>
      </c>
      <c r="H53" s="212"/>
      <c r="I53" s="212">
        <f t="shared" si="3"/>
        <v>0</v>
      </c>
      <c r="J53" s="213">
        <v>0.00046</v>
      </c>
      <c r="K53" s="211">
        <f t="shared" si="4"/>
        <v>0.07208798</v>
      </c>
      <c r="L53" s="213">
        <v>0</v>
      </c>
      <c r="M53" s="211">
        <f t="shared" si="5"/>
        <v>0</v>
      </c>
      <c r="N53" s="214"/>
      <c r="O53" s="215">
        <v>8</v>
      </c>
      <c r="P53" s="216" t="s">
        <v>112</v>
      </c>
      <c r="U53" s="217">
        <v>1</v>
      </c>
    </row>
    <row r="54" spans="1:21" s="216" customFormat="1" ht="12" customHeight="1">
      <c r="A54" s="208" t="s">
        <v>223</v>
      </c>
      <c r="B54" s="208" t="s">
        <v>107</v>
      </c>
      <c r="C54" s="208" t="s">
        <v>137</v>
      </c>
      <c r="D54" s="209" t="s">
        <v>224</v>
      </c>
      <c r="E54" s="210" t="s">
        <v>225</v>
      </c>
      <c r="F54" s="208" t="s">
        <v>203</v>
      </c>
      <c r="G54" s="211">
        <v>271.11</v>
      </c>
      <c r="H54" s="212"/>
      <c r="I54" s="212">
        <f t="shared" si="3"/>
        <v>0</v>
      </c>
      <c r="J54" s="213">
        <v>0.00025</v>
      </c>
      <c r="K54" s="211">
        <f t="shared" si="4"/>
        <v>0.0677775</v>
      </c>
      <c r="L54" s="213">
        <v>0</v>
      </c>
      <c r="M54" s="211">
        <f t="shared" si="5"/>
        <v>0</v>
      </c>
      <c r="N54" s="214"/>
      <c r="O54" s="215">
        <v>4</v>
      </c>
      <c r="P54" s="216" t="s">
        <v>112</v>
      </c>
      <c r="U54" s="217">
        <v>1</v>
      </c>
    </row>
    <row r="55" spans="1:21" s="216" customFormat="1" ht="12" customHeight="1">
      <c r="A55" s="208" t="s">
        <v>226</v>
      </c>
      <c r="B55" s="208" t="s">
        <v>153</v>
      </c>
      <c r="C55" s="208" t="s">
        <v>154</v>
      </c>
      <c r="D55" s="209" t="s">
        <v>227</v>
      </c>
      <c r="E55" s="210" t="s">
        <v>228</v>
      </c>
      <c r="F55" s="208" t="s">
        <v>203</v>
      </c>
      <c r="G55" s="211">
        <v>198.518</v>
      </c>
      <c r="H55" s="212"/>
      <c r="I55" s="212">
        <f t="shared" si="3"/>
        <v>0</v>
      </c>
      <c r="J55" s="213">
        <v>3E-05</v>
      </c>
      <c r="K55" s="211">
        <f t="shared" si="4"/>
        <v>0.0059555400000000005</v>
      </c>
      <c r="L55" s="213">
        <v>0</v>
      </c>
      <c r="M55" s="211">
        <f t="shared" si="5"/>
        <v>0</v>
      </c>
      <c r="N55" s="214"/>
      <c r="O55" s="215">
        <v>8</v>
      </c>
      <c r="P55" s="216" t="s">
        <v>112</v>
      </c>
      <c r="U55" s="217">
        <v>1</v>
      </c>
    </row>
    <row r="56" spans="1:21" s="216" customFormat="1" ht="12" customHeight="1">
      <c r="A56" s="208" t="s">
        <v>229</v>
      </c>
      <c r="B56" s="208" t="s">
        <v>153</v>
      </c>
      <c r="C56" s="208" t="s">
        <v>154</v>
      </c>
      <c r="D56" s="209" t="s">
        <v>230</v>
      </c>
      <c r="E56" s="210" t="s">
        <v>231</v>
      </c>
      <c r="F56" s="208" t="s">
        <v>203</v>
      </c>
      <c r="G56" s="211">
        <v>54.926</v>
      </c>
      <c r="H56" s="212"/>
      <c r="I56" s="212">
        <f t="shared" si="3"/>
        <v>0</v>
      </c>
      <c r="J56" s="213">
        <v>3E-05</v>
      </c>
      <c r="K56" s="211">
        <f t="shared" si="4"/>
        <v>0.0016477800000000002</v>
      </c>
      <c r="L56" s="213">
        <v>0</v>
      </c>
      <c r="M56" s="211">
        <f t="shared" si="5"/>
        <v>0</v>
      </c>
      <c r="N56" s="214"/>
      <c r="O56" s="215">
        <v>8</v>
      </c>
      <c r="P56" s="216" t="s">
        <v>112</v>
      </c>
      <c r="U56" s="217">
        <v>1</v>
      </c>
    </row>
    <row r="57" spans="1:21" s="216" customFormat="1" ht="12" customHeight="1">
      <c r="A57" s="208" t="s">
        <v>232</v>
      </c>
      <c r="B57" s="208" t="s">
        <v>153</v>
      </c>
      <c r="C57" s="208" t="s">
        <v>154</v>
      </c>
      <c r="D57" s="209" t="s">
        <v>233</v>
      </c>
      <c r="E57" s="210" t="s">
        <v>234</v>
      </c>
      <c r="F57" s="208" t="s">
        <v>203</v>
      </c>
      <c r="G57" s="211">
        <v>31.222</v>
      </c>
      <c r="H57" s="212"/>
      <c r="I57" s="212">
        <f t="shared" si="3"/>
        <v>0</v>
      </c>
      <c r="J57" s="213">
        <v>0.0004</v>
      </c>
      <c r="K57" s="211">
        <f t="shared" si="4"/>
        <v>0.012488800000000001</v>
      </c>
      <c r="L57" s="213">
        <v>0</v>
      </c>
      <c r="M57" s="211">
        <f t="shared" si="5"/>
        <v>0</v>
      </c>
      <c r="N57" s="214"/>
      <c r="O57" s="215">
        <v>8</v>
      </c>
      <c r="P57" s="216" t="s">
        <v>112</v>
      </c>
      <c r="U57" s="217">
        <v>1</v>
      </c>
    </row>
    <row r="58" spans="1:22" s="184" customFormat="1" ht="21" customHeight="1">
      <c r="A58" s="176" t="s">
        <v>235</v>
      </c>
      <c r="B58" s="176" t="s">
        <v>107</v>
      </c>
      <c r="C58" s="176" t="s">
        <v>137</v>
      </c>
      <c r="D58" s="177" t="s">
        <v>236</v>
      </c>
      <c r="E58" s="178" t="s">
        <v>237</v>
      </c>
      <c r="F58" s="176" t="s">
        <v>135</v>
      </c>
      <c r="G58" s="179">
        <v>975.034</v>
      </c>
      <c r="H58" s="180"/>
      <c r="I58" s="205">
        <f t="shared" si="3"/>
        <v>0</v>
      </c>
      <c r="J58" s="181">
        <v>0.02363</v>
      </c>
      <c r="K58" s="179">
        <f t="shared" si="4"/>
        <v>23.040053420000003</v>
      </c>
      <c r="L58" s="181">
        <v>0</v>
      </c>
      <c r="M58" s="179">
        <f t="shared" si="5"/>
        <v>0</v>
      </c>
      <c r="N58" s="182"/>
      <c r="O58" s="183">
        <v>4</v>
      </c>
      <c r="P58" s="184" t="s">
        <v>112</v>
      </c>
      <c r="U58" s="185">
        <v>1</v>
      </c>
      <c r="V58" s="186"/>
    </row>
    <row r="59" spans="1:21" s="184" customFormat="1" ht="21" customHeight="1">
      <c r="A59" s="176" t="s">
        <v>238</v>
      </c>
      <c r="B59" s="176" t="s">
        <v>107</v>
      </c>
      <c r="C59" s="176" t="s">
        <v>137</v>
      </c>
      <c r="D59" s="177" t="s">
        <v>239</v>
      </c>
      <c r="E59" s="178" t="s">
        <v>240</v>
      </c>
      <c r="F59" s="176" t="s">
        <v>135</v>
      </c>
      <c r="G59" s="179">
        <v>61.02</v>
      </c>
      <c r="H59" s="180"/>
      <c r="I59" s="205">
        <f t="shared" si="3"/>
        <v>0</v>
      </c>
      <c r="J59" s="181">
        <v>0.00628</v>
      </c>
      <c r="K59" s="179">
        <f t="shared" si="4"/>
        <v>0.38320560000000004</v>
      </c>
      <c r="L59" s="181">
        <v>0</v>
      </c>
      <c r="M59" s="179">
        <f t="shared" si="5"/>
        <v>0</v>
      </c>
      <c r="N59" s="182"/>
      <c r="O59" s="183">
        <v>4</v>
      </c>
      <c r="P59" s="184" t="s">
        <v>112</v>
      </c>
      <c r="U59" s="185">
        <v>1</v>
      </c>
    </row>
    <row r="60" spans="1:21" s="184" customFormat="1" ht="12" customHeight="1">
      <c r="A60" s="176" t="s">
        <v>241</v>
      </c>
      <c r="B60" s="176" t="s">
        <v>107</v>
      </c>
      <c r="C60" s="176" t="s">
        <v>137</v>
      </c>
      <c r="D60" s="177" t="s">
        <v>242</v>
      </c>
      <c r="E60" s="178" t="s">
        <v>243</v>
      </c>
      <c r="F60" s="176" t="s">
        <v>135</v>
      </c>
      <c r="G60" s="179">
        <v>881.316</v>
      </c>
      <c r="H60" s="180"/>
      <c r="I60" s="205">
        <f t="shared" si="3"/>
        <v>0</v>
      </c>
      <c r="J60" s="181">
        <v>0.00348</v>
      </c>
      <c r="K60" s="179">
        <f t="shared" si="4"/>
        <v>3.06697968</v>
      </c>
      <c r="L60" s="181">
        <v>0</v>
      </c>
      <c r="M60" s="179">
        <f t="shared" si="5"/>
        <v>0</v>
      </c>
      <c r="N60" s="182"/>
      <c r="O60" s="183">
        <v>4</v>
      </c>
      <c r="P60" s="184" t="s">
        <v>112</v>
      </c>
      <c r="U60" s="185">
        <v>1</v>
      </c>
    </row>
    <row r="61" spans="1:22" s="184" customFormat="1" ht="12" customHeight="1">
      <c r="A61" s="176" t="s">
        <v>244</v>
      </c>
      <c r="B61" s="176" t="s">
        <v>107</v>
      </c>
      <c r="C61" s="176" t="s">
        <v>137</v>
      </c>
      <c r="D61" s="177" t="s">
        <v>245</v>
      </c>
      <c r="E61" s="178" t="s">
        <v>246</v>
      </c>
      <c r="F61" s="176" t="s">
        <v>135</v>
      </c>
      <c r="G61" s="179">
        <v>22.908</v>
      </c>
      <c r="H61" s="180"/>
      <c r="I61" s="205">
        <f t="shared" si="3"/>
        <v>0</v>
      </c>
      <c r="J61" s="181">
        <v>0.00735</v>
      </c>
      <c r="K61" s="179">
        <f t="shared" si="4"/>
        <v>0.1683738</v>
      </c>
      <c r="L61" s="181">
        <v>0</v>
      </c>
      <c r="M61" s="179">
        <f t="shared" si="5"/>
        <v>0</v>
      </c>
      <c r="N61" s="182"/>
      <c r="O61" s="183">
        <v>4</v>
      </c>
      <c r="P61" s="184" t="s">
        <v>112</v>
      </c>
      <c r="U61" s="185">
        <v>1</v>
      </c>
      <c r="V61" s="186"/>
    </row>
    <row r="62" spans="1:22" s="184" customFormat="1" ht="21" customHeight="1">
      <c r="A62" s="176" t="s">
        <v>247</v>
      </c>
      <c r="B62" s="176" t="s">
        <v>107</v>
      </c>
      <c r="C62" s="176" t="s">
        <v>137</v>
      </c>
      <c r="D62" s="177" t="s">
        <v>248</v>
      </c>
      <c r="E62" s="178" t="s">
        <v>249</v>
      </c>
      <c r="F62" s="176" t="s">
        <v>135</v>
      </c>
      <c r="G62" s="179">
        <v>22.908</v>
      </c>
      <c r="H62" s="180"/>
      <c r="I62" s="205">
        <f t="shared" si="3"/>
        <v>0</v>
      </c>
      <c r="J62" s="181">
        <v>0.02363</v>
      </c>
      <c r="K62" s="179">
        <f t="shared" si="4"/>
        <v>0.5413160400000001</v>
      </c>
      <c r="L62" s="181">
        <v>0</v>
      </c>
      <c r="M62" s="179">
        <f t="shared" si="5"/>
        <v>0</v>
      </c>
      <c r="N62" s="182"/>
      <c r="O62" s="183">
        <v>4</v>
      </c>
      <c r="P62" s="184" t="s">
        <v>112</v>
      </c>
      <c r="U62" s="185">
        <v>1</v>
      </c>
      <c r="V62" s="186"/>
    </row>
    <row r="63" spans="1:21" s="184" customFormat="1" ht="12" customHeight="1">
      <c r="A63" s="176" t="s">
        <v>250</v>
      </c>
      <c r="B63" s="176" t="s">
        <v>107</v>
      </c>
      <c r="C63" s="176" t="s">
        <v>137</v>
      </c>
      <c r="D63" s="177" t="s">
        <v>251</v>
      </c>
      <c r="E63" s="178" t="s">
        <v>252</v>
      </c>
      <c r="F63" s="176" t="s">
        <v>135</v>
      </c>
      <c r="G63" s="179">
        <v>44.054</v>
      </c>
      <c r="H63" s="180"/>
      <c r="I63" s="205">
        <f t="shared" si="3"/>
        <v>0</v>
      </c>
      <c r="J63" s="181">
        <v>0.00348</v>
      </c>
      <c r="K63" s="179">
        <f t="shared" si="4"/>
        <v>0.15330792000000001</v>
      </c>
      <c r="L63" s="181">
        <v>0</v>
      </c>
      <c r="M63" s="179">
        <f t="shared" si="5"/>
        <v>0</v>
      </c>
      <c r="N63" s="182"/>
      <c r="O63" s="183">
        <v>4</v>
      </c>
      <c r="P63" s="184" t="s">
        <v>112</v>
      </c>
      <c r="U63" s="185">
        <v>1</v>
      </c>
    </row>
    <row r="64" spans="1:21" s="184" customFormat="1" ht="12" customHeight="1">
      <c r="A64" s="176" t="s">
        <v>253</v>
      </c>
      <c r="B64" s="176" t="s">
        <v>107</v>
      </c>
      <c r="C64" s="176" t="s">
        <v>137</v>
      </c>
      <c r="D64" s="177" t="s">
        <v>254</v>
      </c>
      <c r="E64" s="178" t="s">
        <v>255</v>
      </c>
      <c r="F64" s="176" t="s">
        <v>135</v>
      </c>
      <c r="G64" s="179">
        <v>119.361</v>
      </c>
      <c r="H64" s="180"/>
      <c r="I64" s="205">
        <f t="shared" si="3"/>
        <v>0</v>
      </c>
      <c r="J64" s="181">
        <v>0.00012</v>
      </c>
      <c r="K64" s="179">
        <f t="shared" si="4"/>
        <v>0.01432332</v>
      </c>
      <c r="L64" s="181">
        <v>0</v>
      </c>
      <c r="M64" s="179">
        <f t="shared" si="5"/>
        <v>0</v>
      </c>
      <c r="N64" s="182"/>
      <c r="O64" s="183">
        <v>4</v>
      </c>
      <c r="P64" s="184" t="s">
        <v>112</v>
      </c>
      <c r="U64" s="185">
        <v>1</v>
      </c>
    </row>
    <row r="65" spans="1:21" s="184" customFormat="1" ht="12" customHeight="1">
      <c r="A65" s="176" t="s">
        <v>256</v>
      </c>
      <c r="B65" s="176" t="s">
        <v>107</v>
      </c>
      <c r="C65" s="176" t="s">
        <v>137</v>
      </c>
      <c r="D65" s="177" t="s">
        <v>257</v>
      </c>
      <c r="E65" s="178" t="s">
        <v>258</v>
      </c>
      <c r="F65" s="176" t="s">
        <v>135</v>
      </c>
      <c r="G65" s="179">
        <v>8.698</v>
      </c>
      <c r="H65" s="180"/>
      <c r="I65" s="205">
        <f t="shared" si="3"/>
        <v>0</v>
      </c>
      <c r="J65" s="181">
        <v>0.01352</v>
      </c>
      <c r="K65" s="179">
        <f t="shared" si="4"/>
        <v>0.11759696000000001</v>
      </c>
      <c r="L65" s="181">
        <v>0</v>
      </c>
      <c r="M65" s="179">
        <f t="shared" si="5"/>
        <v>0</v>
      </c>
      <c r="N65" s="182"/>
      <c r="O65" s="183">
        <v>4</v>
      </c>
      <c r="P65" s="184" t="s">
        <v>112</v>
      </c>
      <c r="U65" s="185">
        <v>3</v>
      </c>
    </row>
    <row r="66" spans="1:21" s="184" customFormat="1" ht="12" customHeight="1">
      <c r="A66" s="176" t="s">
        <v>259</v>
      </c>
      <c r="B66" s="176" t="s">
        <v>107</v>
      </c>
      <c r="C66" s="176" t="s">
        <v>137</v>
      </c>
      <c r="D66" s="177" t="s">
        <v>260</v>
      </c>
      <c r="E66" s="178" t="s">
        <v>261</v>
      </c>
      <c r="F66" s="176" t="s">
        <v>135</v>
      </c>
      <c r="G66" s="179">
        <v>8.698</v>
      </c>
      <c r="H66" s="180"/>
      <c r="I66" s="205">
        <f t="shared" si="3"/>
        <v>0</v>
      </c>
      <c r="J66" s="181">
        <v>0</v>
      </c>
      <c r="K66" s="179">
        <f t="shared" si="4"/>
        <v>0</v>
      </c>
      <c r="L66" s="181">
        <v>0</v>
      </c>
      <c r="M66" s="179">
        <f t="shared" si="5"/>
        <v>0</v>
      </c>
      <c r="N66" s="182"/>
      <c r="O66" s="183">
        <v>4</v>
      </c>
      <c r="P66" s="184" t="s">
        <v>112</v>
      </c>
      <c r="U66" s="185">
        <v>3</v>
      </c>
    </row>
    <row r="67" spans="1:21" s="184" customFormat="1" ht="12" customHeight="1">
      <c r="A67" s="176" t="s">
        <v>262</v>
      </c>
      <c r="B67" s="176" t="s">
        <v>107</v>
      </c>
      <c r="C67" s="176" t="s">
        <v>137</v>
      </c>
      <c r="D67" s="177" t="s">
        <v>263</v>
      </c>
      <c r="E67" s="178" t="s">
        <v>264</v>
      </c>
      <c r="F67" s="176" t="s">
        <v>135</v>
      </c>
      <c r="G67" s="179">
        <v>744.076</v>
      </c>
      <c r="H67" s="180"/>
      <c r="I67" s="205">
        <f t="shared" si="3"/>
        <v>0</v>
      </c>
      <c r="J67" s="181">
        <v>0.1155</v>
      </c>
      <c r="K67" s="179">
        <f t="shared" si="4"/>
        <v>85.94077800000001</v>
      </c>
      <c r="L67" s="181">
        <v>0</v>
      </c>
      <c r="M67" s="179">
        <f t="shared" si="5"/>
        <v>0</v>
      </c>
      <c r="N67" s="182"/>
      <c r="O67" s="183">
        <v>4</v>
      </c>
      <c r="P67" s="184" t="s">
        <v>112</v>
      </c>
      <c r="U67" s="185">
        <v>3</v>
      </c>
    </row>
    <row r="68" spans="1:21" s="184" customFormat="1" ht="12" customHeight="1">
      <c r="A68" s="176" t="s">
        <v>265</v>
      </c>
      <c r="B68" s="176" t="s">
        <v>107</v>
      </c>
      <c r="C68" s="176" t="s">
        <v>137</v>
      </c>
      <c r="D68" s="177" t="s">
        <v>266</v>
      </c>
      <c r="E68" s="178" t="s">
        <v>267</v>
      </c>
      <c r="F68" s="176" t="s">
        <v>135</v>
      </c>
      <c r="G68" s="179">
        <v>744.076</v>
      </c>
      <c r="H68" s="180"/>
      <c r="I68" s="205">
        <f t="shared" si="3"/>
        <v>0</v>
      </c>
      <c r="J68" s="181">
        <v>0.00012</v>
      </c>
      <c r="K68" s="179">
        <f t="shared" si="4"/>
        <v>0.08928912</v>
      </c>
      <c r="L68" s="181">
        <v>0</v>
      </c>
      <c r="M68" s="179">
        <f t="shared" si="5"/>
        <v>0</v>
      </c>
      <c r="N68" s="182"/>
      <c r="O68" s="183">
        <v>4</v>
      </c>
      <c r="P68" s="184" t="s">
        <v>112</v>
      </c>
      <c r="U68" s="185">
        <v>3</v>
      </c>
    </row>
    <row r="69" spans="1:21" s="184" customFormat="1" ht="21" customHeight="1">
      <c r="A69" s="176" t="s">
        <v>268</v>
      </c>
      <c r="B69" s="176" t="s">
        <v>107</v>
      </c>
      <c r="C69" s="176" t="s">
        <v>137</v>
      </c>
      <c r="D69" s="177" t="s">
        <v>269</v>
      </c>
      <c r="E69" s="178" t="s">
        <v>270</v>
      </c>
      <c r="F69" s="176" t="s">
        <v>203</v>
      </c>
      <c r="G69" s="179">
        <v>467.2</v>
      </c>
      <c r="H69" s="180"/>
      <c r="I69" s="205">
        <f t="shared" si="3"/>
        <v>0</v>
      </c>
      <c r="J69" s="181">
        <v>1E-05</v>
      </c>
      <c r="K69" s="179">
        <f t="shared" si="4"/>
        <v>0.004672</v>
      </c>
      <c r="L69" s="181">
        <v>0</v>
      </c>
      <c r="M69" s="179">
        <f t="shared" si="5"/>
        <v>0</v>
      </c>
      <c r="N69" s="182"/>
      <c r="O69" s="183">
        <v>4</v>
      </c>
      <c r="P69" s="184" t="s">
        <v>112</v>
      </c>
      <c r="U69" s="185">
        <v>3</v>
      </c>
    </row>
    <row r="70" spans="2:21" s="172" customFormat="1" ht="11.25" customHeight="1">
      <c r="B70" s="173" t="s">
        <v>64</v>
      </c>
      <c r="D70" s="174" t="s">
        <v>136</v>
      </c>
      <c r="E70" s="174" t="s">
        <v>271</v>
      </c>
      <c r="I70" s="204">
        <f>I71+SUM(I72:I84)</f>
        <v>0</v>
      </c>
      <c r="K70" s="175">
        <f>K71+SUM(K72:K84)</f>
        <v>2.13644879</v>
      </c>
      <c r="M70" s="175">
        <f>M71+SUM(M72:M84)</f>
        <v>87.092376</v>
      </c>
      <c r="P70" s="174" t="s">
        <v>11</v>
      </c>
      <c r="U70" s="187"/>
    </row>
    <row r="71" spans="1:21" s="184" customFormat="1" ht="21" customHeight="1">
      <c r="A71" s="176" t="s">
        <v>272</v>
      </c>
      <c r="B71" s="176" t="s">
        <v>107</v>
      </c>
      <c r="C71" s="176" t="s">
        <v>273</v>
      </c>
      <c r="D71" s="177" t="s">
        <v>274</v>
      </c>
      <c r="E71" s="178" t="s">
        <v>275</v>
      </c>
      <c r="F71" s="176" t="s">
        <v>135</v>
      </c>
      <c r="G71" s="179">
        <v>1602.69</v>
      </c>
      <c r="H71" s="180"/>
      <c r="I71" s="205">
        <f aca="true" t="shared" si="6" ref="I71:I83">ROUND(G71*H71,2)</f>
        <v>0</v>
      </c>
      <c r="J71" s="181">
        <v>0</v>
      </c>
      <c r="K71" s="179">
        <f aca="true" t="shared" si="7" ref="K71:K83">G71*J71</f>
        <v>0</v>
      </c>
      <c r="L71" s="181">
        <v>0</v>
      </c>
      <c r="M71" s="179">
        <f aca="true" t="shared" si="8" ref="M71:M83">G71*L71</f>
        <v>0</v>
      </c>
      <c r="N71" s="182"/>
      <c r="O71" s="183">
        <v>4</v>
      </c>
      <c r="P71" s="184" t="s">
        <v>112</v>
      </c>
      <c r="U71" s="185">
        <v>1</v>
      </c>
    </row>
    <row r="72" spans="1:21" s="184" customFormat="1" ht="21" customHeight="1">
      <c r="A72" s="176" t="s">
        <v>276</v>
      </c>
      <c r="B72" s="176" t="s">
        <v>107</v>
      </c>
      <c r="C72" s="176" t="s">
        <v>273</v>
      </c>
      <c r="D72" s="177" t="s">
        <v>277</v>
      </c>
      <c r="E72" s="178" t="s">
        <v>278</v>
      </c>
      <c r="F72" s="176" t="s">
        <v>135</v>
      </c>
      <c r="G72" s="179">
        <v>96161.4</v>
      </c>
      <c r="H72" s="180"/>
      <c r="I72" s="205">
        <f t="shared" si="6"/>
        <v>0</v>
      </c>
      <c r="J72" s="181">
        <v>0</v>
      </c>
      <c r="K72" s="179">
        <f t="shared" si="7"/>
        <v>0</v>
      </c>
      <c r="L72" s="181">
        <v>0</v>
      </c>
      <c r="M72" s="179">
        <f t="shared" si="8"/>
        <v>0</v>
      </c>
      <c r="N72" s="182"/>
      <c r="O72" s="183">
        <v>4</v>
      </c>
      <c r="P72" s="184" t="s">
        <v>112</v>
      </c>
      <c r="U72" s="185">
        <v>1</v>
      </c>
    </row>
    <row r="73" spans="1:21" s="184" customFormat="1" ht="21" customHeight="1">
      <c r="A73" s="176" t="s">
        <v>279</v>
      </c>
      <c r="B73" s="176" t="s">
        <v>107</v>
      </c>
      <c r="C73" s="176" t="s">
        <v>273</v>
      </c>
      <c r="D73" s="177" t="s">
        <v>280</v>
      </c>
      <c r="E73" s="178" t="s">
        <v>281</v>
      </c>
      <c r="F73" s="176" t="s">
        <v>135</v>
      </c>
      <c r="G73" s="179">
        <v>1602.69</v>
      </c>
      <c r="H73" s="180"/>
      <c r="I73" s="205">
        <f t="shared" si="6"/>
        <v>0</v>
      </c>
      <c r="J73" s="181">
        <v>0</v>
      </c>
      <c r="K73" s="179">
        <f t="shared" si="7"/>
        <v>0</v>
      </c>
      <c r="L73" s="181">
        <v>0</v>
      </c>
      <c r="M73" s="179">
        <f t="shared" si="8"/>
        <v>0</v>
      </c>
      <c r="N73" s="182"/>
      <c r="O73" s="183">
        <v>4</v>
      </c>
      <c r="P73" s="184" t="s">
        <v>112</v>
      </c>
      <c r="U73" s="185">
        <v>1</v>
      </c>
    </row>
    <row r="74" spans="1:21" s="184" customFormat="1" ht="21" customHeight="1">
      <c r="A74" s="176" t="s">
        <v>282</v>
      </c>
      <c r="B74" s="176" t="s">
        <v>107</v>
      </c>
      <c r="C74" s="176" t="s">
        <v>273</v>
      </c>
      <c r="D74" s="177" t="s">
        <v>283</v>
      </c>
      <c r="E74" s="178" t="s">
        <v>284</v>
      </c>
      <c r="F74" s="176" t="s">
        <v>135</v>
      </c>
      <c r="G74" s="179">
        <v>220.663</v>
      </c>
      <c r="H74" s="180"/>
      <c r="I74" s="205">
        <f t="shared" si="6"/>
        <v>0</v>
      </c>
      <c r="J74" s="181">
        <v>0.00013</v>
      </c>
      <c r="K74" s="179">
        <f t="shared" si="7"/>
        <v>0.02868619</v>
      </c>
      <c r="L74" s="181">
        <v>0</v>
      </c>
      <c r="M74" s="179">
        <f t="shared" si="8"/>
        <v>0</v>
      </c>
      <c r="N74" s="182"/>
      <c r="O74" s="183">
        <v>4</v>
      </c>
      <c r="P74" s="184" t="s">
        <v>112</v>
      </c>
      <c r="U74" s="185">
        <v>1</v>
      </c>
    </row>
    <row r="75" spans="1:21" s="184" customFormat="1" ht="21" customHeight="1">
      <c r="A75" s="176" t="s">
        <v>285</v>
      </c>
      <c r="B75" s="176" t="s">
        <v>107</v>
      </c>
      <c r="C75" s="176" t="s">
        <v>273</v>
      </c>
      <c r="D75" s="177" t="s">
        <v>286</v>
      </c>
      <c r="E75" s="178" t="s">
        <v>287</v>
      </c>
      <c r="F75" s="176" t="s">
        <v>135</v>
      </c>
      <c r="G75" s="179">
        <v>339.06</v>
      </c>
      <c r="H75" s="180"/>
      <c r="I75" s="205">
        <f t="shared" si="6"/>
        <v>0</v>
      </c>
      <c r="J75" s="181">
        <v>0.00021</v>
      </c>
      <c r="K75" s="179">
        <f t="shared" si="7"/>
        <v>0.0712026</v>
      </c>
      <c r="L75" s="181">
        <v>0</v>
      </c>
      <c r="M75" s="179">
        <f t="shared" si="8"/>
        <v>0</v>
      </c>
      <c r="N75" s="182"/>
      <c r="O75" s="183">
        <v>4</v>
      </c>
      <c r="P75" s="184" t="s">
        <v>112</v>
      </c>
      <c r="U75" s="185">
        <v>1</v>
      </c>
    </row>
    <row r="76" spans="1:22" s="184" customFormat="1" ht="28.5" customHeight="1" hidden="1">
      <c r="A76" s="176" t="s">
        <v>288</v>
      </c>
      <c r="B76" s="176"/>
      <c r="C76" s="176"/>
      <c r="D76" s="177"/>
      <c r="E76" s="178"/>
      <c r="F76" s="176"/>
      <c r="G76" s="179"/>
      <c r="H76" s="180"/>
      <c r="I76" s="205">
        <f t="shared" si="6"/>
        <v>0</v>
      </c>
      <c r="J76" s="181">
        <v>0</v>
      </c>
      <c r="K76" s="179">
        <f t="shared" si="7"/>
        <v>0</v>
      </c>
      <c r="L76" s="181">
        <v>2.2</v>
      </c>
      <c r="M76" s="179">
        <f t="shared" si="8"/>
        <v>0</v>
      </c>
      <c r="N76" s="182"/>
      <c r="O76" s="183">
        <v>4</v>
      </c>
      <c r="P76" s="184" t="s">
        <v>112</v>
      </c>
      <c r="U76" s="185">
        <v>3</v>
      </c>
      <c r="V76" s="186"/>
    </row>
    <row r="77" spans="1:22" s="184" customFormat="1" ht="20.25" customHeight="1" hidden="1">
      <c r="A77" s="176">
        <v>58</v>
      </c>
      <c r="B77" s="176"/>
      <c r="C77" s="176"/>
      <c r="D77" s="177"/>
      <c r="E77" s="178"/>
      <c r="F77" s="176"/>
      <c r="G77" s="179"/>
      <c r="H77" s="180"/>
      <c r="I77" s="205">
        <f t="shared" si="6"/>
        <v>0</v>
      </c>
      <c r="J77" s="181">
        <v>0</v>
      </c>
      <c r="K77" s="179">
        <f t="shared" si="7"/>
        <v>0</v>
      </c>
      <c r="L77" s="181">
        <v>0</v>
      </c>
      <c r="M77" s="179">
        <f t="shared" si="8"/>
        <v>0</v>
      </c>
      <c r="N77" s="182"/>
      <c r="O77" s="183">
        <v>4</v>
      </c>
      <c r="P77" s="184" t="s">
        <v>112</v>
      </c>
      <c r="U77" s="185">
        <v>3</v>
      </c>
      <c r="V77" s="186"/>
    </row>
    <row r="78" spans="1:21" s="184" customFormat="1" ht="12" customHeight="1">
      <c r="A78" s="176" t="s">
        <v>290</v>
      </c>
      <c r="B78" s="176" t="s">
        <v>107</v>
      </c>
      <c r="C78" s="176" t="s">
        <v>289</v>
      </c>
      <c r="D78" s="177" t="s">
        <v>291</v>
      </c>
      <c r="E78" s="178" t="s">
        <v>292</v>
      </c>
      <c r="F78" s="176" t="s">
        <v>111</v>
      </c>
      <c r="G78" s="179">
        <v>0.58</v>
      </c>
      <c r="H78" s="180"/>
      <c r="I78" s="205">
        <f t="shared" si="6"/>
        <v>0</v>
      </c>
      <c r="J78" s="181">
        <v>0</v>
      </c>
      <c r="K78" s="179">
        <f t="shared" si="7"/>
        <v>0</v>
      </c>
      <c r="L78" s="181">
        <v>1.8</v>
      </c>
      <c r="M78" s="179">
        <f t="shared" si="8"/>
        <v>1.044</v>
      </c>
      <c r="N78" s="182"/>
      <c r="O78" s="183">
        <v>4</v>
      </c>
      <c r="P78" s="184" t="s">
        <v>112</v>
      </c>
      <c r="U78" s="185">
        <v>4</v>
      </c>
    </row>
    <row r="79" spans="1:21" s="184" customFormat="1" ht="12" customHeight="1">
      <c r="A79" s="176" t="s">
        <v>293</v>
      </c>
      <c r="B79" s="176" t="s">
        <v>107</v>
      </c>
      <c r="C79" s="176" t="s">
        <v>289</v>
      </c>
      <c r="D79" s="177" t="s">
        <v>294</v>
      </c>
      <c r="E79" s="178" t="s">
        <v>295</v>
      </c>
      <c r="F79" s="176" t="s">
        <v>111</v>
      </c>
      <c r="G79" s="179">
        <v>20.4</v>
      </c>
      <c r="H79" s="180"/>
      <c r="I79" s="205">
        <f t="shared" si="6"/>
        <v>0</v>
      </c>
      <c r="J79" s="181">
        <v>0</v>
      </c>
      <c r="K79" s="179">
        <f t="shared" si="7"/>
        <v>0</v>
      </c>
      <c r="L79" s="181">
        <v>1.8</v>
      </c>
      <c r="M79" s="179">
        <f t="shared" si="8"/>
        <v>36.72</v>
      </c>
      <c r="N79" s="182"/>
      <c r="O79" s="183">
        <v>4</v>
      </c>
      <c r="P79" s="184" t="s">
        <v>112</v>
      </c>
      <c r="U79" s="185">
        <v>4</v>
      </c>
    </row>
    <row r="80" spans="1:21" s="184" customFormat="1" ht="21" customHeight="1">
      <c r="A80" s="176" t="s">
        <v>296</v>
      </c>
      <c r="B80" s="176" t="s">
        <v>107</v>
      </c>
      <c r="C80" s="176" t="s">
        <v>289</v>
      </c>
      <c r="D80" s="177" t="s">
        <v>297</v>
      </c>
      <c r="E80" s="178" t="s">
        <v>298</v>
      </c>
      <c r="F80" s="176" t="s">
        <v>203</v>
      </c>
      <c r="G80" s="179">
        <v>8</v>
      </c>
      <c r="H80" s="180"/>
      <c r="I80" s="205">
        <f t="shared" si="6"/>
        <v>0</v>
      </c>
      <c r="J80" s="181">
        <v>0.22678</v>
      </c>
      <c r="K80" s="179">
        <f t="shared" si="7"/>
        <v>1.81424</v>
      </c>
      <c r="L80" s="181">
        <v>0</v>
      </c>
      <c r="M80" s="179">
        <f t="shared" si="8"/>
        <v>0</v>
      </c>
      <c r="N80" s="182"/>
      <c r="O80" s="183">
        <v>4</v>
      </c>
      <c r="P80" s="184" t="s">
        <v>112</v>
      </c>
      <c r="U80" s="185">
        <v>4</v>
      </c>
    </row>
    <row r="81" spans="1:21" s="184" customFormat="1" ht="21" customHeight="1">
      <c r="A81" s="176" t="s">
        <v>299</v>
      </c>
      <c r="B81" s="176" t="s">
        <v>107</v>
      </c>
      <c r="C81" s="176" t="s">
        <v>289</v>
      </c>
      <c r="D81" s="177" t="s">
        <v>300</v>
      </c>
      <c r="E81" s="178" t="s">
        <v>301</v>
      </c>
      <c r="F81" s="176" t="s">
        <v>203</v>
      </c>
      <c r="G81" s="179">
        <v>8</v>
      </c>
      <c r="H81" s="180"/>
      <c r="I81" s="205">
        <f t="shared" si="6"/>
        <v>0</v>
      </c>
      <c r="J81" s="181">
        <v>0.02779</v>
      </c>
      <c r="K81" s="179">
        <f t="shared" si="7"/>
        <v>0.22232</v>
      </c>
      <c r="L81" s="181">
        <v>0</v>
      </c>
      <c r="M81" s="179">
        <f t="shared" si="8"/>
        <v>0</v>
      </c>
      <c r="N81" s="182"/>
      <c r="O81" s="183">
        <v>4</v>
      </c>
      <c r="P81" s="184" t="s">
        <v>112</v>
      </c>
      <c r="U81" s="185">
        <v>4</v>
      </c>
    </row>
    <row r="82" spans="1:22" s="184" customFormat="1" ht="12" customHeight="1">
      <c r="A82" s="176" t="s">
        <v>302</v>
      </c>
      <c r="B82" s="176" t="s">
        <v>107</v>
      </c>
      <c r="C82" s="176" t="s">
        <v>289</v>
      </c>
      <c r="D82" s="177" t="s">
        <v>303</v>
      </c>
      <c r="E82" s="178" t="s">
        <v>304</v>
      </c>
      <c r="F82" s="176" t="s">
        <v>135</v>
      </c>
      <c r="G82" s="179">
        <v>111.128</v>
      </c>
      <c r="H82" s="180"/>
      <c r="I82" s="205">
        <f t="shared" si="6"/>
        <v>0</v>
      </c>
      <c r="J82" s="181">
        <v>0</v>
      </c>
      <c r="K82" s="179">
        <f t="shared" si="7"/>
        <v>0</v>
      </c>
      <c r="L82" s="181">
        <v>0.046</v>
      </c>
      <c r="M82" s="179">
        <f t="shared" si="8"/>
        <v>5.1118879999999995</v>
      </c>
      <c r="N82" s="182"/>
      <c r="O82" s="183">
        <v>4</v>
      </c>
      <c r="P82" s="184" t="s">
        <v>112</v>
      </c>
      <c r="U82" s="185">
        <v>1</v>
      </c>
      <c r="V82" s="186"/>
    </row>
    <row r="83" spans="1:22" s="184" customFormat="1" ht="12" customHeight="1">
      <c r="A83" s="176" t="s">
        <v>305</v>
      </c>
      <c r="B83" s="176" t="s">
        <v>107</v>
      </c>
      <c r="C83" s="176" t="s">
        <v>289</v>
      </c>
      <c r="D83" s="177" t="s">
        <v>306</v>
      </c>
      <c r="E83" s="178" t="s">
        <v>307</v>
      </c>
      <c r="F83" s="176" t="s">
        <v>135</v>
      </c>
      <c r="G83" s="179">
        <v>961.228</v>
      </c>
      <c r="H83" s="180"/>
      <c r="I83" s="205">
        <f t="shared" si="6"/>
        <v>0</v>
      </c>
      <c r="J83" s="181">
        <v>0</v>
      </c>
      <c r="K83" s="179">
        <f t="shared" si="7"/>
        <v>0</v>
      </c>
      <c r="L83" s="181">
        <v>0.046</v>
      </c>
      <c r="M83" s="179">
        <f t="shared" si="8"/>
        <v>44.216488</v>
      </c>
      <c r="N83" s="182"/>
      <c r="O83" s="183">
        <v>4</v>
      </c>
      <c r="P83" s="184" t="s">
        <v>112</v>
      </c>
      <c r="U83" s="185">
        <v>1</v>
      </c>
      <c r="V83" s="186"/>
    </row>
    <row r="84" spans="2:16" s="218" customFormat="1" ht="11.25" customHeight="1">
      <c r="B84" s="219" t="s">
        <v>64</v>
      </c>
      <c r="D84" s="218" t="s">
        <v>308</v>
      </c>
      <c r="E84" s="218" t="s">
        <v>827</v>
      </c>
      <c r="I84" s="220">
        <f>SUM(I85:I89)</f>
        <v>0</v>
      </c>
      <c r="K84" s="221">
        <f>SUM(K85:K89)</f>
        <v>0</v>
      </c>
      <c r="M84" s="221">
        <f>SUM(M85:M89)</f>
        <v>0</v>
      </c>
      <c r="P84" s="218" t="s">
        <v>112</v>
      </c>
    </row>
    <row r="85" spans="1:22" s="184" customFormat="1" ht="21" customHeight="1">
      <c r="A85" s="176" t="s">
        <v>309</v>
      </c>
      <c r="B85" s="176" t="s">
        <v>107</v>
      </c>
      <c r="C85" s="176" t="s">
        <v>289</v>
      </c>
      <c r="D85" s="177" t="s">
        <v>828</v>
      </c>
      <c r="E85" s="178" t="s">
        <v>829</v>
      </c>
      <c r="F85" s="176" t="s">
        <v>143</v>
      </c>
      <c r="G85" s="179">
        <v>576.187</v>
      </c>
      <c r="H85" s="180"/>
      <c r="I85" s="205">
        <v>0</v>
      </c>
      <c r="J85" s="181">
        <v>0</v>
      </c>
      <c r="K85" s="179">
        <f>G85*J85</f>
        <v>0</v>
      </c>
      <c r="L85" s="181">
        <v>0</v>
      </c>
      <c r="M85" s="179">
        <f>G85*L85</f>
        <v>0</v>
      </c>
      <c r="N85" s="182"/>
      <c r="O85" s="183">
        <v>4</v>
      </c>
      <c r="P85" s="184" t="s">
        <v>116</v>
      </c>
      <c r="U85" s="185">
        <v>3</v>
      </c>
      <c r="V85" s="186"/>
    </row>
    <row r="86" spans="1:22" s="184" customFormat="1" ht="18.75" customHeight="1">
      <c r="A86" s="176" t="s">
        <v>310</v>
      </c>
      <c r="B86" s="176" t="s">
        <v>107</v>
      </c>
      <c r="C86" s="176" t="s">
        <v>289</v>
      </c>
      <c r="D86" s="177" t="s">
        <v>830</v>
      </c>
      <c r="E86" s="178" t="s">
        <v>831</v>
      </c>
      <c r="F86" s="176" t="s">
        <v>143</v>
      </c>
      <c r="G86" s="179">
        <v>576.187</v>
      </c>
      <c r="H86" s="180"/>
      <c r="I86" s="205">
        <f>ROUND(G86*H86,2)</f>
        <v>0</v>
      </c>
      <c r="J86" s="181">
        <v>0</v>
      </c>
      <c r="K86" s="179">
        <f>G86*J86</f>
        <v>0</v>
      </c>
      <c r="L86" s="181">
        <v>0</v>
      </c>
      <c r="M86" s="179">
        <f>G86*L86</f>
        <v>0</v>
      </c>
      <c r="N86" s="182"/>
      <c r="O86" s="183">
        <v>4</v>
      </c>
      <c r="P86" s="184" t="s">
        <v>116</v>
      </c>
      <c r="U86" s="185">
        <v>3</v>
      </c>
      <c r="V86" s="186"/>
    </row>
    <row r="87" spans="1:22" s="184" customFormat="1" ht="10.5" customHeight="1">
      <c r="A87" s="176" t="s">
        <v>311</v>
      </c>
      <c r="B87" s="176" t="s">
        <v>107</v>
      </c>
      <c r="C87" s="176" t="s">
        <v>289</v>
      </c>
      <c r="D87" s="177" t="s">
        <v>832</v>
      </c>
      <c r="E87" s="178" t="s">
        <v>833</v>
      </c>
      <c r="F87" s="176" t="s">
        <v>143</v>
      </c>
      <c r="G87" s="179">
        <v>5185.683</v>
      </c>
      <c r="H87" s="180"/>
      <c r="I87" s="205">
        <f>ROUND(G87*H87,2)</f>
        <v>0</v>
      </c>
      <c r="J87" s="181">
        <v>0</v>
      </c>
      <c r="K87" s="179">
        <f>G87*J87</f>
        <v>0</v>
      </c>
      <c r="L87" s="181">
        <v>0</v>
      </c>
      <c r="M87" s="179">
        <f>G87*L87</f>
        <v>0</v>
      </c>
      <c r="N87" s="182"/>
      <c r="O87" s="183">
        <v>4</v>
      </c>
      <c r="P87" s="184" t="s">
        <v>116</v>
      </c>
      <c r="U87" s="185">
        <v>3</v>
      </c>
      <c r="V87" s="186"/>
    </row>
    <row r="88" spans="1:22" s="184" customFormat="1" ht="12" customHeight="1">
      <c r="A88" s="176" t="s">
        <v>312</v>
      </c>
      <c r="B88" s="176" t="s">
        <v>107</v>
      </c>
      <c r="C88" s="176" t="s">
        <v>289</v>
      </c>
      <c r="D88" s="177" t="s">
        <v>834</v>
      </c>
      <c r="E88" s="178" t="s">
        <v>835</v>
      </c>
      <c r="F88" s="176" t="s">
        <v>143</v>
      </c>
      <c r="G88" s="179">
        <v>576.187</v>
      </c>
      <c r="H88" s="180"/>
      <c r="I88" s="205">
        <f>ROUND(G88*H88,2)</f>
        <v>0</v>
      </c>
      <c r="J88" s="181">
        <v>0</v>
      </c>
      <c r="K88" s="179">
        <f>G88*J88</f>
        <v>0</v>
      </c>
      <c r="L88" s="181">
        <v>0</v>
      </c>
      <c r="M88" s="179">
        <f>G88*L88</f>
        <v>0</v>
      </c>
      <c r="N88" s="182"/>
      <c r="O88" s="183">
        <v>4</v>
      </c>
      <c r="P88" s="184" t="s">
        <v>116</v>
      </c>
      <c r="U88" s="185">
        <v>3</v>
      </c>
      <c r="V88" s="186"/>
    </row>
    <row r="89" spans="1:22" s="184" customFormat="1" ht="12" customHeight="1">
      <c r="A89" s="176" t="s">
        <v>313</v>
      </c>
      <c r="B89" s="176" t="s">
        <v>107</v>
      </c>
      <c r="C89" s="176" t="s">
        <v>137</v>
      </c>
      <c r="D89" s="177" t="s">
        <v>836</v>
      </c>
      <c r="E89" s="178" t="s">
        <v>837</v>
      </c>
      <c r="F89" s="176" t="s">
        <v>143</v>
      </c>
      <c r="G89" s="179">
        <v>518.194</v>
      </c>
      <c r="H89" s="180"/>
      <c r="I89" s="205">
        <f>ROUND(G89*H89,2)</f>
        <v>0</v>
      </c>
      <c r="J89" s="181">
        <v>0</v>
      </c>
      <c r="K89" s="179">
        <f>G89*J89</f>
        <v>0</v>
      </c>
      <c r="L89" s="181">
        <v>0</v>
      </c>
      <c r="M89" s="179">
        <f>G89*L89</f>
        <v>0</v>
      </c>
      <c r="N89" s="182"/>
      <c r="O89" s="183">
        <v>4</v>
      </c>
      <c r="P89" s="184" t="s">
        <v>116</v>
      </c>
      <c r="U89" s="185">
        <v>3</v>
      </c>
      <c r="V89" s="186"/>
    </row>
    <row r="90" spans="2:21" s="172" customFormat="1" ht="11.25" customHeight="1">
      <c r="B90" s="170" t="s">
        <v>64</v>
      </c>
      <c r="D90" s="169" t="s">
        <v>51</v>
      </c>
      <c r="E90" s="169" t="s">
        <v>314</v>
      </c>
      <c r="I90" s="203">
        <f>I91+I98+I114+I122+I162+I206+I235+I269+I277+I284+I311+I320</f>
        <v>0</v>
      </c>
      <c r="K90" s="171">
        <f>K91+K98+K114+K122+K162+K206+K235+K269+K277+K284+K311+K320</f>
        <v>31.2436388</v>
      </c>
      <c r="M90" s="171">
        <f>M91+M98+M114+M122+M162+M206+M235+M269+M277+M284+M311+M320</f>
        <v>0</v>
      </c>
      <c r="P90" s="169" t="s">
        <v>105</v>
      </c>
      <c r="U90" s="187"/>
    </row>
    <row r="91" spans="2:21" s="172" customFormat="1" ht="11.25" customHeight="1">
      <c r="B91" s="173" t="s">
        <v>64</v>
      </c>
      <c r="D91" s="174" t="s">
        <v>315</v>
      </c>
      <c r="E91" s="174" t="s">
        <v>316</v>
      </c>
      <c r="I91" s="204">
        <f>SUM(I92:I97)</f>
        <v>0</v>
      </c>
      <c r="K91" s="175">
        <f>SUM(K92:K97)</f>
        <v>10.2308178</v>
      </c>
      <c r="M91" s="175">
        <f>SUM(M92:M97)</f>
        <v>0</v>
      </c>
      <c r="P91" s="174" t="s">
        <v>11</v>
      </c>
      <c r="U91" s="187"/>
    </row>
    <row r="92" spans="1:21" s="184" customFormat="1" ht="12" customHeight="1">
      <c r="A92" s="176" t="s">
        <v>317</v>
      </c>
      <c r="B92" s="176" t="s">
        <v>107</v>
      </c>
      <c r="C92" s="176" t="s">
        <v>315</v>
      </c>
      <c r="D92" s="177" t="s">
        <v>318</v>
      </c>
      <c r="E92" s="178" t="s">
        <v>319</v>
      </c>
      <c r="F92" s="176" t="s">
        <v>135</v>
      </c>
      <c r="G92" s="179">
        <v>744.076</v>
      </c>
      <c r="H92" s="180"/>
      <c r="I92" s="205">
        <f aca="true" t="shared" si="9" ref="I92:I97">ROUND(G92*H92,2)</f>
        <v>0</v>
      </c>
      <c r="J92" s="181">
        <v>0</v>
      </c>
      <c r="K92" s="179">
        <f aca="true" t="shared" si="10" ref="K92:K97">G92*J92</f>
        <v>0</v>
      </c>
      <c r="L92" s="181">
        <v>0</v>
      </c>
      <c r="M92" s="179">
        <f aca="true" t="shared" si="11" ref="M92:M97">G92*L92</f>
        <v>0</v>
      </c>
      <c r="N92" s="182"/>
      <c r="O92" s="183">
        <v>16</v>
      </c>
      <c r="P92" s="184" t="s">
        <v>112</v>
      </c>
      <c r="U92" s="185">
        <v>3</v>
      </c>
    </row>
    <row r="93" spans="1:21" s="186" customFormat="1" ht="12" customHeight="1">
      <c r="A93" s="222" t="s">
        <v>320</v>
      </c>
      <c r="B93" s="222" t="s">
        <v>153</v>
      </c>
      <c r="C93" s="222" t="s">
        <v>154</v>
      </c>
      <c r="D93" s="223" t="s">
        <v>321</v>
      </c>
      <c r="E93" s="224" t="s">
        <v>322</v>
      </c>
      <c r="F93" s="222" t="s">
        <v>143</v>
      </c>
      <c r="G93" s="225">
        <v>0.223</v>
      </c>
      <c r="H93" s="205"/>
      <c r="I93" s="205">
        <f t="shared" si="9"/>
        <v>0</v>
      </c>
      <c r="J93" s="226">
        <v>1</v>
      </c>
      <c r="K93" s="225">
        <f t="shared" si="10"/>
        <v>0.223</v>
      </c>
      <c r="L93" s="226">
        <v>0</v>
      </c>
      <c r="M93" s="225">
        <f t="shared" si="11"/>
        <v>0</v>
      </c>
      <c r="N93" s="227"/>
      <c r="O93" s="228">
        <v>32</v>
      </c>
      <c r="P93" s="186" t="s">
        <v>112</v>
      </c>
      <c r="U93" s="185">
        <v>3</v>
      </c>
    </row>
    <row r="94" spans="1:21" s="186" customFormat="1" ht="12" customHeight="1">
      <c r="A94" s="222" t="s">
        <v>323</v>
      </c>
      <c r="B94" s="222" t="s">
        <v>107</v>
      </c>
      <c r="C94" s="222" t="s">
        <v>315</v>
      </c>
      <c r="D94" s="223" t="s">
        <v>324</v>
      </c>
      <c r="E94" s="224" t="s">
        <v>325</v>
      </c>
      <c r="F94" s="222" t="s">
        <v>135</v>
      </c>
      <c r="G94" s="225">
        <v>1488.152</v>
      </c>
      <c r="H94" s="205"/>
      <c r="I94" s="205">
        <f t="shared" si="9"/>
        <v>0</v>
      </c>
      <c r="J94" s="226">
        <v>0.0004</v>
      </c>
      <c r="K94" s="225">
        <f t="shared" si="10"/>
        <v>0.5952608</v>
      </c>
      <c r="L94" s="226">
        <v>0</v>
      </c>
      <c r="M94" s="225">
        <f t="shared" si="11"/>
        <v>0</v>
      </c>
      <c r="N94" s="227"/>
      <c r="O94" s="228">
        <v>16</v>
      </c>
      <c r="P94" s="186" t="s">
        <v>112</v>
      </c>
      <c r="U94" s="185">
        <v>3</v>
      </c>
    </row>
    <row r="95" spans="1:21" s="186" customFormat="1" ht="12" customHeight="1">
      <c r="A95" s="222" t="s">
        <v>326</v>
      </c>
      <c r="B95" s="222" t="s">
        <v>153</v>
      </c>
      <c r="C95" s="222" t="s">
        <v>154</v>
      </c>
      <c r="D95" s="223" t="s">
        <v>327</v>
      </c>
      <c r="E95" s="224" t="s">
        <v>328</v>
      </c>
      <c r="F95" s="222" t="s">
        <v>135</v>
      </c>
      <c r="G95" s="225">
        <v>855.687</v>
      </c>
      <c r="H95" s="205"/>
      <c r="I95" s="205">
        <f t="shared" si="9"/>
        <v>0</v>
      </c>
      <c r="J95" s="226">
        <v>0.0049</v>
      </c>
      <c r="K95" s="225">
        <f t="shared" si="10"/>
        <v>4.1928662999999995</v>
      </c>
      <c r="L95" s="226">
        <v>0</v>
      </c>
      <c r="M95" s="225">
        <f t="shared" si="11"/>
        <v>0</v>
      </c>
      <c r="N95" s="227"/>
      <c r="O95" s="228">
        <v>32</v>
      </c>
      <c r="P95" s="186" t="s">
        <v>112</v>
      </c>
      <c r="U95" s="185">
        <v>3</v>
      </c>
    </row>
    <row r="96" spans="1:21" s="186" customFormat="1" ht="12" customHeight="1">
      <c r="A96" s="222" t="s">
        <v>329</v>
      </c>
      <c r="B96" s="222" t="s">
        <v>153</v>
      </c>
      <c r="C96" s="222" t="s">
        <v>154</v>
      </c>
      <c r="D96" s="223" t="s">
        <v>330</v>
      </c>
      <c r="E96" s="224" t="s">
        <v>331</v>
      </c>
      <c r="F96" s="222" t="s">
        <v>135</v>
      </c>
      <c r="G96" s="225">
        <v>855.687</v>
      </c>
      <c r="H96" s="205"/>
      <c r="I96" s="205">
        <f t="shared" si="9"/>
        <v>0</v>
      </c>
      <c r="J96" s="226">
        <v>0.0061</v>
      </c>
      <c r="K96" s="225">
        <f t="shared" si="10"/>
        <v>5.2196907</v>
      </c>
      <c r="L96" s="226">
        <v>0</v>
      </c>
      <c r="M96" s="225">
        <f t="shared" si="11"/>
        <v>0</v>
      </c>
      <c r="N96" s="227"/>
      <c r="O96" s="228">
        <v>32</v>
      </c>
      <c r="P96" s="186" t="s">
        <v>112</v>
      </c>
      <c r="U96" s="185">
        <v>3</v>
      </c>
    </row>
    <row r="97" spans="1:21" s="184" customFormat="1" ht="21" customHeight="1">
      <c r="A97" s="176" t="s">
        <v>332</v>
      </c>
      <c r="B97" s="176" t="s">
        <v>107</v>
      </c>
      <c r="C97" s="176" t="s">
        <v>315</v>
      </c>
      <c r="D97" s="177" t="s">
        <v>333</v>
      </c>
      <c r="E97" s="178" t="s">
        <v>334</v>
      </c>
      <c r="F97" s="176" t="s">
        <v>143</v>
      </c>
      <c r="G97" s="179">
        <v>10.231</v>
      </c>
      <c r="H97" s="180"/>
      <c r="I97" s="205">
        <f t="shared" si="9"/>
        <v>0</v>
      </c>
      <c r="J97" s="181">
        <v>0</v>
      </c>
      <c r="K97" s="179">
        <f t="shared" si="10"/>
        <v>0</v>
      </c>
      <c r="L97" s="181">
        <v>0</v>
      </c>
      <c r="M97" s="179">
        <f t="shared" si="11"/>
        <v>0</v>
      </c>
      <c r="N97" s="182"/>
      <c r="O97" s="183">
        <v>16</v>
      </c>
      <c r="P97" s="184" t="s">
        <v>112</v>
      </c>
      <c r="U97" s="185">
        <v>3</v>
      </c>
    </row>
    <row r="98" spans="2:21" s="172" customFormat="1" ht="11.25" customHeight="1">
      <c r="B98" s="173" t="s">
        <v>64</v>
      </c>
      <c r="D98" s="174" t="s">
        <v>335</v>
      </c>
      <c r="E98" s="174" t="s">
        <v>336</v>
      </c>
      <c r="I98" s="204">
        <f>SUM(I99:I113)</f>
        <v>0</v>
      </c>
      <c r="K98" s="175">
        <f>SUM(K99:K113)</f>
        <v>0.32704380000000005</v>
      </c>
      <c r="M98" s="175">
        <f>SUM(M99:M113)</f>
        <v>0</v>
      </c>
      <c r="P98" s="174" t="s">
        <v>11</v>
      </c>
      <c r="U98" s="187"/>
    </row>
    <row r="99" spans="1:21" s="184" customFormat="1" ht="21" customHeight="1">
      <c r="A99" s="176" t="s">
        <v>337</v>
      </c>
      <c r="B99" s="176" t="s">
        <v>107</v>
      </c>
      <c r="C99" s="176" t="s">
        <v>335</v>
      </c>
      <c r="D99" s="177" t="s">
        <v>338</v>
      </c>
      <c r="E99" s="178" t="s">
        <v>339</v>
      </c>
      <c r="F99" s="176" t="s">
        <v>135</v>
      </c>
      <c r="G99" s="179">
        <v>32.8</v>
      </c>
      <c r="H99" s="180"/>
      <c r="I99" s="205">
        <f aca="true" t="shared" si="12" ref="I99:I113">ROUND(G99*H99,2)</f>
        <v>0</v>
      </c>
      <c r="J99" s="181">
        <v>0</v>
      </c>
      <c r="K99" s="179">
        <f aca="true" t="shared" si="13" ref="K99:K113">G99*J99</f>
        <v>0</v>
      </c>
      <c r="L99" s="181">
        <v>0</v>
      </c>
      <c r="M99" s="179">
        <f aca="true" t="shared" si="14" ref="M99:M113">G99*L99</f>
        <v>0</v>
      </c>
      <c r="N99" s="182"/>
      <c r="O99" s="183">
        <v>16</v>
      </c>
      <c r="P99" s="184" t="s">
        <v>112</v>
      </c>
      <c r="U99" s="185">
        <v>2</v>
      </c>
    </row>
    <row r="100" spans="1:21" s="186" customFormat="1" ht="12" customHeight="1">
      <c r="A100" s="222" t="s">
        <v>340</v>
      </c>
      <c r="B100" s="222" t="s">
        <v>153</v>
      </c>
      <c r="C100" s="222" t="s">
        <v>154</v>
      </c>
      <c r="D100" s="223" t="s">
        <v>321</v>
      </c>
      <c r="E100" s="224" t="s">
        <v>322</v>
      </c>
      <c r="F100" s="222" t="s">
        <v>143</v>
      </c>
      <c r="G100" s="225">
        <v>0.01</v>
      </c>
      <c r="H100" s="205"/>
      <c r="I100" s="205">
        <f t="shared" si="12"/>
        <v>0</v>
      </c>
      <c r="J100" s="226">
        <v>1</v>
      </c>
      <c r="K100" s="225">
        <f t="shared" si="13"/>
        <v>0.01</v>
      </c>
      <c r="L100" s="226">
        <v>0</v>
      </c>
      <c r="M100" s="225">
        <f t="shared" si="14"/>
        <v>0</v>
      </c>
      <c r="N100" s="227"/>
      <c r="O100" s="228">
        <v>32</v>
      </c>
      <c r="P100" s="186" t="s">
        <v>112</v>
      </c>
      <c r="U100" s="185">
        <v>2</v>
      </c>
    </row>
    <row r="101" spans="1:21" s="186" customFormat="1" ht="12" customHeight="1">
      <c r="A101" s="222" t="s">
        <v>341</v>
      </c>
      <c r="B101" s="222" t="s">
        <v>107</v>
      </c>
      <c r="C101" s="222" t="s">
        <v>335</v>
      </c>
      <c r="D101" s="223" t="s">
        <v>342</v>
      </c>
      <c r="E101" s="224" t="s">
        <v>343</v>
      </c>
      <c r="F101" s="222" t="s">
        <v>135</v>
      </c>
      <c r="G101" s="225">
        <v>32.8</v>
      </c>
      <c r="H101" s="205"/>
      <c r="I101" s="205">
        <f t="shared" si="12"/>
        <v>0</v>
      </c>
      <c r="J101" s="226">
        <v>0.00088</v>
      </c>
      <c r="K101" s="225">
        <f t="shared" si="13"/>
        <v>0.028863999999999997</v>
      </c>
      <c r="L101" s="226">
        <v>0</v>
      </c>
      <c r="M101" s="225">
        <f t="shared" si="14"/>
        <v>0</v>
      </c>
      <c r="N101" s="227"/>
      <c r="O101" s="228">
        <v>16</v>
      </c>
      <c r="P101" s="186" t="s">
        <v>112</v>
      </c>
      <c r="U101" s="185">
        <v>2</v>
      </c>
    </row>
    <row r="102" spans="1:21" s="186" customFormat="1" ht="12" customHeight="1">
      <c r="A102" s="222" t="s">
        <v>344</v>
      </c>
      <c r="B102" s="222" t="s">
        <v>153</v>
      </c>
      <c r="C102" s="222" t="s">
        <v>154</v>
      </c>
      <c r="D102" s="223" t="s">
        <v>327</v>
      </c>
      <c r="E102" s="224" t="s">
        <v>328</v>
      </c>
      <c r="F102" s="222" t="s">
        <v>135</v>
      </c>
      <c r="G102" s="225">
        <v>37.72</v>
      </c>
      <c r="H102" s="205"/>
      <c r="I102" s="205">
        <f t="shared" si="12"/>
        <v>0</v>
      </c>
      <c r="J102" s="226">
        <v>0.0049</v>
      </c>
      <c r="K102" s="225">
        <f t="shared" si="13"/>
        <v>0.184828</v>
      </c>
      <c r="L102" s="226">
        <v>0</v>
      </c>
      <c r="M102" s="225">
        <f t="shared" si="14"/>
        <v>0</v>
      </c>
      <c r="N102" s="227"/>
      <c r="O102" s="228">
        <v>32</v>
      </c>
      <c r="P102" s="186" t="s">
        <v>112</v>
      </c>
      <c r="U102" s="185">
        <v>2</v>
      </c>
    </row>
    <row r="103" spans="1:21" s="186" customFormat="1" ht="21" customHeight="1">
      <c r="A103" s="222" t="s">
        <v>345</v>
      </c>
      <c r="B103" s="222" t="s">
        <v>107</v>
      </c>
      <c r="C103" s="222" t="s">
        <v>335</v>
      </c>
      <c r="D103" s="223" t="s">
        <v>346</v>
      </c>
      <c r="E103" s="224" t="s">
        <v>347</v>
      </c>
      <c r="F103" s="222" t="s">
        <v>135</v>
      </c>
      <c r="G103" s="225">
        <v>28.39</v>
      </c>
      <c r="H103" s="205"/>
      <c r="I103" s="205">
        <f t="shared" si="12"/>
        <v>0</v>
      </c>
      <c r="J103" s="226">
        <v>0</v>
      </c>
      <c r="K103" s="225">
        <f t="shared" si="13"/>
        <v>0</v>
      </c>
      <c r="L103" s="226">
        <v>0</v>
      </c>
      <c r="M103" s="225">
        <f t="shared" si="14"/>
        <v>0</v>
      </c>
      <c r="N103" s="227"/>
      <c r="O103" s="228">
        <v>16</v>
      </c>
      <c r="P103" s="186" t="s">
        <v>112</v>
      </c>
      <c r="U103" s="185">
        <v>2</v>
      </c>
    </row>
    <row r="104" spans="1:21" s="186" customFormat="1" ht="12" customHeight="1">
      <c r="A104" s="222" t="s">
        <v>348</v>
      </c>
      <c r="B104" s="222" t="s">
        <v>153</v>
      </c>
      <c r="C104" s="222" t="s">
        <v>154</v>
      </c>
      <c r="D104" s="223" t="s">
        <v>349</v>
      </c>
      <c r="E104" s="224" t="s">
        <v>350</v>
      </c>
      <c r="F104" s="222" t="s">
        <v>135</v>
      </c>
      <c r="G104" s="225">
        <v>32.649</v>
      </c>
      <c r="H104" s="205"/>
      <c r="I104" s="205">
        <f t="shared" si="12"/>
        <v>0</v>
      </c>
      <c r="J104" s="226">
        <v>0.0019</v>
      </c>
      <c r="K104" s="225">
        <f t="shared" si="13"/>
        <v>0.0620331</v>
      </c>
      <c r="L104" s="226">
        <v>0</v>
      </c>
      <c r="M104" s="225">
        <f t="shared" si="14"/>
        <v>0</v>
      </c>
      <c r="N104" s="227"/>
      <c r="O104" s="228">
        <v>32</v>
      </c>
      <c r="P104" s="186" t="s">
        <v>112</v>
      </c>
      <c r="U104" s="185">
        <v>2</v>
      </c>
    </row>
    <row r="105" spans="1:21" s="184" customFormat="1" ht="21" customHeight="1">
      <c r="A105" s="176" t="s">
        <v>351</v>
      </c>
      <c r="B105" s="176" t="s">
        <v>107</v>
      </c>
      <c r="C105" s="176" t="s">
        <v>335</v>
      </c>
      <c r="D105" s="177" t="s">
        <v>352</v>
      </c>
      <c r="E105" s="178" t="s">
        <v>353</v>
      </c>
      <c r="F105" s="176" t="s">
        <v>203</v>
      </c>
      <c r="G105" s="179">
        <v>45.9</v>
      </c>
      <c r="H105" s="180"/>
      <c r="I105" s="205">
        <f t="shared" si="12"/>
        <v>0</v>
      </c>
      <c r="J105" s="181">
        <v>0</v>
      </c>
      <c r="K105" s="179">
        <f t="shared" si="13"/>
        <v>0</v>
      </c>
      <c r="L105" s="181">
        <v>0</v>
      </c>
      <c r="M105" s="179">
        <f t="shared" si="14"/>
        <v>0</v>
      </c>
      <c r="N105" s="182"/>
      <c r="O105" s="183">
        <v>16</v>
      </c>
      <c r="P105" s="184" t="s">
        <v>112</v>
      </c>
      <c r="U105" s="185">
        <v>2</v>
      </c>
    </row>
    <row r="106" spans="1:21" s="184" customFormat="1" ht="12" customHeight="1">
      <c r="A106" s="176" t="s">
        <v>354</v>
      </c>
      <c r="B106" s="176" t="s">
        <v>107</v>
      </c>
      <c r="C106" s="176" t="s">
        <v>335</v>
      </c>
      <c r="D106" s="177" t="s">
        <v>355</v>
      </c>
      <c r="E106" s="178" t="s">
        <v>356</v>
      </c>
      <c r="F106" s="176" t="s">
        <v>357</v>
      </c>
      <c r="G106" s="179">
        <v>3</v>
      </c>
      <c r="H106" s="180"/>
      <c r="I106" s="205">
        <f t="shared" si="12"/>
        <v>0</v>
      </c>
      <c r="J106" s="181">
        <v>0.00056</v>
      </c>
      <c r="K106" s="179">
        <f t="shared" si="13"/>
        <v>0.0016799999999999999</v>
      </c>
      <c r="L106" s="181">
        <v>0</v>
      </c>
      <c r="M106" s="179">
        <f t="shared" si="14"/>
        <v>0</v>
      </c>
      <c r="N106" s="182"/>
      <c r="O106" s="183">
        <v>16</v>
      </c>
      <c r="P106" s="184" t="s">
        <v>112</v>
      </c>
      <c r="U106" s="185">
        <v>2</v>
      </c>
    </row>
    <row r="107" spans="1:21" s="184" customFormat="1" ht="21" customHeight="1">
      <c r="A107" s="176" t="s">
        <v>358</v>
      </c>
      <c r="B107" s="176" t="s">
        <v>107</v>
      </c>
      <c r="C107" s="176" t="s">
        <v>335</v>
      </c>
      <c r="D107" s="177" t="s">
        <v>359</v>
      </c>
      <c r="E107" s="178" t="s">
        <v>360</v>
      </c>
      <c r="F107" s="176" t="s">
        <v>357</v>
      </c>
      <c r="G107" s="179">
        <v>8</v>
      </c>
      <c r="H107" s="180"/>
      <c r="I107" s="205">
        <f t="shared" si="12"/>
        <v>0</v>
      </c>
      <c r="J107" s="181">
        <v>0.00111</v>
      </c>
      <c r="K107" s="179">
        <f t="shared" si="13"/>
        <v>0.00888</v>
      </c>
      <c r="L107" s="181">
        <v>0</v>
      </c>
      <c r="M107" s="179">
        <f t="shared" si="14"/>
        <v>0</v>
      </c>
      <c r="N107" s="182"/>
      <c r="O107" s="183">
        <v>16</v>
      </c>
      <c r="P107" s="184" t="s">
        <v>112</v>
      </c>
      <c r="U107" s="185">
        <v>2</v>
      </c>
    </row>
    <row r="108" spans="1:21" s="184" customFormat="1" ht="21" customHeight="1">
      <c r="A108" s="176" t="s">
        <v>361</v>
      </c>
      <c r="B108" s="176" t="s">
        <v>107</v>
      </c>
      <c r="C108" s="176" t="s">
        <v>335</v>
      </c>
      <c r="D108" s="177" t="s">
        <v>362</v>
      </c>
      <c r="E108" s="178" t="s">
        <v>363</v>
      </c>
      <c r="F108" s="176" t="s">
        <v>357</v>
      </c>
      <c r="G108" s="179">
        <v>3</v>
      </c>
      <c r="H108" s="180"/>
      <c r="I108" s="205">
        <f t="shared" si="12"/>
        <v>0</v>
      </c>
      <c r="J108" s="181">
        <v>0.00111</v>
      </c>
      <c r="K108" s="179">
        <f t="shared" si="13"/>
        <v>0.0033300000000000005</v>
      </c>
      <c r="L108" s="181">
        <v>0</v>
      </c>
      <c r="M108" s="179">
        <f t="shared" si="14"/>
        <v>0</v>
      </c>
      <c r="N108" s="182"/>
      <c r="O108" s="183">
        <v>16</v>
      </c>
      <c r="P108" s="184" t="s">
        <v>112</v>
      </c>
      <c r="U108" s="185">
        <v>2</v>
      </c>
    </row>
    <row r="109" spans="1:21" s="184" customFormat="1" ht="21" customHeight="1">
      <c r="A109" s="176" t="s">
        <v>364</v>
      </c>
      <c r="B109" s="176" t="s">
        <v>107</v>
      </c>
      <c r="C109" s="176" t="s">
        <v>335</v>
      </c>
      <c r="D109" s="177" t="s">
        <v>365</v>
      </c>
      <c r="E109" s="178" t="s">
        <v>366</v>
      </c>
      <c r="F109" s="176" t="s">
        <v>357</v>
      </c>
      <c r="G109" s="179">
        <v>6</v>
      </c>
      <c r="H109" s="180"/>
      <c r="I109" s="205">
        <f t="shared" si="12"/>
        <v>0</v>
      </c>
      <c r="J109" s="181">
        <v>0.00079</v>
      </c>
      <c r="K109" s="179">
        <f t="shared" si="13"/>
        <v>0.00474</v>
      </c>
      <c r="L109" s="181">
        <v>0</v>
      </c>
      <c r="M109" s="179">
        <f t="shared" si="14"/>
        <v>0</v>
      </c>
      <c r="N109" s="182"/>
      <c r="O109" s="183">
        <v>16</v>
      </c>
      <c r="P109" s="184" t="s">
        <v>112</v>
      </c>
      <c r="U109" s="185">
        <v>2</v>
      </c>
    </row>
    <row r="110" spans="1:21" s="184" customFormat="1" ht="21" customHeight="1">
      <c r="A110" s="176" t="s">
        <v>367</v>
      </c>
      <c r="B110" s="176" t="s">
        <v>107</v>
      </c>
      <c r="C110" s="176" t="s">
        <v>335</v>
      </c>
      <c r="D110" s="177" t="s">
        <v>368</v>
      </c>
      <c r="E110" s="178" t="s">
        <v>369</v>
      </c>
      <c r="F110" s="176" t="s">
        <v>357</v>
      </c>
      <c r="G110" s="179">
        <v>6</v>
      </c>
      <c r="H110" s="180"/>
      <c r="I110" s="205">
        <f t="shared" si="12"/>
        <v>0</v>
      </c>
      <c r="J110" s="181">
        <v>0.00222</v>
      </c>
      <c r="K110" s="179">
        <f t="shared" si="13"/>
        <v>0.013320000000000002</v>
      </c>
      <c r="L110" s="181">
        <v>0</v>
      </c>
      <c r="M110" s="179">
        <f t="shared" si="14"/>
        <v>0</v>
      </c>
      <c r="N110" s="182"/>
      <c r="O110" s="183">
        <v>16</v>
      </c>
      <c r="P110" s="184" t="s">
        <v>112</v>
      </c>
      <c r="U110" s="185">
        <v>2</v>
      </c>
    </row>
    <row r="111" spans="1:21" s="184" customFormat="1" ht="12" customHeight="1">
      <c r="A111" s="176" t="s">
        <v>370</v>
      </c>
      <c r="B111" s="176" t="s">
        <v>107</v>
      </c>
      <c r="C111" s="176" t="s">
        <v>335</v>
      </c>
      <c r="D111" s="177" t="s">
        <v>371</v>
      </c>
      <c r="E111" s="178" t="s">
        <v>372</v>
      </c>
      <c r="F111" s="176" t="s">
        <v>135</v>
      </c>
      <c r="G111" s="179">
        <v>28.39</v>
      </c>
      <c r="H111" s="180"/>
      <c r="I111" s="205">
        <f t="shared" si="12"/>
        <v>0</v>
      </c>
      <c r="J111" s="181">
        <v>0</v>
      </c>
      <c r="K111" s="179">
        <f t="shared" si="13"/>
        <v>0</v>
      </c>
      <c r="L111" s="181">
        <v>0</v>
      </c>
      <c r="M111" s="179">
        <f t="shared" si="14"/>
        <v>0</v>
      </c>
      <c r="N111" s="182"/>
      <c r="O111" s="183">
        <v>16</v>
      </c>
      <c r="P111" s="184" t="s">
        <v>112</v>
      </c>
      <c r="U111" s="185">
        <v>2</v>
      </c>
    </row>
    <row r="112" spans="1:21" s="186" customFormat="1" ht="12" customHeight="1">
      <c r="A112" s="222" t="s">
        <v>373</v>
      </c>
      <c r="B112" s="222" t="s">
        <v>153</v>
      </c>
      <c r="C112" s="222" t="s">
        <v>154</v>
      </c>
      <c r="D112" s="223" t="s">
        <v>374</v>
      </c>
      <c r="E112" s="224" t="s">
        <v>375</v>
      </c>
      <c r="F112" s="222" t="s">
        <v>135</v>
      </c>
      <c r="G112" s="225">
        <v>31.229</v>
      </c>
      <c r="H112" s="205"/>
      <c r="I112" s="205">
        <f t="shared" si="12"/>
        <v>0</v>
      </c>
      <c r="J112" s="226">
        <v>0.0003</v>
      </c>
      <c r="K112" s="225">
        <f t="shared" si="13"/>
        <v>0.009368699999999999</v>
      </c>
      <c r="L112" s="226">
        <v>0</v>
      </c>
      <c r="M112" s="225">
        <f t="shared" si="14"/>
        <v>0</v>
      </c>
      <c r="N112" s="227"/>
      <c r="O112" s="228">
        <v>32</v>
      </c>
      <c r="P112" s="186" t="s">
        <v>112</v>
      </c>
      <c r="U112" s="185">
        <v>2</v>
      </c>
    </row>
    <row r="113" spans="1:21" s="184" customFormat="1" ht="12" customHeight="1">
      <c r="A113" s="176" t="s">
        <v>376</v>
      </c>
      <c r="B113" s="176" t="s">
        <v>107</v>
      </c>
      <c r="C113" s="176" t="s">
        <v>335</v>
      </c>
      <c r="D113" s="177" t="s">
        <v>377</v>
      </c>
      <c r="E113" s="178" t="s">
        <v>378</v>
      </c>
      <c r="F113" s="176" t="s">
        <v>143</v>
      </c>
      <c r="G113" s="179">
        <v>0.327</v>
      </c>
      <c r="H113" s="180"/>
      <c r="I113" s="205">
        <f t="shared" si="12"/>
        <v>0</v>
      </c>
      <c r="J113" s="181">
        <v>0</v>
      </c>
      <c r="K113" s="179">
        <f t="shared" si="13"/>
        <v>0</v>
      </c>
      <c r="L113" s="181">
        <v>0</v>
      </c>
      <c r="M113" s="179">
        <f t="shared" si="14"/>
        <v>0</v>
      </c>
      <c r="N113" s="182"/>
      <c r="O113" s="183">
        <v>16</v>
      </c>
      <c r="P113" s="184" t="s">
        <v>112</v>
      </c>
      <c r="U113" s="185">
        <v>2</v>
      </c>
    </row>
    <row r="114" spans="2:21" s="172" customFormat="1" ht="11.25" customHeight="1">
      <c r="B114" s="173" t="s">
        <v>64</v>
      </c>
      <c r="D114" s="174" t="s">
        <v>379</v>
      </c>
      <c r="E114" s="174" t="s">
        <v>380</v>
      </c>
      <c r="I114" s="204">
        <f>SUM(I115:I121)</f>
        <v>0</v>
      </c>
      <c r="K114" s="175">
        <f>SUM(K115:K121)</f>
        <v>12.0754841</v>
      </c>
      <c r="M114" s="175">
        <f>SUM(M115:M121)</f>
        <v>0</v>
      </c>
      <c r="P114" s="174" t="s">
        <v>11</v>
      </c>
      <c r="U114" s="187"/>
    </row>
    <row r="115" spans="1:21" s="184" customFormat="1" ht="21" customHeight="1">
      <c r="A115" s="176" t="s">
        <v>381</v>
      </c>
      <c r="B115" s="176" t="s">
        <v>107</v>
      </c>
      <c r="C115" s="176" t="s">
        <v>379</v>
      </c>
      <c r="D115" s="177" t="s">
        <v>382</v>
      </c>
      <c r="E115" s="178" t="s">
        <v>383</v>
      </c>
      <c r="F115" s="176" t="s">
        <v>135</v>
      </c>
      <c r="G115" s="179">
        <v>1185.827</v>
      </c>
      <c r="H115" s="180"/>
      <c r="I115" s="205">
        <f aca="true" t="shared" si="15" ref="I115:I121">ROUND(G115*H115,2)</f>
        <v>0</v>
      </c>
      <c r="J115" s="181">
        <v>0.0003</v>
      </c>
      <c r="K115" s="179">
        <f aca="true" t="shared" si="16" ref="K115:K121">G115*J115</f>
        <v>0.35574809999999996</v>
      </c>
      <c r="L115" s="181">
        <v>0</v>
      </c>
      <c r="M115" s="179">
        <f aca="true" t="shared" si="17" ref="M115:M121">G115*L115</f>
        <v>0</v>
      </c>
      <c r="N115" s="182"/>
      <c r="O115" s="183">
        <v>16</v>
      </c>
      <c r="P115" s="184" t="s">
        <v>112</v>
      </c>
      <c r="U115" s="185">
        <v>2</v>
      </c>
    </row>
    <row r="116" spans="1:21" s="186" customFormat="1" ht="12" customHeight="1">
      <c r="A116" s="222" t="s">
        <v>384</v>
      </c>
      <c r="B116" s="222" t="s">
        <v>153</v>
      </c>
      <c r="C116" s="222" t="s">
        <v>154</v>
      </c>
      <c r="D116" s="223" t="s">
        <v>385</v>
      </c>
      <c r="E116" s="224" t="s">
        <v>386</v>
      </c>
      <c r="F116" s="222" t="s">
        <v>135</v>
      </c>
      <c r="G116" s="225">
        <v>1209.544</v>
      </c>
      <c r="H116" s="205"/>
      <c r="I116" s="205">
        <f t="shared" si="15"/>
        <v>0</v>
      </c>
      <c r="J116" s="226">
        <v>0.008</v>
      </c>
      <c r="K116" s="225">
        <f t="shared" si="16"/>
        <v>9.676352000000001</v>
      </c>
      <c r="L116" s="226">
        <v>0</v>
      </c>
      <c r="M116" s="225">
        <f t="shared" si="17"/>
        <v>0</v>
      </c>
      <c r="N116" s="227"/>
      <c r="O116" s="228">
        <v>32</v>
      </c>
      <c r="P116" s="186" t="s">
        <v>112</v>
      </c>
      <c r="U116" s="185">
        <v>2</v>
      </c>
    </row>
    <row r="117" spans="1:21" s="186" customFormat="1" ht="21" customHeight="1">
      <c r="A117" s="222" t="s">
        <v>387</v>
      </c>
      <c r="B117" s="222" t="s">
        <v>107</v>
      </c>
      <c r="C117" s="222" t="s">
        <v>379</v>
      </c>
      <c r="D117" s="223" t="s">
        <v>388</v>
      </c>
      <c r="E117" s="224" t="s">
        <v>389</v>
      </c>
      <c r="F117" s="222" t="s">
        <v>135</v>
      </c>
      <c r="G117" s="225">
        <v>744.076</v>
      </c>
      <c r="H117" s="205"/>
      <c r="I117" s="205">
        <f t="shared" si="15"/>
        <v>0</v>
      </c>
      <c r="J117" s="226">
        <v>0</v>
      </c>
      <c r="K117" s="225">
        <f t="shared" si="16"/>
        <v>0</v>
      </c>
      <c r="L117" s="226">
        <v>0</v>
      </c>
      <c r="M117" s="225">
        <f t="shared" si="17"/>
        <v>0</v>
      </c>
      <c r="N117" s="227"/>
      <c r="O117" s="228">
        <v>16</v>
      </c>
      <c r="P117" s="186" t="s">
        <v>112</v>
      </c>
      <c r="U117" s="185">
        <v>3</v>
      </c>
    </row>
    <row r="118" spans="1:21" s="186" customFormat="1" ht="12" customHeight="1">
      <c r="A118" s="222" t="s">
        <v>390</v>
      </c>
      <c r="B118" s="222" t="s">
        <v>153</v>
      </c>
      <c r="C118" s="222" t="s">
        <v>154</v>
      </c>
      <c r="D118" s="223" t="s">
        <v>391</v>
      </c>
      <c r="E118" s="224" t="s">
        <v>392</v>
      </c>
      <c r="F118" s="222" t="s">
        <v>135</v>
      </c>
      <c r="G118" s="225">
        <v>758.958</v>
      </c>
      <c r="H118" s="205"/>
      <c r="I118" s="205">
        <f t="shared" si="15"/>
        <v>0</v>
      </c>
      <c r="J118" s="226">
        <v>0.0024</v>
      </c>
      <c r="K118" s="225">
        <f t="shared" si="16"/>
        <v>1.8214991999999999</v>
      </c>
      <c r="L118" s="226">
        <v>0</v>
      </c>
      <c r="M118" s="225">
        <f t="shared" si="17"/>
        <v>0</v>
      </c>
      <c r="N118" s="227"/>
      <c r="O118" s="228">
        <v>32</v>
      </c>
      <c r="P118" s="186" t="s">
        <v>112</v>
      </c>
      <c r="U118" s="185">
        <v>3</v>
      </c>
    </row>
    <row r="119" spans="1:21" s="186" customFormat="1" ht="21" customHeight="1">
      <c r="A119" s="222" t="s">
        <v>393</v>
      </c>
      <c r="B119" s="222" t="s">
        <v>107</v>
      </c>
      <c r="C119" s="222" t="s">
        <v>379</v>
      </c>
      <c r="D119" s="223" t="s">
        <v>394</v>
      </c>
      <c r="E119" s="224" t="s">
        <v>395</v>
      </c>
      <c r="F119" s="222" t="s">
        <v>135</v>
      </c>
      <c r="G119" s="225">
        <v>45.32</v>
      </c>
      <c r="H119" s="205"/>
      <c r="I119" s="205">
        <f t="shared" si="15"/>
        <v>0</v>
      </c>
      <c r="J119" s="226">
        <v>0</v>
      </c>
      <c r="K119" s="225">
        <f t="shared" si="16"/>
        <v>0</v>
      </c>
      <c r="L119" s="226">
        <v>0</v>
      </c>
      <c r="M119" s="225">
        <f t="shared" si="17"/>
        <v>0</v>
      </c>
      <c r="N119" s="227"/>
      <c r="O119" s="228">
        <v>16</v>
      </c>
      <c r="P119" s="186" t="s">
        <v>112</v>
      </c>
      <c r="U119" s="185">
        <v>2</v>
      </c>
    </row>
    <row r="120" spans="1:21" s="186" customFormat="1" ht="12" customHeight="1">
      <c r="A120" s="222" t="s">
        <v>396</v>
      </c>
      <c r="B120" s="222" t="s">
        <v>153</v>
      </c>
      <c r="C120" s="222" t="s">
        <v>154</v>
      </c>
      <c r="D120" s="223" t="s">
        <v>397</v>
      </c>
      <c r="E120" s="224" t="s">
        <v>398</v>
      </c>
      <c r="F120" s="222" t="s">
        <v>135</v>
      </c>
      <c r="G120" s="225">
        <v>46.226</v>
      </c>
      <c r="H120" s="205"/>
      <c r="I120" s="205">
        <f t="shared" si="15"/>
        <v>0</v>
      </c>
      <c r="J120" s="226">
        <v>0.0048</v>
      </c>
      <c r="K120" s="225">
        <f t="shared" si="16"/>
        <v>0.22188479999999997</v>
      </c>
      <c r="L120" s="226">
        <v>0</v>
      </c>
      <c r="M120" s="225">
        <f t="shared" si="17"/>
        <v>0</v>
      </c>
      <c r="N120" s="227"/>
      <c r="O120" s="228">
        <v>32</v>
      </c>
      <c r="P120" s="186" t="s">
        <v>112</v>
      </c>
      <c r="U120" s="185">
        <v>2</v>
      </c>
    </row>
    <row r="121" spans="1:21" s="184" customFormat="1" ht="12" customHeight="1">
      <c r="A121" s="176" t="s">
        <v>399</v>
      </c>
      <c r="B121" s="176" t="s">
        <v>107</v>
      </c>
      <c r="C121" s="176" t="s">
        <v>379</v>
      </c>
      <c r="D121" s="177" t="s">
        <v>400</v>
      </c>
      <c r="E121" s="178" t="s">
        <v>401</v>
      </c>
      <c r="F121" s="176" t="s">
        <v>143</v>
      </c>
      <c r="G121" s="179">
        <v>12.075</v>
      </c>
      <c r="H121" s="180"/>
      <c r="I121" s="205">
        <f t="shared" si="15"/>
        <v>0</v>
      </c>
      <c r="J121" s="181">
        <v>0</v>
      </c>
      <c r="K121" s="179">
        <f t="shared" si="16"/>
        <v>0</v>
      </c>
      <c r="L121" s="181">
        <v>0</v>
      </c>
      <c r="M121" s="179">
        <f t="shared" si="17"/>
        <v>0</v>
      </c>
      <c r="N121" s="182"/>
      <c r="O121" s="183">
        <v>16</v>
      </c>
      <c r="P121" s="184" t="s">
        <v>112</v>
      </c>
      <c r="U121" s="185">
        <v>2</v>
      </c>
    </row>
    <row r="122" spans="2:16" s="172" customFormat="1" ht="11.25" customHeight="1">
      <c r="B122" s="173" t="s">
        <v>64</v>
      </c>
      <c r="D122" s="174" t="s">
        <v>402</v>
      </c>
      <c r="E122" s="174" t="s">
        <v>403</v>
      </c>
      <c r="I122" s="204">
        <f>SUM(I123:I161)</f>
        <v>0</v>
      </c>
      <c r="K122" s="175">
        <f>SUM(K123:K161)</f>
        <v>0</v>
      </c>
      <c r="M122" s="175">
        <f>SUM(M123:M161)</f>
        <v>0</v>
      </c>
      <c r="P122" s="174" t="s">
        <v>11</v>
      </c>
    </row>
    <row r="123" spans="1:21" s="184" customFormat="1" ht="12" customHeight="1">
      <c r="A123" s="176" t="s">
        <v>404</v>
      </c>
      <c r="B123" s="176" t="s">
        <v>107</v>
      </c>
      <c r="C123" s="176" t="s">
        <v>405</v>
      </c>
      <c r="D123" s="177" t="s">
        <v>406</v>
      </c>
      <c r="E123" s="178" t="s">
        <v>407</v>
      </c>
      <c r="F123" s="176" t="s">
        <v>408</v>
      </c>
      <c r="G123" s="179">
        <v>1</v>
      </c>
      <c r="H123" s="180"/>
      <c r="I123" s="205">
        <f aca="true" t="shared" si="18" ref="I123:I161">ROUND(G123*H123,2)</f>
        <v>0</v>
      </c>
      <c r="J123" s="181">
        <v>0</v>
      </c>
      <c r="K123" s="179">
        <f aca="true" t="shared" si="19" ref="K123:K161">G123*J123</f>
        <v>0</v>
      </c>
      <c r="L123" s="181">
        <v>0</v>
      </c>
      <c r="M123" s="179">
        <f aca="true" t="shared" si="20" ref="M123:M161">G123*L123</f>
        <v>0</v>
      </c>
      <c r="N123" s="182"/>
      <c r="O123" s="183">
        <v>16</v>
      </c>
      <c r="P123" s="184" t="s">
        <v>112</v>
      </c>
      <c r="U123" s="176">
        <v>5</v>
      </c>
    </row>
    <row r="124" spans="1:21" s="186" customFormat="1" ht="12" customHeight="1">
      <c r="A124" s="222" t="s">
        <v>308</v>
      </c>
      <c r="B124" s="222" t="s">
        <v>153</v>
      </c>
      <c r="C124" s="222" t="s">
        <v>154</v>
      </c>
      <c r="D124" s="223" t="s">
        <v>11</v>
      </c>
      <c r="E124" s="224" t="s">
        <v>409</v>
      </c>
      <c r="F124" s="222" t="s">
        <v>408</v>
      </c>
      <c r="G124" s="225">
        <v>1</v>
      </c>
      <c r="H124" s="205"/>
      <c r="I124" s="205">
        <f t="shared" si="18"/>
        <v>0</v>
      </c>
      <c r="J124" s="226">
        <v>0</v>
      </c>
      <c r="K124" s="225">
        <f t="shared" si="19"/>
        <v>0</v>
      </c>
      <c r="L124" s="226">
        <v>0</v>
      </c>
      <c r="M124" s="225">
        <f t="shared" si="20"/>
        <v>0</v>
      </c>
      <c r="N124" s="227"/>
      <c r="O124" s="228">
        <v>32</v>
      </c>
      <c r="P124" s="186" t="s">
        <v>112</v>
      </c>
      <c r="U124" s="222">
        <v>5</v>
      </c>
    </row>
    <row r="125" spans="1:21" s="186" customFormat="1" ht="12" customHeight="1">
      <c r="A125" s="222" t="s">
        <v>410</v>
      </c>
      <c r="B125" s="222" t="s">
        <v>153</v>
      </c>
      <c r="C125" s="222" t="s">
        <v>154</v>
      </c>
      <c r="D125" s="223" t="s">
        <v>112</v>
      </c>
      <c r="E125" s="224" t="s">
        <v>411</v>
      </c>
      <c r="F125" s="222" t="s">
        <v>408</v>
      </c>
      <c r="G125" s="225">
        <v>1</v>
      </c>
      <c r="H125" s="205"/>
      <c r="I125" s="205">
        <f t="shared" si="18"/>
        <v>0</v>
      </c>
      <c r="J125" s="226">
        <v>0</v>
      </c>
      <c r="K125" s="225">
        <f t="shared" si="19"/>
        <v>0</v>
      </c>
      <c r="L125" s="226">
        <v>0</v>
      </c>
      <c r="M125" s="225">
        <f t="shared" si="20"/>
        <v>0</v>
      </c>
      <c r="N125" s="227"/>
      <c r="O125" s="228">
        <v>32</v>
      </c>
      <c r="P125" s="186" t="s">
        <v>112</v>
      </c>
      <c r="U125" s="222">
        <v>5</v>
      </c>
    </row>
    <row r="126" spans="1:21" s="186" customFormat="1" ht="12" customHeight="1">
      <c r="A126" s="222" t="s">
        <v>412</v>
      </c>
      <c r="B126" s="222" t="s">
        <v>153</v>
      </c>
      <c r="C126" s="222" t="s">
        <v>154</v>
      </c>
      <c r="D126" s="223" t="s">
        <v>116</v>
      </c>
      <c r="E126" s="224" t="s">
        <v>413</v>
      </c>
      <c r="F126" s="222" t="s">
        <v>357</v>
      </c>
      <c r="G126" s="225">
        <v>1</v>
      </c>
      <c r="H126" s="205"/>
      <c r="I126" s="205">
        <f t="shared" si="18"/>
        <v>0</v>
      </c>
      <c r="J126" s="226">
        <v>0</v>
      </c>
      <c r="K126" s="225">
        <f t="shared" si="19"/>
        <v>0</v>
      </c>
      <c r="L126" s="226">
        <v>0</v>
      </c>
      <c r="M126" s="225">
        <f t="shared" si="20"/>
        <v>0</v>
      </c>
      <c r="N126" s="227"/>
      <c r="O126" s="228">
        <v>32</v>
      </c>
      <c r="P126" s="186" t="s">
        <v>112</v>
      </c>
      <c r="U126" s="222">
        <v>5</v>
      </c>
    </row>
    <row r="127" spans="1:21" s="186" customFormat="1" ht="12" customHeight="1">
      <c r="A127" s="222" t="s">
        <v>414</v>
      </c>
      <c r="B127" s="222" t="s">
        <v>153</v>
      </c>
      <c r="C127" s="222" t="s">
        <v>154</v>
      </c>
      <c r="D127" s="223" t="s">
        <v>119</v>
      </c>
      <c r="E127" s="224" t="s">
        <v>415</v>
      </c>
      <c r="F127" s="222" t="s">
        <v>357</v>
      </c>
      <c r="G127" s="225">
        <v>1</v>
      </c>
      <c r="H127" s="205"/>
      <c r="I127" s="205">
        <f t="shared" si="18"/>
        <v>0</v>
      </c>
      <c r="J127" s="226">
        <v>0</v>
      </c>
      <c r="K127" s="225">
        <f t="shared" si="19"/>
        <v>0</v>
      </c>
      <c r="L127" s="226">
        <v>0</v>
      </c>
      <c r="M127" s="225">
        <f t="shared" si="20"/>
        <v>0</v>
      </c>
      <c r="N127" s="227"/>
      <c r="O127" s="228">
        <v>32</v>
      </c>
      <c r="P127" s="186" t="s">
        <v>112</v>
      </c>
      <c r="U127" s="222">
        <v>5</v>
      </c>
    </row>
    <row r="128" spans="1:21" s="186" customFormat="1" ht="21" customHeight="1">
      <c r="A128" s="222" t="s">
        <v>416</v>
      </c>
      <c r="B128" s="222" t="s">
        <v>153</v>
      </c>
      <c r="C128" s="222" t="s">
        <v>154</v>
      </c>
      <c r="D128" s="223" t="s">
        <v>122</v>
      </c>
      <c r="E128" s="224" t="s">
        <v>417</v>
      </c>
      <c r="F128" s="222" t="s">
        <v>408</v>
      </c>
      <c r="G128" s="225">
        <v>1</v>
      </c>
      <c r="H128" s="205"/>
      <c r="I128" s="205">
        <f t="shared" si="18"/>
        <v>0</v>
      </c>
      <c r="J128" s="226">
        <v>0</v>
      </c>
      <c r="K128" s="225">
        <f t="shared" si="19"/>
        <v>0</v>
      </c>
      <c r="L128" s="226">
        <v>0</v>
      </c>
      <c r="M128" s="225">
        <f t="shared" si="20"/>
        <v>0</v>
      </c>
      <c r="N128" s="227"/>
      <c r="O128" s="228">
        <v>32</v>
      </c>
      <c r="P128" s="186" t="s">
        <v>112</v>
      </c>
      <c r="U128" s="222">
        <v>5</v>
      </c>
    </row>
    <row r="129" spans="1:21" s="186" customFormat="1" ht="12" customHeight="1">
      <c r="A129" s="222" t="s">
        <v>418</v>
      </c>
      <c r="B129" s="222" t="s">
        <v>153</v>
      </c>
      <c r="C129" s="222" t="s">
        <v>154</v>
      </c>
      <c r="D129" s="223" t="s">
        <v>125</v>
      </c>
      <c r="E129" s="224" t="s">
        <v>419</v>
      </c>
      <c r="F129" s="222" t="s">
        <v>357</v>
      </c>
      <c r="G129" s="225">
        <v>1</v>
      </c>
      <c r="H129" s="205"/>
      <c r="I129" s="205">
        <f t="shared" si="18"/>
        <v>0</v>
      </c>
      <c r="J129" s="226">
        <v>0</v>
      </c>
      <c r="K129" s="225">
        <f t="shared" si="19"/>
        <v>0</v>
      </c>
      <c r="L129" s="226">
        <v>0</v>
      </c>
      <c r="M129" s="225">
        <f t="shared" si="20"/>
        <v>0</v>
      </c>
      <c r="N129" s="227"/>
      <c r="O129" s="228">
        <v>32</v>
      </c>
      <c r="P129" s="186" t="s">
        <v>112</v>
      </c>
      <c r="U129" s="222">
        <v>5</v>
      </c>
    </row>
    <row r="130" spans="1:21" s="186" customFormat="1" ht="12" customHeight="1">
      <c r="A130" s="222" t="s">
        <v>420</v>
      </c>
      <c r="B130" s="222" t="s">
        <v>153</v>
      </c>
      <c r="C130" s="222" t="s">
        <v>154</v>
      </c>
      <c r="D130" s="223" t="s">
        <v>129</v>
      </c>
      <c r="E130" s="224" t="s">
        <v>421</v>
      </c>
      <c r="F130" s="222" t="s">
        <v>357</v>
      </c>
      <c r="G130" s="225">
        <v>1</v>
      </c>
      <c r="H130" s="205"/>
      <c r="I130" s="205">
        <f t="shared" si="18"/>
        <v>0</v>
      </c>
      <c r="J130" s="226">
        <v>0</v>
      </c>
      <c r="K130" s="225">
        <f t="shared" si="19"/>
        <v>0</v>
      </c>
      <c r="L130" s="226">
        <v>0</v>
      </c>
      <c r="M130" s="225">
        <f t="shared" si="20"/>
        <v>0</v>
      </c>
      <c r="N130" s="227"/>
      <c r="O130" s="228">
        <v>32</v>
      </c>
      <c r="P130" s="186" t="s">
        <v>112</v>
      </c>
      <c r="U130" s="222">
        <v>5</v>
      </c>
    </row>
    <row r="131" spans="1:21" s="186" customFormat="1" ht="21" customHeight="1">
      <c r="A131" s="222" t="s">
        <v>422</v>
      </c>
      <c r="B131" s="222" t="s">
        <v>153</v>
      </c>
      <c r="C131" s="222" t="s">
        <v>154</v>
      </c>
      <c r="D131" s="223" t="s">
        <v>132</v>
      </c>
      <c r="E131" s="224" t="s">
        <v>423</v>
      </c>
      <c r="F131" s="222" t="s">
        <v>408</v>
      </c>
      <c r="G131" s="225">
        <v>1</v>
      </c>
      <c r="H131" s="205"/>
      <c r="I131" s="205">
        <f t="shared" si="18"/>
        <v>0</v>
      </c>
      <c r="J131" s="226">
        <v>0</v>
      </c>
      <c r="K131" s="225">
        <f t="shared" si="19"/>
        <v>0</v>
      </c>
      <c r="L131" s="226">
        <v>0</v>
      </c>
      <c r="M131" s="225">
        <f t="shared" si="20"/>
        <v>0</v>
      </c>
      <c r="N131" s="227"/>
      <c r="O131" s="228">
        <v>32</v>
      </c>
      <c r="P131" s="186" t="s">
        <v>112</v>
      </c>
      <c r="U131" s="222">
        <v>5</v>
      </c>
    </row>
    <row r="132" spans="1:21" s="186" customFormat="1" ht="21" customHeight="1">
      <c r="A132" s="222" t="s">
        <v>424</v>
      </c>
      <c r="B132" s="222" t="s">
        <v>153</v>
      </c>
      <c r="C132" s="222" t="s">
        <v>154</v>
      </c>
      <c r="D132" s="223" t="s">
        <v>136</v>
      </c>
      <c r="E132" s="224" t="s">
        <v>425</v>
      </c>
      <c r="F132" s="222" t="s">
        <v>408</v>
      </c>
      <c r="G132" s="225">
        <v>3</v>
      </c>
      <c r="H132" s="205"/>
      <c r="I132" s="205">
        <f t="shared" si="18"/>
        <v>0</v>
      </c>
      <c r="J132" s="226">
        <v>0</v>
      </c>
      <c r="K132" s="225">
        <f t="shared" si="19"/>
        <v>0</v>
      </c>
      <c r="L132" s="226">
        <v>0</v>
      </c>
      <c r="M132" s="225">
        <f t="shared" si="20"/>
        <v>0</v>
      </c>
      <c r="N132" s="227"/>
      <c r="O132" s="228">
        <v>32</v>
      </c>
      <c r="P132" s="186" t="s">
        <v>112</v>
      </c>
      <c r="U132" s="222">
        <v>5</v>
      </c>
    </row>
    <row r="133" spans="1:21" s="186" customFormat="1" ht="21" customHeight="1">
      <c r="A133" s="222" t="s">
        <v>426</v>
      </c>
      <c r="B133" s="222" t="s">
        <v>153</v>
      </c>
      <c r="C133" s="222" t="s">
        <v>154</v>
      </c>
      <c r="D133" s="223" t="s">
        <v>140</v>
      </c>
      <c r="E133" s="224" t="s">
        <v>427</v>
      </c>
      <c r="F133" s="222" t="s">
        <v>408</v>
      </c>
      <c r="G133" s="225">
        <v>1</v>
      </c>
      <c r="H133" s="205"/>
      <c r="I133" s="205">
        <f t="shared" si="18"/>
        <v>0</v>
      </c>
      <c r="J133" s="226">
        <v>0</v>
      </c>
      <c r="K133" s="225">
        <f t="shared" si="19"/>
        <v>0</v>
      </c>
      <c r="L133" s="226">
        <v>0</v>
      </c>
      <c r="M133" s="225">
        <f t="shared" si="20"/>
        <v>0</v>
      </c>
      <c r="N133" s="227"/>
      <c r="O133" s="228">
        <v>32</v>
      </c>
      <c r="P133" s="186" t="s">
        <v>112</v>
      </c>
      <c r="U133" s="222">
        <v>5</v>
      </c>
    </row>
    <row r="134" spans="1:21" s="186" customFormat="1" ht="21" customHeight="1">
      <c r="A134" s="222" t="s">
        <v>428</v>
      </c>
      <c r="B134" s="222" t="s">
        <v>153</v>
      </c>
      <c r="C134" s="222" t="s">
        <v>154</v>
      </c>
      <c r="D134" s="223" t="s">
        <v>145</v>
      </c>
      <c r="E134" s="224" t="s">
        <v>429</v>
      </c>
      <c r="F134" s="222" t="s">
        <v>357</v>
      </c>
      <c r="G134" s="225">
        <v>3</v>
      </c>
      <c r="H134" s="205"/>
      <c r="I134" s="205">
        <f t="shared" si="18"/>
        <v>0</v>
      </c>
      <c r="J134" s="226">
        <v>0</v>
      </c>
      <c r="K134" s="225">
        <f t="shared" si="19"/>
        <v>0</v>
      </c>
      <c r="L134" s="226">
        <v>0</v>
      </c>
      <c r="M134" s="225">
        <f t="shared" si="20"/>
        <v>0</v>
      </c>
      <c r="N134" s="227"/>
      <c r="O134" s="228">
        <v>32</v>
      </c>
      <c r="P134" s="186" t="s">
        <v>112</v>
      </c>
      <c r="U134" s="222">
        <v>5</v>
      </c>
    </row>
    <row r="135" spans="1:21" s="186" customFormat="1" ht="21" customHeight="1">
      <c r="A135" s="222" t="s">
        <v>430</v>
      </c>
      <c r="B135" s="222" t="s">
        <v>153</v>
      </c>
      <c r="C135" s="222" t="s">
        <v>154</v>
      </c>
      <c r="D135" s="223" t="s">
        <v>149</v>
      </c>
      <c r="E135" s="224" t="s">
        <v>431</v>
      </c>
      <c r="F135" s="222" t="s">
        <v>357</v>
      </c>
      <c r="G135" s="225">
        <v>4</v>
      </c>
      <c r="H135" s="205"/>
      <c r="I135" s="205">
        <f t="shared" si="18"/>
        <v>0</v>
      </c>
      <c r="J135" s="226">
        <v>0</v>
      </c>
      <c r="K135" s="225">
        <f t="shared" si="19"/>
        <v>0</v>
      </c>
      <c r="L135" s="226">
        <v>0</v>
      </c>
      <c r="M135" s="225">
        <f t="shared" si="20"/>
        <v>0</v>
      </c>
      <c r="N135" s="227"/>
      <c r="O135" s="228">
        <v>32</v>
      </c>
      <c r="P135" s="186" t="s">
        <v>112</v>
      </c>
      <c r="U135" s="222">
        <v>5</v>
      </c>
    </row>
    <row r="136" spans="1:21" s="186" customFormat="1" ht="21" customHeight="1">
      <c r="A136" s="222" t="s">
        <v>432</v>
      </c>
      <c r="B136" s="222" t="s">
        <v>153</v>
      </c>
      <c r="C136" s="222" t="s">
        <v>154</v>
      </c>
      <c r="D136" s="223" t="s">
        <v>152</v>
      </c>
      <c r="E136" s="224" t="s">
        <v>433</v>
      </c>
      <c r="F136" s="222" t="s">
        <v>357</v>
      </c>
      <c r="G136" s="225">
        <v>10</v>
      </c>
      <c r="H136" s="205"/>
      <c r="I136" s="205">
        <f t="shared" si="18"/>
        <v>0</v>
      </c>
      <c r="J136" s="226">
        <v>0</v>
      </c>
      <c r="K136" s="225">
        <f t="shared" si="19"/>
        <v>0</v>
      </c>
      <c r="L136" s="226">
        <v>0</v>
      </c>
      <c r="M136" s="225">
        <f t="shared" si="20"/>
        <v>0</v>
      </c>
      <c r="N136" s="227"/>
      <c r="O136" s="228">
        <v>32</v>
      </c>
      <c r="P136" s="186" t="s">
        <v>112</v>
      </c>
      <c r="U136" s="222">
        <v>5</v>
      </c>
    </row>
    <row r="137" spans="1:21" s="186" customFormat="1" ht="21" customHeight="1">
      <c r="A137" s="222" t="s">
        <v>434</v>
      </c>
      <c r="B137" s="222" t="s">
        <v>153</v>
      </c>
      <c r="C137" s="222" t="s">
        <v>154</v>
      </c>
      <c r="D137" s="223" t="s">
        <v>157</v>
      </c>
      <c r="E137" s="224" t="s">
        <v>435</v>
      </c>
      <c r="F137" s="222" t="s">
        <v>357</v>
      </c>
      <c r="G137" s="225">
        <v>1</v>
      </c>
      <c r="H137" s="205"/>
      <c r="I137" s="205">
        <f t="shared" si="18"/>
        <v>0</v>
      </c>
      <c r="J137" s="226">
        <v>0</v>
      </c>
      <c r="K137" s="225">
        <f t="shared" si="19"/>
        <v>0</v>
      </c>
      <c r="L137" s="226">
        <v>0</v>
      </c>
      <c r="M137" s="225">
        <f t="shared" si="20"/>
        <v>0</v>
      </c>
      <c r="N137" s="227"/>
      <c r="O137" s="228">
        <v>32</v>
      </c>
      <c r="P137" s="186" t="s">
        <v>112</v>
      </c>
      <c r="U137" s="222">
        <v>5</v>
      </c>
    </row>
    <row r="138" spans="1:21" s="186" customFormat="1" ht="21" customHeight="1">
      <c r="A138" s="222" t="s">
        <v>436</v>
      </c>
      <c r="B138" s="222" t="s">
        <v>153</v>
      </c>
      <c r="C138" s="222" t="s">
        <v>154</v>
      </c>
      <c r="D138" s="223" t="s">
        <v>161</v>
      </c>
      <c r="E138" s="224" t="s">
        <v>437</v>
      </c>
      <c r="F138" s="222" t="s">
        <v>357</v>
      </c>
      <c r="G138" s="225">
        <v>1</v>
      </c>
      <c r="H138" s="205"/>
      <c r="I138" s="205">
        <f t="shared" si="18"/>
        <v>0</v>
      </c>
      <c r="J138" s="226">
        <v>0</v>
      </c>
      <c r="K138" s="225">
        <f t="shared" si="19"/>
        <v>0</v>
      </c>
      <c r="L138" s="226">
        <v>0</v>
      </c>
      <c r="M138" s="225">
        <f t="shared" si="20"/>
        <v>0</v>
      </c>
      <c r="N138" s="227"/>
      <c r="O138" s="228">
        <v>32</v>
      </c>
      <c r="P138" s="186" t="s">
        <v>112</v>
      </c>
      <c r="U138" s="222">
        <v>5</v>
      </c>
    </row>
    <row r="139" spans="1:21" s="186" customFormat="1" ht="21" customHeight="1">
      <c r="A139" s="222" t="s">
        <v>438</v>
      </c>
      <c r="B139" s="222" t="s">
        <v>153</v>
      </c>
      <c r="C139" s="222" t="s">
        <v>154</v>
      </c>
      <c r="D139" s="223" t="s">
        <v>164</v>
      </c>
      <c r="E139" s="224" t="s">
        <v>439</v>
      </c>
      <c r="F139" s="222" t="s">
        <v>357</v>
      </c>
      <c r="G139" s="225">
        <v>2</v>
      </c>
      <c r="H139" s="205"/>
      <c r="I139" s="205">
        <f t="shared" si="18"/>
        <v>0</v>
      </c>
      <c r="J139" s="226">
        <v>0</v>
      </c>
      <c r="K139" s="225">
        <f t="shared" si="19"/>
        <v>0</v>
      </c>
      <c r="L139" s="226">
        <v>0</v>
      </c>
      <c r="M139" s="225">
        <f t="shared" si="20"/>
        <v>0</v>
      </c>
      <c r="N139" s="227"/>
      <c r="O139" s="228">
        <v>32</v>
      </c>
      <c r="P139" s="186" t="s">
        <v>112</v>
      </c>
      <c r="U139" s="222">
        <v>5</v>
      </c>
    </row>
    <row r="140" spans="1:21" s="186" customFormat="1" ht="21" customHeight="1">
      <c r="A140" s="222" t="s">
        <v>440</v>
      </c>
      <c r="B140" s="222" t="s">
        <v>153</v>
      </c>
      <c r="C140" s="222" t="s">
        <v>154</v>
      </c>
      <c r="D140" s="223" t="s">
        <v>167</v>
      </c>
      <c r="E140" s="224" t="s">
        <v>441</v>
      </c>
      <c r="F140" s="222" t="s">
        <v>357</v>
      </c>
      <c r="G140" s="225">
        <v>1</v>
      </c>
      <c r="H140" s="205"/>
      <c r="I140" s="205">
        <f t="shared" si="18"/>
        <v>0</v>
      </c>
      <c r="J140" s="226">
        <v>0</v>
      </c>
      <c r="K140" s="225">
        <f t="shared" si="19"/>
        <v>0</v>
      </c>
      <c r="L140" s="226">
        <v>0</v>
      </c>
      <c r="M140" s="225">
        <f t="shared" si="20"/>
        <v>0</v>
      </c>
      <c r="N140" s="227"/>
      <c r="O140" s="228">
        <v>32</v>
      </c>
      <c r="P140" s="186" t="s">
        <v>112</v>
      </c>
      <c r="U140" s="222">
        <v>5</v>
      </c>
    </row>
    <row r="141" spans="1:21" s="186" customFormat="1" ht="21" customHeight="1">
      <c r="A141" s="222" t="s">
        <v>442</v>
      </c>
      <c r="B141" s="222" t="s">
        <v>153</v>
      </c>
      <c r="C141" s="222" t="s">
        <v>154</v>
      </c>
      <c r="D141" s="223" t="s">
        <v>170</v>
      </c>
      <c r="E141" s="224" t="s">
        <v>443</v>
      </c>
      <c r="F141" s="222" t="s">
        <v>357</v>
      </c>
      <c r="G141" s="225">
        <v>1</v>
      </c>
      <c r="H141" s="205"/>
      <c r="I141" s="205">
        <f t="shared" si="18"/>
        <v>0</v>
      </c>
      <c r="J141" s="226">
        <v>0</v>
      </c>
      <c r="K141" s="225">
        <f t="shared" si="19"/>
        <v>0</v>
      </c>
      <c r="L141" s="226">
        <v>0</v>
      </c>
      <c r="M141" s="225">
        <f t="shared" si="20"/>
        <v>0</v>
      </c>
      <c r="N141" s="227"/>
      <c r="O141" s="228">
        <v>32</v>
      </c>
      <c r="P141" s="186" t="s">
        <v>112</v>
      </c>
      <c r="U141" s="222">
        <v>5</v>
      </c>
    </row>
    <row r="142" spans="1:21" s="186" customFormat="1" ht="21" customHeight="1">
      <c r="A142" s="222" t="s">
        <v>444</v>
      </c>
      <c r="B142" s="222" t="s">
        <v>153</v>
      </c>
      <c r="C142" s="222" t="s">
        <v>154</v>
      </c>
      <c r="D142" s="223" t="s">
        <v>173</v>
      </c>
      <c r="E142" s="224" t="s">
        <v>445</v>
      </c>
      <c r="F142" s="222" t="s">
        <v>357</v>
      </c>
      <c r="G142" s="225">
        <v>1</v>
      </c>
      <c r="H142" s="205"/>
      <c r="I142" s="205">
        <f t="shared" si="18"/>
        <v>0</v>
      </c>
      <c r="J142" s="226">
        <v>0</v>
      </c>
      <c r="K142" s="225">
        <f t="shared" si="19"/>
        <v>0</v>
      </c>
      <c r="L142" s="226">
        <v>0</v>
      </c>
      <c r="M142" s="225">
        <f t="shared" si="20"/>
        <v>0</v>
      </c>
      <c r="N142" s="227"/>
      <c r="O142" s="228">
        <v>32</v>
      </c>
      <c r="P142" s="186" t="s">
        <v>112</v>
      </c>
      <c r="U142" s="222">
        <v>5</v>
      </c>
    </row>
    <row r="143" spans="1:21" s="186" customFormat="1" ht="21" customHeight="1">
      <c r="A143" s="222" t="s">
        <v>446</v>
      </c>
      <c r="B143" s="222" t="s">
        <v>153</v>
      </c>
      <c r="C143" s="222" t="s">
        <v>154</v>
      </c>
      <c r="D143" s="223" t="s">
        <v>176</v>
      </c>
      <c r="E143" s="224" t="s">
        <v>447</v>
      </c>
      <c r="F143" s="222" t="s">
        <v>357</v>
      </c>
      <c r="G143" s="225">
        <v>1</v>
      </c>
      <c r="H143" s="205"/>
      <c r="I143" s="205">
        <f t="shared" si="18"/>
        <v>0</v>
      </c>
      <c r="J143" s="226">
        <v>0</v>
      </c>
      <c r="K143" s="225">
        <f t="shared" si="19"/>
        <v>0</v>
      </c>
      <c r="L143" s="226">
        <v>0</v>
      </c>
      <c r="M143" s="225">
        <f t="shared" si="20"/>
        <v>0</v>
      </c>
      <c r="N143" s="227"/>
      <c r="O143" s="228">
        <v>32</v>
      </c>
      <c r="P143" s="186" t="s">
        <v>112</v>
      </c>
      <c r="U143" s="222">
        <v>5</v>
      </c>
    </row>
    <row r="144" spans="1:21" s="186" customFormat="1" ht="21" customHeight="1">
      <c r="A144" s="222" t="s">
        <v>448</v>
      </c>
      <c r="B144" s="222" t="s">
        <v>153</v>
      </c>
      <c r="C144" s="222" t="s">
        <v>154</v>
      </c>
      <c r="D144" s="223" t="s">
        <v>179</v>
      </c>
      <c r="E144" s="224" t="s">
        <v>449</v>
      </c>
      <c r="F144" s="222" t="s">
        <v>357</v>
      </c>
      <c r="G144" s="225">
        <v>2</v>
      </c>
      <c r="H144" s="205"/>
      <c r="I144" s="205">
        <f t="shared" si="18"/>
        <v>0</v>
      </c>
      <c r="J144" s="226">
        <v>0</v>
      </c>
      <c r="K144" s="225">
        <f t="shared" si="19"/>
        <v>0</v>
      </c>
      <c r="L144" s="226">
        <v>0</v>
      </c>
      <c r="M144" s="225">
        <f t="shared" si="20"/>
        <v>0</v>
      </c>
      <c r="N144" s="227"/>
      <c r="O144" s="228">
        <v>32</v>
      </c>
      <c r="P144" s="186" t="s">
        <v>112</v>
      </c>
      <c r="U144" s="222">
        <v>5</v>
      </c>
    </row>
    <row r="145" spans="1:21" s="186" customFormat="1" ht="21" customHeight="1">
      <c r="A145" s="222" t="s">
        <v>450</v>
      </c>
      <c r="B145" s="222" t="s">
        <v>153</v>
      </c>
      <c r="C145" s="222" t="s">
        <v>154</v>
      </c>
      <c r="D145" s="223" t="s">
        <v>182</v>
      </c>
      <c r="E145" s="224" t="s">
        <v>451</v>
      </c>
      <c r="F145" s="222" t="s">
        <v>357</v>
      </c>
      <c r="G145" s="225">
        <v>1</v>
      </c>
      <c r="H145" s="205"/>
      <c r="I145" s="205">
        <f t="shared" si="18"/>
        <v>0</v>
      </c>
      <c r="J145" s="226">
        <v>0</v>
      </c>
      <c r="K145" s="225">
        <f t="shared" si="19"/>
        <v>0</v>
      </c>
      <c r="L145" s="226">
        <v>0</v>
      </c>
      <c r="M145" s="225">
        <f t="shared" si="20"/>
        <v>0</v>
      </c>
      <c r="N145" s="227"/>
      <c r="O145" s="228">
        <v>32</v>
      </c>
      <c r="P145" s="186" t="s">
        <v>112</v>
      </c>
      <c r="U145" s="222">
        <v>5</v>
      </c>
    </row>
    <row r="146" spans="1:21" s="186" customFormat="1" ht="21" customHeight="1">
      <c r="A146" s="222" t="s">
        <v>452</v>
      </c>
      <c r="B146" s="222" t="s">
        <v>153</v>
      </c>
      <c r="C146" s="222" t="s">
        <v>154</v>
      </c>
      <c r="D146" s="223" t="s">
        <v>185</v>
      </c>
      <c r="E146" s="224" t="s">
        <v>453</v>
      </c>
      <c r="F146" s="222" t="s">
        <v>357</v>
      </c>
      <c r="G146" s="225">
        <v>1</v>
      </c>
      <c r="H146" s="205"/>
      <c r="I146" s="205">
        <f t="shared" si="18"/>
        <v>0</v>
      </c>
      <c r="J146" s="226">
        <v>0</v>
      </c>
      <c r="K146" s="225">
        <f t="shared" si="19"/>
        <v>0</v>
      </c>
      <c r="L146" s="226">
        <v>0</v>
      </c>
      <c r="M146" s="225">
        <f t="shared" si="20"/>
        <v>0</v>
      </c>
      <c r="N146" s="227"/>
      <c r="O146" s="228">
        <v>32</v>
      </c>
      <c r="P146" s="186" t="s">
        <v>112</v>
      </c>
      <c r="U146" s="222">
        <v>5</v>
      </c>
    </row>
    <row r="147" spans="1:21" s="186" customFormat="1" ht="21" customHeight="1">
      <c r="A147" s="222" t="s">
        <v>454</v>
      </c>
      <c r="B147" s="222" t="s">
        <v>153</v>
      </c>
      <c r="C147" s="222" t="s">
        <v>154</v>
      </c>
      <c r="D147" s="223" t="s">
        <v>188</v>
      </c>
      <c r="E147" s="224" t="s">
        <v>455</v>
      </c>
      <c r="F147" s="222" t="s">
        <v>357</v>
      </c>
      <c r="G147" s="225">
        <v>6</v>
      </c>
      <c r="H147" s="205"/>
      <c r="I147" s="205">
        <f t="shared" si="18"/>
        <v>0</v>
      </c>
      <c r="J147" s="226">
        <v>0</v>
      </c>
      <c r="K147" s="225">
        <f t="shared" si="19"/>
        <v>0</v>
      </c>
      <c r="L147" s="226">
        <v>0</v>
      </c>
      <c r="M147" s="225">
        <f t="shared" si="20"/>
        <v>0</v>
      </c>
      <c r="N147" s="227"/>
      <c r="O147" s="228">
        <v>32</v>
      </c>
      <c r="P147" s="186" t="s">
        <v>112</v>
      </c>
      <c r="U147" s="222">
        <v>5</v>
      </c>
    </row>
    <row r="148" spans="1:21" s="186" customFormat="1" ht="21" customHeight="1">
      <c r="A148" s="222" t="s">
        <v>456</v>
      </c>
      <c r="B148" s="222" t="s">
        <v>153</v>
      </c>
      <c r="C148" s="222" t="s">
        <v>154</v>
      </c>
      <c r="D148" s="223" t="s">
        <v>191</v>
      </c>
      <c r="E148" s="224" t="s">
        <v>457</v>
      </c>
      <c r="F148" s="222" t="s">
        <v>357</v>
      </c>
      <c r="G148" s="225">
        <v>5</v>
      </c>
      <c r="H148" s="205"/>
      <c r="I148" s="205">
        <f t="shared" si="18"/>
        <v>0</v>
      </c>
      <c r="J148" s="226">
        <v>0</v>
      </c>
      <c r="K148" s="225">
        <f t="shared" si="19"/>
        <v>0</v>
      </c>
      <c r="L148" s="226">
        <v>0</v>
      </c>
      <c r="M148" s="225">
        <f t="shared" si="20"/>
        <v>0</v>
      </c>
      <c r="N148" s="227"/>
      <c r="O148" s="228">
        <v>32</v>
      </c>
      <c r="P148" s="186" t="s">
        <v>112</v>
      </c>
      <c r="U148" s="222">
        <v>5</v>
      </c>
    </row>
    <row r="149" spans="1:21" s="186" customFormat="1" ht="21" customHeight="1">
      <c r="A149" s="222" t="s">
        <v>458</v>
      </c>
      <c r="B149" s="222" t="s">
        <v>153</v>
      </c>
      <c r="C149" s="222" t="s">
        <v>154</v>
      </c>
      <c r="D149" s="223" t="s">
        <v>194</v>
      </c>
      <c r="E149" s="224" t="s">
        <v>459</v>
      </c>
      <c r="F149" s="222" t="s">
        <v>408</v>
      </c>
      <c r="G149" s="225">
        <v>5</v>
      </c>
      <c r="H149" s="205"/>
      <c r="I149" s="205">
        <f t="shared" si="18"/>
        <v>0</v>
      </c>
      <c r="J149" s="226">
        <v>0</v>
      </c>
      <c r="K149" s="225">
        <f t="shared" si="19"/>
        <v>0</v>
      </c>
      <c r="L149" s="226">
        <v>0</v>
      </c>
      <c r="M149" s="225">
        <f t="shared" si="20"/>
        <v>0</v>
      </c>
      <c r="N149" s="227"/>
      <c r="O149" s="228">
        <v>32</v>
      </c>
      <c r="P149" s="186" t="s">
        <v>112</v>
      </c>
      <c r="U149" s="222">
        <v>5</v>
      </c>
    </row>
    <row r="150" spans="1:21" s="186" customFormat="1" ht="21" customHeight="1">
      <c r="A150" s="222" t="s">
        <v>460</v>
      </c>
      <c r="B150" s="222" t="s">
        <v>153</v>
      </c>
      <c r="C150" s="222" t="s">
        <v>154</v>
      </c>
      <c r="D150" s="223" t="s">
        <v>197</v>
      </c>
      <c r="E150" s="224" t="s">
        <v>461</v>
      </c>
      <c r="F150" s="222" t="s">
        <v>408</v>
      </c>
      <c r="G150" s="225">
        <v>2</v>
      </c>
      <c r="H150" s="205"/>
      <c r="I150" s="205">
        <f t="shared" si="18"/>
        <v>0</v>
      </c>
      <c r="J150" s="226">
        <v>0</v>
      </c>
      <c r="K150" s="225">
        <f t="shared" si="19"/>
        <v>0</v>
      </c>
      <c r="L150" s="226">
        <v>0</v>
      </c>
      <c r="M150" s="225">
        <f t="shared" si="20"/>
        <v>0</v>
      </c>
      <c r="N150" s="227"/>
      <c r="O150" s="228">
        <v>32</v>
      </c>
      <c r="P150" s="186" t="s">
        <v>112</v>
      </c>
      <c r="U150" s="222">
        <v>5</v>
      </c>
    </row>
    <row r="151" spans="1:21" s="186" customFormat="1" ht="21" customHeight="1">
      <c r="A151" s="222" t="s">
        <v>462</v>
      </c>
      <c r="B151" s="222" t="s">
        <v>153</v>
      </c>
      <c r="C151" s="222" t="s">
        <v>154</v>
      </c>
      <c r="D151" s="223" t="s">
        <v>200</v>
      </c>
      <c r="E151" s="224" t="s">
        <v>463</v>
      </c>
      <c r="F151" s="222" t="s">
        <v>408</v>
      </c>
      <c r="G151" s="225">
        <v>1</v>
      </c>
      <c r="H151" s="205"/>
      <c r="I151" s="205">
        <f t="shared" si="18"/>
        <v>0</v>
      </c>
      <c r="J151" s="226">
        <v>0</v>
      </c>
      <c r="K151" s="225">
        <f t="shared" si="19"/>
        <v>0</v>
      </c>
      <c r="L151" s="226">
        <v>0</v>
      </c>
      <c r="M151" s="225">
        <f t="shared" si="20"/>
        <v>0</v>
      </c>
      <c r="N151" s="227"/>
      <c r="O151" s="228">
        <v>32</v>
      </c>
      <c r="P151" s="186" t="s">
        <v>112</v>
      </c>
      <c r="U151" s="222">
        <v>5</v>
      </c>
    </row>
    <row r="152" spans="1:21" s="186" customFormat="1" ht="21" customHeight="1">
      <c r="A152" s="222" t="s">
        <v>464</v>
      </c>
      <c r="B152" s="222" t="s">
        <v>153</v>
      </c>
      <c r="C152" s="222" t="s">
        <v>154</v>
      </c>
      <c r="D152" s="223" t="s">
        <v>204</v>
      </c>
      <c r="E152" s="224" t="s">
        <v>465</v>
      </c>
      <c r="F152" s="222" t="s">
        <v>408</v>
      </c>
      <c r="G152" s="225">
        <v>1</v>
      </c>
      <c r="H152" s="205"/>
      <c r="I152" s="205">
        <f t="shared" si="18"/>
        <v>0</v>
      </c>
      <c r="J152" s="226">
        <v>0</v>
      </c>
      <c r="K152" s="225">
        <f t="shared" si="19"/>
        <v>0</v>
      </c>
      <c r="L152" s="226">
        <v>0</v>
      </c>
      <c r="M152" s="225">
        <f t="shared" si="20"/>
        <v>0</v>
      </c>
      <c r="N152" s="227"/>
      <c r="O152" s="228">
        <v>32</v>
      </c>
      <c r="P152" s="186" t="s">
        <v>112</v>
      </c>
      <c r="U152" s="222">
        <v>5</v>
      </c>
    </row>
    <row r="153" spans="1:21" s="186" customFormat="1" ht="21" customHeight="1">
      <c r="A153" s="222" t="s">
        <v>466</v>
      </c>
      <c r="B153" s="222" t="s">
        <v>153</v>
      </c>
      <c r="C153" s="222" t="s">
        <v>154</v>
      </c>
      <c r="D153" s="223" t="s">
        <v>207</v>
      </c>
      <c r="E153" s="224" t="s">
        <v>467</v>
      </c>
      <c r="F153" s="222" t="s">
        <v>203</v>
      </c>
      <c r="G153" s="225">
        <v>3</v>
      </c>
      <c r="H153" s="205"/>
      <c r="I153" s="205">
        <f t="shared" si="18"/>
        <v>0</v>
      </c>
      <c r="J153" s="226">
        <v>0</v>
      </c>
      <c r="K153" s="225">
        <f t="shared" si="19"/>
        <v>0</v>
      </c>
      <c r="L153" s="226">
        <v>0</v>
      </c>
      <c r="M153" s="225">
        <f t="shared" si="20"/>
        <v>0</v>
      </c>
      <c r="N153" s="227"/>
      <c r="O153" s="228">
        <v>32</v>
      </c>
      <c r="P153" s="186" t="s">
        <v>112</v>
      </c>
      <c r="U153" s="222">
        <v>5</v>
      </c>
    </row>
    <row r="154" spans="1:21" s="186" customFormat="1" ht="21" customHeight="1">
      <c r="A154" s="222" t="s">
        <v>468</v>
      </c>
      <c r="B154" s="222" t="s">
        <v>153</v>
      </c>
      <c r="C154" s="222" t="s">
        <v>154</v>
      </c>
      <c r="D154" s="223" t="s">
        <v>210</v>
      </c>
      <c r="E154" s="224" t="s">
        <v>469</v>
      </c>
      <c r="F154" s="222" t="s">
        <v>203</v>
      </c>
      <c r="G154" s="225">
        <v>6</v>
      </c>
      <c r="H154" s="205"/>
      <c r="I154" s="205">
        <f t="shared" si="18"/>
        <v>0</v>
      </c>
      <c r="J154" s="226">
        <v>0</v>
      </c>
      <c r="K154" s="225">
        <f t="shared" si="19"/>
        <v>0</v>
      </c>
      <c r="L154" s="226">
        <v>0</v>
      </c>
      <c r="M154" s="225">
        <f t="shared" si="20"/>
        <v>0</v>
      </c>
      <c r="N154" s="227"/>
      <c r="O154" s="228">
        <v>32</v>
      </c>
      <c r="P154" s="186" t="s">
        <v>112</v>
      </c>
      <c r="U154" s="222">
        <v>5</v>
      </c>
    </row>
    <row r="155" spans="1:21" s="186" customFormat="1" ht="21" customHeight="1">
      <c r="A155" s="222" t="s">
        <v>470</v>
      </c>
      <c r="B155" s="222" t="s">
        <v>153</v>
      </c>
      <c r="C155" s="222" t="s">
        <v>154</v>
      </c>
      <c r="D155" s="223" t="s">
        <v>211</v>
      </c>
      <c r="E155" s="224" t="s">
        <v>471</v>
      </c>
      <c r="F155" s="222" t="s">
        <v>203</v>
      </c>
      <c r="G155" s="225">
        <v>6</v>
      </c>
      <c r="H155" s="205"/>
      <c r="I155" s="205">
        <f t="shared" si="18"/>
        <v>0</v>
      </c>
      <c r="J155" s="226">
        <v>0</v>
      </c>
      <c r="K155" s="225">
        <f t="shared" si="19"/>
        <v>0</v>
      </c>
      <c r="L155" s="226">
        <v>0</v>
      </c>
      <c r="M155" s="225">
        <f t="shared" si="20"/>
        <v>0</v>
      </c>
      <c r="N155" s="227"/>
      <c r="O155" s="228">
        <v>32</v>
      </c>
      <c r="P155" s="186" t="s">
        <v>112</v>
      </c>
      <c r="U155" s="222">
        <v>5</v>
      </c>
    </row>
    <row r="156" spans="1:21" s="186" customFormat="1" ht="21" customHeight="1">
      <c r="A156" s="222" t="s">
        <v>472</v>
      </c>
      <c r="B156" s="222" t="s">
        <v>153</v>
      </c>
      <c r="C156" s="222" t="s">
        <v>154</v>
      </c>
      <c r="D156" s="223" t="s">
        <v>214</v>
      </c>
      <c r="E156" s="224" t="s">
        <v>473</v>
      </c>
      <c r="F156" s="222" t="s">
        <v>203</v>
      </c>
      <c r="G156" s="225">
        <v>8</v>
      </c>
      <c r="H156" s="205"/>
      <c r="I156" s="205">
        <f t="shared" si="18"/>
        <v>0</v>
      </c>
      <c r="J156" s="226">
        <v>0</v>
      </c>
      <c r="K156" s="225">
        <f t="shared" si="19"/>
        <v>0</v>
      </c>
      <c r="L156" s="226">
        <v>0</v>
      </c>
      <c r="M156" s="225">
        <f t="shared" si="20"/>
        <v>0</v>
      </c>
      <c r="N156" s="227"/>
      <c r="O156" s="228">
        <v>32</v>
      </c>
      <c r="P156" s="186" t="s">
        <v>112</v>
      </c>
      <c r="U156" s="222">
        <v>5</v>
      </c>
    </row>
    <row r="157" spans="1:21" s="186" customFormat="1" ht="21" customHeight="1">
      <c r="A157" s="222" t="s">
        <v>474</v>
      </c>
      <c r="B157" s="222" t="s">
        <v>153</v>
      </c>
      <c r="C157" s="222" t="s">
        <v>154</v>
      </c>
      <c r="D157" s="223" t="s">
        <v>217</v>
      </c>
      <c r="E157" s="224" t="s">
        <v>475</v>
      </c>
      <c r="F157" s="222" t="s">
        <v>203</v>
      </c>
      <c r="G157" s="225">
        <v>8</v>
      </c>
      <c r="H157" s="205"/>
      <c r="I157" s="205">
        <f t="shared" si="18"/>
        <v>0</v>
      </c>
      <c r="J157" s="226">
        <v>0</v>
      </c>
      <c r="K157" s="225">
        <f t="shared" si="19"/>
        <v>0</v>
      </c>
      <c r="L157" s="226">
        <v>0</v>
      </c>
      <c r="M157" s="225">
        <f t="shared" si="20"/>
        <v>0</v>
      </c>
      <c r="N157" s="227"/>
      <c r="O157" s="228">
        <v>32</v>
      </c>
      <c r="P157" s="186" t="s">
        <v>112</v>
      </c>
      <c r="U157" s="222">
        <v>5</v>
      </c>
    </row>
    <row r="158" spans="1:21" s="186" customFormat="1" ht="21" customHeight="1">
      <c r="A158" s="222" t="s">
        <v>476</v>
      </c>
      <c r="B158" s="222" t="s">
        <v>153</v>
      </c>
      <c r="C158" s="222" t="s">
        <v>154</v>
      </c>
      <c r="D158" s="223" t="s">
        <v>220</v>
      </c>
      <c r="E158" s="224" t="s">
        <v>477</v>
      </c>
      <c r="F158" s="222" t="s">
        <v>203</v>
      </c>
      <c r="G158" s="225">
        <v>8</v>
      </c>
      <c r="H158" s="205"/>
      <c r="I158" s="205">
        <f t="shared" si="18"/>
        <v>0</v>
      </c>
      <c r="J158" s="226">
        <v>0</v>
      </c>
      <c r="K158" s="225">
        <f t="shared" si="19"/>
        <v>0</v>
      </c>
      <c r="L158" s="226">
        <v>0</v>
      </c>
      <c r="M158" s="225">
        <f t="shared" si="20"/>
        <v>0</v>
      </c>
      <c r="N158" s="227"/>
      <c r="O158" s="228">
        <v>32</v>
      </c>
      <c r="P158" s="186" t="s">
        <v>112</v>
      </c>
      <c r="U158" s="222">
        <v>5</v>
      </c>
    </row>
    <row r="159" spans="1:21" s="186" customFormat="1" ht="21" customHeight="1">
      <c r="A159" s="222" t="s">
        <v>478</v>
      </c>
      <c r="B159" s="222" t="s">
        <v>153</v>
      </c>
      <c r="C159" s="222" t="s">
        <v>154</v>
      </c>
      <c r="D159" s="223" t="s">
        <v>223</v>
      </c>
      <c r="E159" s="224" t="s">
        <v>479</v>
      </c>
      <c r="F159" s="222" t="s">
        <v>203</v>
      </c>
      <c r="G159" s="225">
        <v>8</v>
      </c>
      <c r="H159" s="205"/>
      <c r="I159" s="205">
        <f t="shared" si="18"/>
        <v>0</v>
      </c>
      <c r="J159" s="226">
        <v>0</v>
      </c>
      <c r="K159" s="225">
        <f t="shared" si="19"/>
        <v>0</v>
      </c>
      <c r="L159" s="226">
        <v>0</v>
      </c>
      <c r="M159" s="225">
        <f t="shared" si="20"/>
        <v>0</v>
      </c>
      <c r="N159" s="227"/>
      <c r="O159" s="228">
        <v>32</v>
      </c>
      <c r="P159" s="186" t="s">
        <v>112</v>
      </c>
      <c r="U159" s="222">
        <v>5</v>
      </c>
    </row>
    <row r="160" spans="1:21" s="186" customFormat="1" ht="40.5" customHeight="1">
      <c r="A160" s="222" t="s">
        <v>480</v>
      </c>
      <c r="B160" s="222" t="s">
        <v>153</v>
      </c>
      <c r="C160" s="222" t="s">
        <v>154</v>
      </c>
      <c r="D160" s="223" t="s">
        <v>226</v>
      </c>
      <c r="E160" s="224" t="s">
        <v>481</v>
      </c>
      <c r="F160" s="222" t="s">
        <v>408</v>
      </c>
      <c r="G160" s="225">
        <v>1</v>
      </c>
      <c r="H160" s="205"/>
      <c r="I160" s="205">
        <f t="shared" si="18"/>
        <v>0</v>
      </c>
      <c r="J160" s="226">
        <v>0</v>
      </c>
      <c r="K160" s="225">
        <f t="shared" si="19"/>
        <v>0</v>
      </c>
      <c r="L160" s="226">
        <v>0</v>
      </c>
      <c r="M160" s="225">
        <f t="shared" si="20"/>
        <v>0</v>
      </c>
      <c r="N160" s="227"/>
      <c r="O160" s="228">
        <v>32</v>
      </c>
      <c r="P160" s="186" t="s">
        <v>112</v>
      </c>
      <c r="U160" s="222">
        <v>5</v>
      </c>
    </row>
    <row r="161" spans="1:21" s="186" customFormat="1" ht="21" customHeight="1">
      <c r="A161" s="222" t="s">
        <v>482</v>
      </c>
      <c r="B161" s="222" t="s">
        <v>153</v>
      </c>
      <c r="C161" s="222" t="s">
        <v>154</v>
      </c>
      <c r="D161" s="223" t="s">
        <v>229</v>
      </c>
      <c r="E161" s="224" t="s">
        <v>483</v>
      </c>
      <c r="F161" s="222" t="s">
        <v>408</v>
      </c>
      <c r="G161" s="225">
        <v>2</v>
      </c>
      <c r="H161" s="205"/>
      <c r="I161" s="205">
        <f t="shared" si="18"/>
        <v>0</v>
      </c>
      <c r="J161" s="226">
        <v>0</v>
      </c>
      <c r="K161" s="225">
        <f t="shared" si="19"/>
        <v>0</v>
      </c>
      <c r="L161" s="226">
        <v>0</v>
      </c>
      <c r="M161" s="225">
        <f t="shared" si="20"/>
        <v>0</v>
      </c>
      <c r="N161" s="227"/>
      <c r="O161" s="228">
        <v>32</v>
      </c>
      <c r="P161" s="186" t="s">
        <v>112</v>
      </c>
      <c r="U161" s="222">
        <v>5</v>
      </c>
    </row>
    <row r="162" spans="2:21" s="187" customFormat="1" ht="11.25" customHeight="1">
      <c r="B162" s="185" t="s">
        <v>64</v>
      </c>
      <c r="D162" s="187" t="s">
        <v>484</v>
      </c>
      <c r="E162" s="187" t="s">
        <v>485</v>
      </c>
      <c r="I162" s="229">
        <f>SUM(I163:I205)</f>
        <v>0</v>
      </c>
      <c r="K162" s="230">
        <f>SUM(K163:K205)</f>
        <v>0</v>
      </c>
      <c r="M162" s="230">
        <f>SUM(M163:M205)</f>
        <v>0</v>
      </c>
      <c r="P162" s="187" t="s">
        <v>11</v>
      </c>
      <c r="U162" s="185"/>
    </row>
    <row r="163" spans="1:21" s="186" customFormat="1" ht="21" customHeight="1">
      <c r="A163" s="222" t="s">
        <v>486</v>
      </c>
      <c r="B163" s="222" t="s">
        <v>107</v>
      </c>
      <c r="C163" s="222" t="s">
        <v>405</v>
      </c>
      <c r="D163" s="223" t="s">
        <v>487</v>
      </c>
      <c r="E163" s="224" t="s">
        <v>488</v>
      </c>
      <c r="F163" s="222" t="s">
        <v>408</v>
      </c>
      <c r="G163" s="225">
        <v>1</v>
      </c>
      <c r="H163" s="205"/>
      <c r="I163" s="205">
        <f aca="true" t="shared" si="21" ref="I163:I205">ROUND(G163*H163,2)</f>
        <v>0</v>
      </c>
      <c r="J163" s="226">
        <v>0</v>
      </c>
      <c r="K163" s="225">
        <f aca="true" t="shared" si="22" ref="K163:K205">G163*J163</f>
        <v>0</v>
      </c>
      <c r="L163" s="226">
        <v>0</v>
      </c>
      <c r="M163" s="225">
        <f aca="true" t="shared" si="23" ref="M163:M205">G163*L163</f>
        <v>0</v>
      </c>
      <c r="N163" s="227"/>
      <c r="O163" s="228">
        <v>16</v>
      </c>
      <c r="P163" s="186" t="s">
        <v>112</v>
      </c>
      <c r="U163" s="222">
        <v>6</v>
      </c>
    </row>
    <row r="164" spans="1:21" s="186" customFormat="1" ht="21" customHeight="1">
      <c r="A164" s="222" t="s">
        <v>489</v>
      </c>
      <c r="B164" s="222" t="s">
        <v>153</v>
      </c>
      <c r="C164" s="222" t="s">
        <v>154</v>
      </c>
      <c r="D164" s="223" t="s">
        <v>490</v>
      </c>
      <c r="E164" s="224" t="s">
        <v>491</v>
      </c>
      <c r="F164" s="222" t="s">
        <v>408</v>
      </c>
      <c r="G164" s="225">
        <v>1</v>
      </c>
      <c r="H164" s="205"/>
      <c r="I164" s="205">
        <f t="shared" si="21"/>
        <v>0</v>
      </c>
      <c r="J164" s="226">
        <v>0</v>
      </c>
      <c r="K164" s="225">
        <f t="shared" si="22"/>
        <v>0</v>
      </c>
      <c r="L164" s="226">
        <v>0</v>
      </c>
      <c r="M164" s="225">
        <f t="shared" si="23"/>
        <v>0</v>
      </c>
      <c r="N164" s="227"/>
      <c r="O164" s="228">
        <v>32</v>
      </c>
      <c r="P164" s="186" t="s">
        <v>112</v>
      </c>
      <c r="U164" s="222">
        <v>6</v>
      </c>
    </row>
    <row r="165" spans="1:21" s="186" customFormat="1" ht="21" customHeight="1">
      <c r="A165" s="222" t="s">
        <v>492</v>
      </c>
      <c r="B165" s="222" t="s">
        <v>153</v>
      </c>
      <c r="C165" s="222" t="s">
        <v>154</v>
      </c>
      <c r="D165" s="223" t="s">
        <v>493</v>
      </c>
      <c r="E165" s="224" t="s">
        <v>494</v>
      </c>
      <c r="F165" s="222" t="s">
        <v>408</v>
      </c>
      <c r="G165" s="225">
        <v>1</v>
      </c>
      <c r="H165" s="205"/>
      <c r="I165" s="205">
        <f t="shared" si="21"/>
        <v>0</v>
      </c>
      <c r="J165" s="226">
        <v>0</v>
      </c>
      <c r="K165" s="225">
        <f t="shared" si="22"/>
        <v>0</v>
      </c>
      <c r="L165" s="226">
        <v>0</v>
      </c>
      <c r="M165" s="225">
        <f t="shared" si="23"/>
        <v>0</v>
      </c>
      <c r="N165" s="227"/>
      <c r="O165" s="228">
        <v>32</v>
      </c>
      <c r="P165" s="186" t="s">
        <v>112</v>
      </c>
      <c r="U165" s="222">
        <v>6</v>
      </c>
    </row>
    <row r="166" spans="1:21" s="186" customFormat="1" ht="21" customHeight="1">
      <c r="A166" s="222" t="s">
        <v>495</v>
      </c>
      <c r="B166" s="222" t="s">
        <v>153</v>
      </c>
      <c r="C166" s="222" t="s">
        <v>154</v>
      </c>
      <c r="D166" s="223" t="s">
        <v>496</v>
      </c>
      <c r="E166" s="224" t="s">
        <v>497</v>
      </c>
      <c r="F166" s="222" t="s">
        <v>408</v>
      </c>
      <c r="G166" s="225">
        <v>1</v>
      </c>
      <c r="H166" s="205"/>
      <c r="I166" s="205">
        <f t="shared" si="21"/>
        <v>0</v>
      </c>
      <c r="J166" s="226">
        <v>0</v>
      </c>
      <c r="K166" s="225">
        <f t="shared" si="22"/>
        <v>0</v>
      </c>
      <c r="L166" s="226">
        <v>0</v>
      </c>
      <c r="M166" s="225">
        <f t="shared" si="23"/>
        <v>0</v>
      </c>
      <c r="N166" s="227"/>
      <c r="O166" s="228">
        <v>32</v>
      </c>
      <c r="P166" s="186" t="s">
        <v>112</v>
      </c>
      <c r="U166" s="222">
        <v>6</v>
      </c>
    </row>
    <row r="167" spans="1:21" s="186" customFormat="1" ht="21" customHeight="1">
      <c r="A167" s="222" t="s">
        <v>498</v>
      </c>
      <c r="B167" s="222" t="s">
        <v>153</v>
      </c>
      <c r="C167" s="222" t="s">
        <v>154</v>
      </c>
      <c r="D167" s="223" t="s">
        <v>499</v>
      </c>
      <c r="E167" s="224" t="s">
        <v>500</v>
      </c>
      <c r="F167" s="222" t="s">
        <v>357</v>
      </c>
      <c r="G167" s="225">
        <v>2</v>
      </c>
      <c r="H167" s="205"/>
      <c r="I167" s="205">
        <f t="shared" si="21"/>
        <v>0</v>
      </c>
      <c r="J167" s="226">
        <v>0</v>
      </c>
      <c r="K167" s="225">
        <f t="shared" si="22"/>
        <v>0</v>
      </c>
      <c r="L167" s="226">
        <v>0</v>
      </c>
      <c r="M167" s="225">
        <f t="shared" si="23"/>
        <v>0</v>
      </c>
      <c r="N167" s="227"/>
      <c r="O167" s="228">
        <v>32</v>
      </c>
      <c r="P167" s="186" t="s">
        <v>112</v>
      </c>
      <c r="U167" s="222">
        <v>6</v>
      </c>
    </row>
    <row r="168" spans="1:21" s="186" customFormat="1" ht="21" customHeight="1">
      <c r="A168" s="222" t="s">
        <v>501</v>
      </c>
      <c r="B168" s="222" t="s">
        <v>153</v>
      </c>
      <c r="C168" s="222" t="s">
        <v>154</v>
      </c>
      <c r="D168" s="223" t="s">
        <v>502</v>
      </c>
      <c r="E168" s="224" t="s">
        <v>503</v>
      </c>
      <c r="F168" s="222" t="s">
        <v>357</v>
      </c>
      <c r="G168" s="225">
        <v>1</v>
      </c>
      <c r="H168" s="205"/>
      <c r="I168" s="205">
        <f t="shared" si="21"/>
        <v>0</v>
      </c>
      <c r="J168" s="226">
        <v>0</v>
      </c>
      <c r="K168" s="225">
        <f t="shared" si="22"/>
        <v>0</v>
      </c>
      <c r="L168" s="226">
        <v>0</v>
      </c>
      <c r="M168" s="225">
        <f t="shared" si="23"/>
        <v>0</v>
      </c>
      <c r="N168" s="227"/>
      <c r="O168" s="228">
        <v>32</v>
      </c>
      <c r="P168" s="186" t="s">
        <v>112</v>
      </c>
      <c r="U168" s="222">
        <v>6</v>
      </c>
    </row>
    <row r="169" spans="1:21" s="186" customFormat="1" ht="21" customHeight="1">
      <c r="A169" s="222" t="s">
        <v>504</v>
      </c>
      <c r="B169" s="222" t="s">
        <v>153</v>
      </c>
      <c r="C169" s="222" t="s">
        <v>154</v>
      </c>
      <c r="D169" s="223" t="s">
        <v>505</v>
      </c>
      <c r="E169" s="224" t="s">
        <v>506</v>
      </c>
      <c r="F169" s="222" t="s">
        <v>357</v>
      </c>
      <c r="G169" s="225">
        <v>1</v>
      </c>
      <c r="H169" s="205"/>
      <c r="I169" s="205">
        <f t="shared" si="21"/>
        <v>0</v>
      </c>
      <c r="J169" s="226">
        <v>0</v>
      </c>
      <c r="K169" s="225">
        <f t="shared" si="22"/>
        <v>0</v>
      </c>
      <c r="L169" s="226">
        <v>0</v>
      </c>
      <c r="M169" s="225">
        <f t="shared" si="23"/>
        <v>0</v>
      </c>
      <c r="N169" s="227"/>
      <c r="O169" s="228">
        <v>32</v>
      </c>
      <c r="P169" s="186" t="s">
        <v>112</v>
      </c>
      <c r="U169" s="222">
        <v>6</v>
      </c>
    </row>
    <row r="170" spans="1:21" s="186" customFormat="1" ht="21" customHeight="1">
      <c r="A170" s="222" t="s">
        <v>507</v>
      </c>
      <c r="B170" s="222" t="s">
        <v>153</v>
      </c>
      <c r="C170" s="222" t="s">
        <v>154</v>
      </c>
      <c r="D170" s="223" t="s">
        <v>508</v>
      </c>
      <c r="E170" s="224" t="s">
        <v>509</v>
      </c>
      <c r="F170" s="222" t="s">
        <v>357</v>
      </c>
      <c r="G170" s="225">
        <v>1</v>
      </c>
      <c r="H170" s="205"/>
      <c r="I170" s="205">
        <f t="shared" si="21"/>
        <v>0</v>
      </c>
      <c r="J170" s="226">
        <v>0</v>
      </c>
      <c r="K170" s="225">
        <f t="shared" si="22"/>
        <v>0</v>
      </c>
      <c r="L170" s="226">
        <v>0</v>
      </c>
      <c r="M170" s="225">
        <f t="shared" si="23"/>
        <v>0</v>
      </c>
      <c r="N170" s="227"/>
      <c r="O170" s="228">
        <v>32</v>
      </c>
      <c r="P170" s="186" t="s">
        <v>112</v>
      </c>
      <c r="U170" s="222">
        <v>6</v>
      </c>
    </row>
    <row r="171" spans="1:21" s="186" customFormat="1" ht="21" customHeight="1">
      <c r="A171" s="222" t="s">
        <v>510</v>
      </c>
      <c r="B171" s="222" t="s">
        <v>153</v>
      </c>
      <c r="C171" s="222" t="s">
        <v>154</v>
      </c>
      <c r="D171" s="223" t="s">
        <v>511</v>
      </c>
      <c r="E171" s="224" t="s">
        <v>512</v>
      </c>
      <c r="F171" s="222" t="s">
        <v>357</v>
      </c>
      <c r="G171" s="225">
        <v>1</v>
      </c>
      <c r="H171" s="205"/>
      <c r="I171" s="205">
        <f t="shared" si="21"/>
        <v>0</v>
      </c>
      <c r="J171" s="226">
        <v>0</v>
      </c>
      <c r="K171" s="225">
        <f t="shared" si="22"/>
        <v>0</v>
      </c>
      <c r="L171" s="226">
        <v>0</v>
      </c>
      <c r="M171" s="225">
        <f t="shared" si="23"/>
        <v>0</v>
      </c>
      <c r="N171" s="227"/>
      <c r="O171" s="228">
        <v>32</v>
      </c>
      <c r="P171" s="186" t="s">
        <v>112</v>
      </c>
      <c r="U171" s="222">
        <v>6</v>
      </c>
    </row>
    <row r="172" spans="1:21" s="186" customFormat="1" ht="30.75" customHeight="1">
      <c r="A172" s="222" t="s">
        <v>513</v>
      </c>
      <c r="B172" s="222" t="s">
        <v>153</v>
      </c>
      <c r="C172" s="222" t="s">
        <v>154</v>
      </c>
      <c r="D172" s="223" t="s">
        <v>514</v>
      </c>
      <c r="E172" s="224" t="s">
        <v>515</v>
      </c>
      <c r="F172" s="222" t="s">
        <v>408</v>
      </c>
      <c r="G172" s="225">
        <v>2</v>
      </c>
      <c r="H172" s="205"/>
      <c r="I172" s="205">
        <f t="shared" si="21"/>
        <v>0</v>
      </c>
      <c r="J172" s="226">
        <v>0</v>
      </c>
      <c r="K172" s="225">
        <f t="shared" si="22"/>
        <v>0</v>
      </c>
      <c r="L172" s="226">
        <v>0</v>
      </c>
      <c r="M172" s="225">
        <f t="shared" si="23"/>
        <v>0</v>
      </c>
      <c r="N172" s="227"/>
      <c r="O172" s="228">
        <v>32</v>
      </c>
      <c r="P172" s="186" t="s">
        <v>112</v>
      </c>
      <c r="U172" s="222">
        <v>6</v>
      </c>
    </row>
    <row r="173" spans="1:21" s="186" customFormat="1" ht="21" customHeight="1">
      <c r="A173" s="222" t="s">
        <v>516</v>
      </c>
      <c r="B173" s="222" t="s">
        <v>153</v>
      </c>
      <c r="C173" s="222" t="s">
        <v>154</v>
      </c>
      <c r="D173" s="223" t="s">
        <v>517</v>
      </c>
      <c r="E173" s="224" t="s">
        <v>518</v>
      </c>
      <c r="F173" s="222" t="s">
        <v>357</v>
      </c>
      <c r="G173" s="225">
        <v>1</v>
      </c>
      <c r="H173" s="205"/>
      <c r="I173" s="205">
        <f t="shared" si="21"/>
        <v>0</v>
      </c>
      <c r="J173" s="226">
        <v>0</v>
      </c>
      <c r="K173" s="225">
        <f t="shared" si="22"/>
        <v>0</v>
      </c>
      <c r="L173" s="226">
        <v>0</v>
      </c>
      <c r="M173" s="225">
        <f t="shared" si="23"/>
        <v>0</v>
      </c>
      <c r="N173" s="227"/>
      <c r="O173" s="228">
        <v>32</v>
      </c>
      <c r="P173" s="186" t="s">
        <v>112</v>
      </c>
      <c r="U173" s="222">
        <v>6</v>
      </c>
    </row>
    <row r="174" spans="1:21" s="186" customFormat="1" ht="30.75" customHeight="1">
      <c r="A174" s="222" t="s">
        <v>519</v>
      </c>
      <c r="B174" s="222" t="s">
        <v>153</v>
      </c>
      <c r="C174" s="222" t="s">
        <v>154</v>
      </c>
      <c r="D174" s="223" t="s">
        <v>520</v>
      </c>
      <c r="E174" s="224" t="s">
        <v>521</v>
      </c>
      <c r="F174" s="222" t="s">
        <v>357</v>
      </c>
      <c r="G174" s="225">
        <v>1</v>
      </c>
      <c r="H174" s="205"/>
      <c r="I174" s="205">
        <f t="shared" si="21"/>
        <v>0</v>
      </c>
      <c r="J174" s="226">
        <v>0</v>
      </c>
      <c r="K174" s="225">
        <f t="shared" si="22"/>
        <v>0</v>
      </c>
      <c r="L174" s="226">
        <v>0</v>
      </c>
      <c r="M174" s="225">
        <f t="shared" si="23"/>
        <v>0</v>
      </c>
      <c r="N174" s="227"/>
      <c r="O174" s="228">
        <v>32</v>
      </c>
      <c r="P174" s="186" t="s">
        <v>112</v>
      </c>
      <c r="U174" s="222">
        <v>6</v>
      </c>
    </row>
    <row r="175" spans="1:21" s="186" customFormat="1" ht="21" customHeight="1">
      <c r="A175" s="222" t="s">
        <v>522</v>
      </c>
      <c r="B175" s="222" t="s">
        <v>153</v>
      </c>
      <c r="C175" s="222" t="s">
        <v>154</v>
      </c>
      <c r="D175" s="223" t="s">
        <v>523</v>
      </c>
      <c r="E175" s="224" t="s">
        <v>425</v>
      </c>
      <c r="F175" s="222" t="s">
        <v>408</v>
      </c>
      <c r="G175" s="225">
        <v>1</v>
      </c>
      <c r="H175" s="205"/>
      <c r="I175" s="205">
        <f t="shared" si="21"/>
        <v>0</v>
      </c>
      <c r="J175" s="226">
        <v>0</v>
      </c>
      <c r="K175" s="225">
        <f t="shared" si="22"/>
        <v>0</v>
      </c>
      <c r="L175" s="226">
        <v>0</v>
      </c>
      <c r="M175" s="225">
        <f t="shared" si="23"/>
        <v>0</v>
      </c>
      <c r="N175" s="227"/>
      <c r="O175" s="228">
        <v>32</v>
      </c>
      <c r="P175" s="186" t="s">
        <v>112</v>
      </c>
      <c r="U175" s="222">
        <v>6</v>
      </c>
    </row>
    <row r="176" spans="1:21" s="186" customFormat="1" ht="30.75" customHeight="1">
      <c r="A176" s="222" t="s">
        <v>524</v>
      </c>
      <c r="B176" s="222" t="s">
        <v>153</v>
      </c>
      <c r="C176" s="222" t="s">
        <v>154</v>
      </c>
      <c r="D176" s="223" t="s">
        <v>525</v>
      </c>
      <c r="E176" s="224" t="s">
        <v>526</v>
      </c>
      <c r="F176" s="222" t="s">
        <v>408</v>
      </c>
      <c r="G176" s="225">
        <v>1</v>
      </c>
      <c r="H176" s="205"/>
      <c r="I176" s="205">
        <f t="shared" si="21"/>
        <v>0</v>
      </c>
      <c r="J176" s="226">
        <v>0</v>
      </c>
      <c r="K176" s="225">
        <f t="shared" si="22"/>
        <v>0</v>
      </c>
      <c r="L176" s="226">
        <v>0</v>
      </c>
      <c r="M176" s="225">
        <f t="shared" si="23"/>
        <v>0</v>
      </c>
      <c r="N176" s="227"/>
      <c r="O176" s="228">
        <v>32</v>
      </c>
      <c r="P176" s="186" t="s">
        <v>112</v>
      </c>
      <c r="U176" s="222">
        <v>6</v>
      </c>
    </row>
    <row r="177" spans="1:21" s="186" customFormat="1" ht="21" customHeight="1">
      <c r="A177" s="222" t="s">
        <v>527</v>
      </c>
      <c r="B177" s="222" t="s">
        <v>153</v>
      </c>
      <c r="C177" s="222" t="s">
        <v>154</v>
      </c>
      <c r="D177" s="223" t="s">
        <v>528</v>
      </c>
      <c r="E177" s="224" t="s">
        <v>425</v>
      </c>
      <c r="F177" s="222" t="s">
        <v>408</v>
      </c>
      <c r="G177" s="225">
        <v>1</v>
      </c>
      <c r="H177" s="205"/>
      <c r="I177" s="205">
        <f t="shared" si="21"/>
        <v>0</v>
      </c>
      <c r="J177" s="226">
        <v>0</v>
      </c>
      <c r="K177" s="225">
        <f t="shared" si="22"/>
        <v>0</v>
      </c>
      <c r="L177" s="226">
        <v>0</v>
      </c>
      <c r="M177" s="225">
        <f t="shared" si="23"/>
        <v>0</v>
      </c>
      <c r="N177" s="227"/>
      <c r="O177" s="228">
        <v>32</v>
      </c>
      <c r="P177" s="186" t="s">
        <v>112</v>
      </c>
      <c r="U177" s="222">
        <v>6</v>
      </c>
    </row>
    <row r="178" spans="1:21" s="186" customFormat="1" ht="30.75" customHeight="1">
      <c r="A178" s="222" t="s">
        <v>529</v>
      </c>
      <c r="B178" s="222" t="s">
        <v>153</v>
      </c>
      <c r="C178" s="222" t="s">
        <v>154</v>
      </c>
      <c r="D178" s="223" t="s">
        <v>530</v>
      </c>
      <c r="E178" s="224" t="s">
        <v>531</v>
      </c>
      <c r="F178" s="222" t="s">
        <v>408</v>
      </c>
      <c r="G178" s="225">
        <v>1</v>
      </c>
      <c r="H178" s="205"/>
      <c r="I178" s="205">
        <f t="shared" si="21"/>
        <v>0</v>
      </c>
      <c r="J178" s="226">
        <v>0</v>
      </c>
      <c r="K178" s="225">
        <f t="shared" si="22"/>
        <v>0</v>
      </c>
      <c r="L178" s="226">
        <v>0</v>
      </c>
      <c r="M178" s="225">
        <f t="shared" si="23"/>
        <v>0</v>
      </c>
      <c r="N178" s="227"/>
      <c r="O178" s="228">
        <v>32</v>
      </c>
      <c r="P178" s="186" t="s">
        <v>112</v>
      </c>
      <c r="U178" s="222">
        <v>6</v>
      </c>
    </row>
    <row r="179" spans="1:21" s="186" customFormat="1" ht="21" customHeight="1">
      <c r="A179" s="222" t="s">
        <v>532</v>
      </c>
      <c r="B179" s="222" t="s">
        <v>153</v>
      </c>
      <c r="C179" s="222" t="s">
        <v>154</v>
      </c>
      <c r="D179" s="223" t="s">
        <v>533</v>
      </c>
      <c r="E179" s="224" t="s">
        <v>431</v>
      </c>
      <c r="F179" s="222" t="s">
        <v>357</v>
      </c>
      <c r="G179" s="225">
        <v>2</v>
      </c>
      <c r="H179" s="205"/>
      <c r="I179" s="205">
        <f t="shared" si="21"/>
        <v>0</v>
      </c>
      <c r="J179" s="226">
        <v>0</v>
      </c>
      <c r="K179" s="225">
        <f t="shared" si="22"/>
        <v>0</v>
      </c>
      <c r="L179" s="226">
        <v>0</v>
      </c>
      <c r="M179" s="225">
        <f t="shared" si="23"/>
        <v>0</v>
      </c>
      <c r="N179" s="227"/>
      <c r="O179" s="228">
        <v>32</v>
      </c>
      <c r="P179" s="186" t="s">
        <v>112</v>
      </c>
      <c r="U179" s="222">
        <v>6</v>
      </c>
    </row>
    <row r="180" spans="1:21" s="186" customFormat="1" ht="21" customHeight="1">
      <c r="A180" s="222" t="s">
        <v>534</v>
      </c>
      <c r="B180" s="222" t="s">
        <v>153</v>
      </c>
      <c r="C180" s="222" t="s">
        <v>154</v>
      </c>
      <c r="D180" s="223" t="s">
        <v>535</v>
      </c>
      <c r="E180" s="224" t="s">
        <v>536</v>
      </c>
      <c r="F180" s="222" t="s">
        <v>357</v>
      </c>
      <c r="G180" s="225">
        <v>5</v>
      </c>
      <c r="H180" s="205"/>
      <c r="I180" s="205">
        <f t="shared" si="21"/>
        <v>0</v>
      </c>
      <c r="J180" s="226">
        <v>0</v>
      </c>
      <c r="K180" s="225">
        <f t="shared" si="22"/>
        <v>0</v>
      </c>
      <c r="L180" s="226">
        <v>0</v>
      </c>
      <c r="M180" s="225">
        <f t="shared" si="23"/>
        <v>0</v>
      </c>
      <c r="N180" s="227"/>
      <c r="O180" s="228">
        <v>32</v>
      </c>
      <c r="P180" s="186" t="s">
        <v>112</v>
      </c>
      <c r="U180" s="222">
        <v>6</v>
      </c>
    </row>
    <row r="181" spans="1:21" s="186" customFormat="1" ht="21" customHeight="1">
      <c r="A181" s="222" t="s">
        <v>537</v>
      </c>
      <c r="B181" s="222" t="s">
        <v>153</v>
      </c>
      <c r="C181" s="222" t="s">
        <v>154</v>
      </c>
      <c r="D181" s="223" t="s">
        <v>538</v>
      </c>
      <c r="E181" s="224" t="s">
        <v>433</v>
      </c>
      <c r="F181" s="222" t="s">
        <v>357</v>
      </c>
      <c r="G181" s="225">
        <v>3</v>
      </c>
      <c r="H181" s="205"/>
      <c r="I181" s="205">
        <f t="shared" si="21"/>
        <v>0</v>
      </c>
      <c r="J181" s="226">
        <v>0</v>
      </c>
      <c r="K181" s="225">
        <f t="shared" si="22"/>
        <v>0</v>
      </c>
      <c r="L181" s="226">
        <v>0</v>
      </c>
      <c r="M181" s="225">
        <f t="shared" si="23"/>
        <v>0</v>
      </c>
      <c r="N181" s="227"/>
      <c r="O181" s="228">
        <v>32</v>
      </c>
      <c r="P181" s="186" t="s">
        <v>112</v>
      </c>
      <c r="U181" s="222">
        <v>6</v>
      </c>
    </row>
    <row r="182" spans="1:21" s="186" customFormat="1" ht="21" customHeight="1">
      <c r="A182" s="222" t="s">
        <v>539</v>
      </c>
      <c r="B182" s="222" t="s">
        <v>153</v>
      </c>
      <c r="C182" s="222" t="s">
        <v>154</v>
      </c>
      <c r="D182" s="223" t="s">
        <v>540</v>
      </c>
      <c r="E182" s="224" t="s">
        <v>541</v>
      </c>
      <c r="F182" s="222" t="s">
        <v>357</v>
      </c>
      <c r="G182" s="225">
        <v>6</v>
      </c>
      <c r="H182" s="205"/>
      <c r="I182" s="205">
        <f t="shared" si="21"/>
        <v>0</v>
      </c>
      <c r="J182" s="226">
        <v>0</v>
      </c>
      <c r="K182" s="225">
        <f t="shared" si="22"/>
        <v>0</v>
      </c>
      <c r="L182" s="226">
        <v>0</v>
      </c>
      <c r="M182" s="225">
        <f t="shared" si="23"/>
        <v>0</v>
      </c>
      <c r="N182" s="227"/>
      <c r="O182" s="228">
        <v>32</v>
      </c>
      <c r="P182" s="186" t="s">
        <v>112</v>
      </c>
      <c r="U182" s="222">
        <v>6</v>
      </c>
    </row>
    <row r="183" spans="1:21" s="186" customFormat="1" ht="21" customHeight="1">
      <c r="A183" s="222" t="s">
        <v>542</v>
      </c>
      <c r="B183" s="222" t="s">
        <v>153</v>
      </c>
      <c r="C183" s="222" t="s">
        <v>154</v>
      </c>
      <c r="D183" s="223" t="s">
        <v>543</v>
      </c>
      <c r="E183" s="224" t="s">
        <v>437</v>
      </c>
      <c r="F183" s="222" t="s">
        <v>357</v>
      </c>
      <c r="G183" s="225">
        <v>1</v>
      </c>
      <c r="H183" s="205"/>
      <c r="I183" s="205">
        <f t="shared" si="21"/>
        <v>0</v>
      </c>
      <c r="J183" s="226">
        <v>0</v>
      </c>
      <c r="K183" s="225">
        <f t="shared" si="22"/>
        <v>0</v>
      </c>
      <c r="L183" s="226">
        <v>0</v>
      </c>
      <c r="M183" s="225">
        <f t="shared" si="23"/>
        <v>0</v>
      </c>
      <c r="N183" s="227"/>
      <c r="O183" s="228">
        <v>32</v>
      </c>
      <c r="P183" s="186" t="s">
        <v>112</v>
      </c>
      <c r="U183" s="222">
        <v>6</v>
      </c>
    </row>
    <row r="184" spans="1:21" s="186" customFormat="1" ht="21" customHeight="1">
      <c r="A184" s="222" t="s">
        <v>544</v>
      </c>
      <c r="B184" s="222" t="s">
        <v>153</v>
      </c>
      <c r="C184" s="222" t="s">
        <v>154</v>
      </c>
      <c r="D184" s="223" t="s">
        <v>545</v>
      </c>
      <c r="E184" s="224" t="s">
        <v>546</v>
      </c>
      <c r="F184" s="222" t="s">
        <v>357</v>
      </c>
      <c r="G184" s="225">
        <v>1</v>
      </c>
      <c r="H184" s="205"/>
      <c r="I184" s="205">
        <f t="shared" si="21"/>
        <v>0</v>
      </c>
      <c r="J184" s="226">
        <v>0</v>
      </c>
      <c r="K184" s="225">
        <f t="shared" si="22"/>
        <v>0</v>
      </c>
      <c r="L184" s="226">
        <v>0</v>
      </c>
      <c r="M184" s="225">
        <f t="shared" si="23"/>
        <v>0</v>
      </c>
      <c r="N184" s="227"/>
      <c r="O184" s="228">
        <v>32</v>
      </c>
      <c r="P184" s="186" t="s">
        <v>112</v>
      </c>
      <c r="U184" s="222">
        <v>6</v>
      </c>
    </row>
    <row r="185" spans="1:21" s="186" customFormat="1" ht="21" customHeight="1">
      <c r="A185" s="222" t="s">
        <v>547</v>
      </c>
      <c r="B185" s="222" t="s">
        <v>153</v>
      </c>
      <c r="C185" s="222" t="s">
        <v>154</v>
      </c>
      <c r="D185" s="223" t="s">
        <v>548</v>
      </c>
      <c r="E185" s="224" t="s">
        <v>439</v>
      </c>
      <c r="F185" s="222" t="s">
        <v>357</v>
      </c>
      <c r="G185" s="225">
        <v>1</v>
      </c>
      <c r="H185" s="205"/>
      <c r="I185" s="205">
        <f t="shared" si="21"/>
        <v>0</v>
      </c>
      <c r="J185" s="226">
        <v>0</v>
      </c>
      <c r="K185" s="225">
        <f t="shared" si="22"/>
        <v>0</v>
      </c>
      <c r="L185" s="226">
        <v>0</v>
      </c>
      <c r="M185" s="225">
        <f t="shared" si="23"/>
        <v>0</v>
      </c>
      <c r="N185" s="227"/>
      <c r="O185" s="228">
        <v>32</v>
      </c>
      <c r="P185" s="186" t="s">
        <v>112</v>
      </c>
      <c r="U185" s="222">
        <v>6</v>
      </c>
    </row>
    <row r="186" spans="1:21" s="186" customFormat="1" ht="21" customHeight="1">
      <c r="A186" s="222" t="s">
        <v>549</v>
      </c>
      <c r="B186" s="222" t="s">
        <v>153</v>
      </c>
      <c r="C186" s="222" t="s">
        <v>154</v>
      </c>
      <c r="D186" s="223" t="s">
        <v>550</v>
      </c>
      <c r="E186" s="224" t="s">
        <v>443</v>
      </c>
      <c r="F186" s="222" t="s">
        <v>357</v>
      </c>
      <c r="G186" s="225">
        <v>1</v>
      </c>
      <c r="H186" s="205"/>
      <c r="I186" s="205">
        <f t="shared" si="21"/>
        <v>0</v>
      </c>
      <c r="J186" s="226">
        <v>0</v>
      </c>
      <c r="K186" s="225">
        <f t="shared" si="22"/>
        <v>0</v>
      </c>
      <c r="L186" s="226">
        <v>0</v>
      </c>
      <c r="M186" s="225">
        <f t="shared" si="23"/>
        <v>0</v>
      </c>
      <c r="N186" s="227"/>
      <c r="O186" s="228">
        <v>32</v>
      </c>
      <c r="P186" s="186" t="s">
        <v>112</v>
      </c>
      <c r="U186" s="222">
        <v>6</v>
      </c>
    </row>
    <row r="187" spans="1:21" s="186" customFormat="1" ht="21" customHeight="1">
      <c r="A187" s="222" t="s">
        <v>551</v>
      </c>
      <c r="B187" s="222" t="s">
        <v>153</v>
      </c>
      <c r="C187" s="222" t="s">
        <v>154</v>
      </c>
      <c r="D187" s="223" t="s">
        <v>552</v>
      </c>
      <c r="E187" s="224" t="s">
        <v>553</v>
      </c>
      <c r="F187" s="222" t="s">
        <v>357</v>
      </c>
      <c r="G187" s="225">
        <v>1</v>
      </c>
      <c r="H187" s="205"/>
      <c r="I187" s="205">
        <f t="shared" si="21"/>
        <v>0</v>
      </c>
      <c r="J187" s="226">
        <v>0</v>
      </c>
      <c r="K187" s="225">
        <f t="shared" si="22"/>
        <v>0</v>
      </c>
      <c r="L187" s="226">
        <v>0</v>
      </c>
      <c r="M187" s="225">
        <f t="shared" si="23"/>
        <v>0</v>
      </c>
      <c r="N187" s="227"/>
      <c r="O187" s="228">
        <v>32</v>
      </c>
      <c r="P187" s="186" t="s">
        <v>112</v>
      </c>
      <c r="U187" s="222">
        <v>6</v>
      </c>
    </row>
    <row r="188" spans="1:21" s="186" customFormat="1" ht="21" customHeight="1">
      <c r="A188" s="222" t="s">
        <v>554</v>
      </c>
      <c r="B188" s="222" t="s">
        <v>153</v>
      </c>
      <c r="C188" s="222" t="s">
        <v>154</v>
      </c>
      <c r="D188" s="223" t="s">
        <v>555</v>
      </c>
      <c r="E188" s="224" t="s">
        <v>445</v>
      </c>
      <c r="F188" s="222" t="s">
        <v>357</v>
      </c>
      <c r="G188" s="225">
        <v>1</v>
      </c>
      <c r="H188" s="205"/>
      <c r="I188" s="205">
        <f t="shared" si="21"/>
        <v>0</v>
      </c>
      <c r="J188" s="226">
        <v>0</v>
      </c>
      <c r="K188" s="225">
        <f t="shared" si="22"/>
        <v>0</v>
      </c>
      <c r="L188" s="226">
        <v>0</v>
      </c>
      <c r="M188" s="225">
        <f t="shared" si="23"/>
        <v>0</v>
      </c>
      <c r="N188" s="227"/>
      <c r="O188" s="228">
        <v>32</v>
      </c>
      <c r="P188" s="186" t="s">
        <v>112</v>
      </c>
      <c r="U188" s="222">
        <v>6</v>
      </c>
    </row>
    <row r="189" spans="1:21" s="186" customFormat="1" ht="21" customHeight="1">
      <c r="A189" s="222" t="s">
        <v>556</v>
      </c>
      <c r="B189" s="222" t="s">
        <v>153</v>
      </c>
      <c r="C189" s="222" t="s">
        <v>154</v>
      </c>
      <c r="D189" s="223" t="s">
        <v>557</v>
      </c>
      <c r="E189" s="224" t="s">
        <v>558</v>
      </c>
      <c r="F189" s="222" t="s">
        <v>357</v>
      </c>
      <c r="G189" s="225">
        <v>1</v>
      </c>
      <c r="H189" s="205"/>
      <c r="I189" s="205">
        <f t="shared" si="21"/>
        <v>0</v>
      </c>
      <c r="J189" s="226">
        <v>0</v>
      </c>
      <c r="K189" s="225">
        <f t="shared" si="22"/>
        <v>0</v>
      </c>
      <c r="L189" s="226">
        <v>0</v>
      </c>
      <c r="M189" s="225">
        <f t="shared" si="23"/>
        <v>0</v>
      </c>
      <c r="N189" s="227"/>
      <c r="O189" s="228">
        <v>32</v>
      </c>
      <c r="P189" s="186" t="s">
        <v>112</v>
      </c>
      <c r="U189" s="222">
        <v>6</v>
      </c>
    </row>
    <row r="190" spans="1:21" s="186" customFormat="1" ht="21" customHeight="1">
      <c r="A190" s="222" t="s">
        <v>559</v>
      </c>
      <c r="B190" s="222" t="s">
        <v>153</v>
      </c>
      <c r="C190" s="222" t="s">
        <v>154</v>
      </c>
      <c r="D190" s="223" t="s">
        <v>560</v>
      </c>
      <c r="E190" s="224" t="s">
        <v>561</v>
      </c>
      <c r="F190" s="222" t="s">
        <v>357</v>
      </c>
      <c r="G190" s="225">
        <v>1</v>
      </c>
      <c r="H190" s="205"/>
      <c r="I190" s="205">
        <f t="shared" si="21"/>
        <v>0</v>
      </c>
      <c r="J190" s="226">
        <v>0</v>
      </c>
      <c r="K190" s="225">
        <f t="shared" si="22"/>
        <v>0</v>
      </c>
      <c r="L190" s="226">
        <v>0</v>
      </c>
      <c r="M190" s="225">
        <f t="shared" si="23"/>
        <v>0</v>
      </c>
      <c r="N190" s="227"/>
      <c r="O190" s="228">
        <v>32</v>
      </c>
      <c r="P190" s="186" t="s">
        <v>112</v>
      </c>
      <c r="U190" s="222">
        <v>6</v>
      </c>
    </row>
    <row r="191" spans="1:21" s="186" customFormat="1" ht="21" customHeight="1">
      <c r="A191" s="222" t="s">
        <v>562</v>
      </c>
      <c r="B191" s="222" t="s">
        <v>153</v>
      </c>
      <c r="C191" s="222" t="s">
        <v>154</v>
      </c>
      <c r="D191" s="223" t="s">
        <v>563</v>
      </c>
      <c r="E191" s="224" t="s">
        <v>447</v>
      </c>
      <c r="F191" s="222" t="s">
        <v>357</v>
      </c>
      <c r="G191" s="225">
        <v>1</v>
      </c>
      <c r="H191" s="205"/>
      <c r="I191" s="205">
        <f t="shared" si="21"/>
        <v>0</v>
      </c>
      <c r="J191" s="226">
        <v>0</v>
      </c>
      <c r="K191" s="225">
        <f t="shared" si="22"/>
        <v>0</v>
      </c>
      <c r="L191" s="226">
        <v>0</v>
      </c>
      <c r="M191" s="225">
        <f t="shared" si="23"/>
        <v>0</v>
      </c>
      <c r="N191" s="227"/>
      <c r="O191" s="228">
        <v>32</v>
      </c>
      <c r="P191" s="186" t="s">
        <v>112</v>
      </c>
      <c r="U191" s="222">
        <v>6</v>
      </c>
    </row>
    <row r="192" spans="1:21" s="186" customFormat="1" ht="21" customHeight="1">
      <c r="A192" s="222" t="s">
        <v>564</v>
      </c>
      <c r="B192" s="222" t="s">
        <v>153</v>
      </c>
      <c r="C192" s="222" t="s">
        <v>154</v>
      </c>
      <c r="D192" s="223" t="s">
        <v>565</v>
      </c>
      <c r="E192" s="224" t="s">
        <v>566</v>
      </c>
      <c r="F192" s="222" t="s">
        <v>357</v>
      </c>
      <c r="G192" s="225">
        <v>2</v>
      </c>
      <c r="H192" s="205"/>
      <c r="I192" s="205">
        <f t="shared" si="21"/>
        <v>0</v>
      </c>
      <c r="J192" s="226">
        <v>0</v>
      </c>
      <c r="K192" s="225">
        <f t="shared" si="22"/>
        <v>0</v>
      </c>
      <c r="L192" s="226">
        <v>0</v>
      </c>
      <c r="M192" s="225">
        <f t="shared" si="23"/>
        <v>0</v>
      </c>
      <c r="N192" s="227"/>
      <c r="O192" s="228">
        <v>32</v>
      </c>
      <c r="P192" s="186" t="s">
        <v>112</v>
      </c>
      <c r="U192" s="222">
        <v>6</v>
      </c>
    </row>
    <row r="193" spans="1:21" s="186" customFormat="1" ht="21" customHeight="1">
      <c r="A193" s="222" t="s">
        <v>567</v>
      </c>
      <c r="B193" s="222" t="s">
        <v>153</v>
      </c>
      <c r="C193" s="222" t="s">
        <v>154</v>
      </c>
      <c r="D193" s="223" t="s">
        <v>568</v>
      </c>
      <c r="E193" s="224" t="s">
        <v>569</v>
      </c>
      <c r="F193" s="222" t="s">
        <v>408</v>
      </c>
      <c r="G193" s="225">
        <v>2</v>
      </c>
      <c r="H193" s="205"/>
      <c r="I193" s="205">
        <f t="shared" si="21"/>
        <v>0</v>
      </c>
      <c r="J193" s="226">
        <v>0</v>
      </c>
      <c r="K193" s="225">
        <f t="shared" si="22"/>
        <v>0</v>
      </c>
      <c r="L193" s="226">
        <v>0</v>
      </c>
      <c r="M193" s="225">
        <f t="shared" si="23"/>
        <v>0</v>
      </c>
      <c r="N193" s="227"/>
      <c r="O193" s="228">
        <v>32</v>
      </c>
      <c r="P193" s="186" t="s">
        <v>112</v>
      </c>
      <c r="U193" s="222">
        <v>6</v>
      </c>
    </row>
    <row r="194" spans="1:21" s="186" customFormat="1" ht="21" customHeight="1">
      <c r="A194" s="222" t="s">
        <v>570</v>
      </c>
      <c r="B194" s="222" t="s">
        <v>153</v>
      </c>
      <c r="C194" s="222" t="s">
        <v>154</v>
      </c>
      <c r="D194" s="223" t="s">
        <v>571</v>
      </c>
      <c r="E194" s="224" t="s">
        <v>459</v>
      </c>
      <c r="F194" s="222" t="s">
        <v>408</v>
      </c>
      <c r="G194" s="225">
        <v>5</v>
      </c>
      <c r="H194" s="205"/>
      <c r="I194" s="205">
        <f t="shared" si="21"/>
        <v>0</v>
      </c>
      <c r="J194" s="226">
        <v>0</v>
      </c>
      <c r="K194" s="225">
        <f t="shared" si="22"/>
        <v>0</v>
      </c>
      <c r="L194" s="226">
        <v>0</v>
      </c>
      <c r="M194" s="225">
        <f t="shared" si="23"/>
        <v>0</v>
      </c>
      <c r="N194" s="227"/>
      <c r="O194" s="228">
        <v>32</v>
      </c>
      <c r="P194" s="186" t="s">
        <v>112</v>
      </c>
      <c r="U194" s="222">
        <v>6</v>
      </c>
    </row>
    <row r="195" spans="1:21" s="186" customFormat="1" ht="21" customHeight="1">
      <c r="A195" s="222" t="s">
        <v>572</v>
      </c>
      <c r="B195" s="222" t="s">
        <v>153</v>
      </c>
      <c r="C195" s="222" t="s">
        <v>154</v>
      </c>
      <c r="D195" s="223" t="s">
        <v>573</v>
      </c>
      <c r="E195" s="224" t="s">
        <v>574</v>
      </c>
      <c r="F195" s="222" t="s">
        <v>357</v>
      </c>
      <c r="G195" s="225">
        <v>2</v>
      </c>
      <c r="H195" s="205"/>
      <c r="I195" s="205">
        <f t="shared" si="21"/>
        <v>0</v>
      </c>
      <c r="J195" s="226">
        <v>0</v>
      </c>
      <c r="K195" s="225">
        <f t="shared" si="22"/>
        <v>0</v>
      </c>
      <c r="L195" s="226">
        <v>0</v>
      </c>
      <c r="M195" s="225">
        <f t="shared" si="23"/>
        <v>0</v>
      </c>
      <c r="N195" s="227"/>
      <c r="O195" s="228">
        <v>32</v>
      </c>
      <c r="P195" s="186" t="s">
        <v>112</v>
      </c>
      <c r="U195" s="222">
        <v>6</v>
      </c>
    </row>
    <row r="196" spans="1:21" s="186" customFormat="1" ht="21" customHeight="1">
      <c r="A196" s="222" t="s">
        <v>575</v>
      </c>
      <c r="B196" s="222" t="s">
        <v>153</v>
      </c>
      <c r="C196" s="222" t="s">
        <v>154</v>
      </c>
      <c r="D196" s="223" t="s">
        <v>576</v>
      </c>
      <c r="E196" s="224" t="s">
        <v>455</v>
      </c>
      <c r="F196" s="222" t="s">
        <v>357</v>
      </c>
      <c r="G196" s="225">
        <v>7</v>
      </c>
      <c r="H196" s="205"/>
      <c r="I196" s="205">
        <f t="shared" si="21"/>
        <v>0</v>
      </c>
      <c r="J196" s="226">
        <v>0</v>
      </c>
      <c r="K196" s="225">
        <f t="shared" si="22"/>
        <v>0</v>
      </c>
      <c r="L196" s="226">
        <v>0</v>
      </c>
      <c r="M196" s="225">
        <f t="shared" si="23"/>
        <v>0</v>
      </c>
      <c r="N196" s="227"/>
      <c r="O196" s="228">
        <v>32</v>
      </c>
      <c r="P196" s="186" t="s">
        <v>112</v>
      </c>
      <c r="U196" s="222">
        <v>6</v>
      </c>
    </row>
    <row r="197" spans="1:21" s="186" customFormat="1" ht="21" customHeight="1">
      <c r="A197" s="222" t="s">
        <v>577</v>
      </c>
      <c r="B197" s="222" t="s">
        <v>153</v>
      </c>
      <c r="C197" s="222" t="s">
        <v>154</v>
      </c>
      <c r="D197" s="223" t="s">
        <v>578</v>
      </c>
      <c r="E197" s="224" t="s">
        <v>457</v>
      </c>
      <c r="F197" s="222" t="s">
        <v>357</v>
      </c>
      <c r="G197" s="225">
        <v>8</v>
      </c>
      <c r="H197" s="205"/>
      <c r="I197" s="205">
        <f t="shared" si="21"/>
        <v>0</v>
      </c>
      <c r="J197" s="226">
        <v>0</v>
      </c>
      <c r="K197" s="225">
        <f t="shared" si="22"/>
        <v>0</v>
      </c>
      <c r="L197" s="226">
        <v>0</v>
      </c>
      <c r="M197" s="225">
        <f t="shared" si="23"/>
        <v>0</v>
      </c>
      <c r="N197" s="227"/>
      <c r="O197" s="228">
        <v>32</v>
      </c>
      <c r="P197" s="186" t="s">
        <v>112</v>
      </c>
      <c r="U197" s="222">
        <v>6</v>
      </c>
    </row>
    <row r="198" spans="1:21" s="186" customFormat="1" ht="30.75" customHeight="1">
      <c r="A198" s="222" t="s">
        <v>579</v>
      </c>
      <c r="B198" s="222" t="s">
        <v>153</v>
      </c>
      <c r="C198" s="222" t="s">
        <v>154</v>
      </c>
      <c r="D198" s="223" t="s">
        <v>580</v>
      </c>
      <c r="E198" s="224" t="s">
        <v>581</v>
      </c>
      <c r="F198" s="222" t="s">
        <v>203</v>
      </c>
      <c r="G198" s="225">
        <v>6</v>
      </c>
      <c r="H198" s="205"/>
      <c r="I198" s="205">
        <f t="shared" si="21"/>
        <v>0</v>
      </c>
      <c r="J198" s="226">
        <v>0</v>
      </c>
      <c r="K198" s="225">
        <f t="shared" si="22"/>
        <v>0</v>
      </c>
      <c r="L198" s="226">
        <v>0</v>
      </c>
      <c r="M198" s="225">
        <f t="shared" si="23"/>
        <v>0</v>
      </c>
      <c r="N198" s="227"/>
      <c r="O198" s="228">
        <v>32</v>
      </c>
      <c r="P198" s="186" t="s">
        <v>112</v>
      </c>
      <c r="U198" s="222">
        <v>6</v>
      </c>
    </row>
    <row r="199" spans="1:21" s="186" customFormat="1" ht="30.75" customHeight="1">
      <c r="A199" s="222" t="s">
        <v>582</v>
      </c>
      <c r="B199" s="222" t="s">
        <v>153</v>
      </c>
      <c r="C199" s="222" t="s">
        <v>154</v>
      </c>
      <c r="D199" s="223" t="s">
        <v>583</v>
      </c>
      <c r="E199" s="224" t="s">
        <v>584</v>
      </c>
      <c r="F199" s="222" t="s">
        <v>203</v>
      </c>
      <c r="G199" s="225">
        <v>8</v>
      </c>
      <c r="H199" s="205"/>
      <c r="I199" s="205">
        <f t="shared" si="21"/>
        <v>0</v>
      </c>
      <c r="J199" s="226">
        <v>0</v>
      </c>
      <c r="K199" s="225">
        <f t="shared" si="22"/>
        <v>0</v>
      </c>
      <c r="L199" s="226">
        <v>0</v>
      </c>
      <c r="M199" s="225">
        <f t="shared" si="23"/>
        <v>0</v>
      </c>
      <c r="N199" s="227"/>
      <c r="O199" s="228">
        <v>32</v>
      </c>
      <c r="P199" s="186" t="s">
        <v>112</v>
      </c>
      <c r="U199" s="222">
        <v>6</v>
      </c>
    </row>
    <row r="200" spans="1:21" s="186" customFormat="1" ht="30.75" customHeight="1">
      <c r="A200" s="222" t="s">
        <v>585</v>
      </c>
      <c r="B200" s="222" t="s">
        <v>153</v>
      </c>
      <c r="C200" s="222" t="s">
        <v>154</v>
      </c>
      <c r="D200" s="223" t="s">
        <v>586</v>
      </c>
      <c r="E200" s="224" t="s">
        <v>587</v>
      </c>
      <c r="F200" s="222" t="s">
        <v>203</v>
      </c>
      <c r="G200" s="225">
        <v>8</v>
      </c>
      <c r="H200" s="205"/>
      <c r="I200" s="205">
        <f t="shared" si="21"/>
        <v>0</v>
      </c>
      <c r="J200" s="226">
        <v>0</v>
      </c>
      <c r="K200" s="225">
        <f t="shared" si="22"/>
        <v>0</v>
      </c>
      <c r="L200" s="226">
        <v>0</v>
      </c>
      <c r="M200" s="225">
        <f t="shared" si="23"/>
        <v>0</v>
      </c>
      <c r="N200" s="227"/>
      <c r="O200" s="228">
        <v>32</v>
      </c>
      <c r="P200" s="186" t="s">
        <v>112</v>
      </c>
      <c r="U200" s="222">
        <v>6</v>
      </c>
    </row>
    <row r="201" spans="1:21" s="186" customFormat="1" ht="30.75" customHeight="1">
      <c r="A201" s="222" t="s">
        <v>588</v>
      </c>
      <c r="B201" s="222" t="s">
        <v>153</v>
      </c>
      <c r="C201" s="222" t="s">
        <v>154</v>
      </c>
      <c r="D201" s="223" t="s">
        <v>589</v>
      </c>
      <c r="E201" s="224" t="s">
        <v>590</v>
      </c>
      <c r="F201" s="222" t="s">
        <v>203</v>
      </c>
      <c r="G201" s="225">
        <v>12</v>
      </c>
      <c r="H201" s="205"/>
      <c r="I201" s="205">
        <f t="shared" si="21"/>
        <v>0</v>
      </c>
      <c r="J201" s="226">
        <v>0</v>
      </c>
      <c r="K201" s="225">
        <f t="shared" si="22"/>
        <v>0</v>
      </c>
      <c r="L201" s="226">
        <v>0</v>
      </c>
      <c r="M201" s="225">
        <f t="shared" si="23"/>
        <v>0</v>
      </c>
      <c r="N201" s="227"/>
      <c r="O201" s="228">
        <v>32</v>
      </c>
      <c r="P201" s="186" t="s">
        <v>112</v>
      </c>
      <c r="U201" s="222">
        <v>6</v>
      </c>
    </row>
    <row r="202" spans="1:21" s="186" customFormat="1" ht="21" customHeight="1">
      <c r="A202" s="222" t="s">
        <v>591</v>
      </c>
      <c r="B202" s="222" t="s">
        <v>153</v>
      </c>
      <c r="C202" s="222" t="s">
        <v>154</v>
      </c>
      <c r="D202" s="223" t="s">
        <v>592</v>
      </c>
      <c r="E202" s="224" t="s">
        <v>593</v>
      </c>
      <c r="F202" s="222" t="s">
        <v>203</v>
      </c>
      <c r="G202" s="225">
        <v>6</v>
      </c>
      <c r="H202" s="205"/>
      <c r="I202" s="205">
        <f t="shared" si="21"/>
        <v>0</v>
      </c>
      <c r="J202" s="226">
        <v>0</v>
      </c>
      <c r="K202" s="225">
        <f t="shared" si="22"/>
        <v>0</v>
      </c>
      <c r="L202" s="226">
        <v>0</v>
      </c>
      <c r="M202" s="225">
        <f t="shared" si="23"/>
        <v>0</v>
      </c>
      <c r="N202" s="227"/>
      <c r="O202" s="228">
        <v>32</v>
      </c>
      <c r="P202" s="186" t="s">
        <v>112</v>
      </c>
      <c r="U202" s="222">
        <v>6</v>
      </c>
    </row>
    <row r="203" spans="1:21" s="186" customFormat="1" ht="21" customHeight="1">
      <c r="A203" s="222" t="s">
        <v>594</v>
      </c>
      <c r="B203" s="222" t="s">
        <v>153</v>
      </c>
      <c r="C203" s="222" t="s">
        <v>154</v>
      </c>
      <c r="D203" s="223" t="s">
        <v>595</v>
      </c>
      <c r="E203" s="224" t="s">
        <v>596</v>
      </c>
      <c r="F203" s="222" t="s">
        <v>203</v>
      </c>
      <c r="G203" s="225">
        <v>8</v>
      </c>
      <c r="H203" s="205"/>
      <c r="I203" s="205">
        <f t="shared" si="21"/>
        <v>0</v>
      </c>
      <c r="J203" s="226">
        <v>0</v>
      </c>
      <c r="K203" s="225">
        <f t="shared" si="22"/>
        <v>0</v>
      </c>
      <c r="L203" s="226">
        <v>0</v>
      </c>
      <c r="M203" s="225">
        <f t="shared" si="23"/>
        <v>0</v>
      </c>
      <c r="N203" s="227"/>
      <c r="O203" s="228">
        <v>32</v>
      </c>
      <c r="P203" s="186" t="s">
        <v>112</v>
      </c>
      <c r="U203" s="222">
        <v>6</v>
      </c>
    </row>
    <row r="204" spans="1:21" s="186" customFormat="1" ht="21" customHeight="1">
      <c r="A204" s="222" t="s">
        <v>597</v>
      </c>
      <c r="B204" s="222" t="s">
        <v>153</v>
      </c>
      <c r="C204" s="222" t="s">
        <v>154</v>
      </c>
      <c r="D204" s="223" t="s">
        <v>598</v>
      </c>
      <c r="E204" s="224" t="s">
        <v>599</v>
      </c>
      <c r="F204" s="222" t="s">
        <v>203</v>
      </c>
      <c r="G204" s="225">
        <v>8</v>
      </c>
      <c r="H204" s="205"/>
      <c r="I204" s="205">
        <f t="shared" si="21"/>
        <v>0</v>
      </c>
      <c r="J204" s="226">
        <v>0</v>
      </c>
      <c r="K204" s="225">
        <f t="shared" si="22"/>
        <v>0</v>
      </c>
      <c r="L204" s="226">
        <v>0</v>
      </c>
      <c r="M204" s="225">
        <f t="shared" si="23"/>
        <v>0</v>
      </c>
      <c r="N204" s="227"/>
      <c r="O204" s="228">
        <v>32</v>
      </c>
      <c r="P204" s="186" t="s">
        <v>112</v>
      </c>
      <c r="U204" s="222">
        <v>6</v>
      </c>
    </row>
    <row r="205" spans="1:21" s="186" customFormat="1" ht="21" customHeight="1">
      <c r="A205" s="222" t="s">
        <v>600</v>
      </c>
      <c r="B205" s="222" t="s">
        <v>153</v>
      </c>
      <c r="C205" s="222" t="s">
        <v>154</v>
      </c>
      <c r="D205" s="223" t="s">
        <v>601</v>
      </c>
      <c r="E205" s="224" t="s">
        <v>602</v>
      </c>
      <c r="F205" s="222" t="s">
        <v>203</v>
      </c>
      <c r="G205" s="225">
        <v>12</v>
      </c>
      <c r="H205" s="205"/>
      <c r="I205" s="205">
        <f t="shared" si="21"/>
        <v>0</v>
      </c>
      <c r="J205" s="226">
        <v>0</v>
      </c>
      <c r="K205" s="225">
        <f t="shared" si="22"/>
        <v>0</v>
      </c>
      <c r="L205" s="226">
        <v>0</v>
      </c>
      <c r="M205" s="225">
        <f t="shared" si="23"/>
        <v>0</v>
      </c>
      <c r="N205" s="227"/>
      <c r="O205" s="228">
        <v>32</v>
      </c>
      <c r="P205" s="186" t="s">
        <v>112</v>
      </c>
      <c r="U205" s="222">
        <v>6</v>
      </c>
    </row>
    <row r="206" spans="2:21" s="187" customFormat="1" ht="11.25" customHeight="1">
      <c r="B206" s="185" t="s">
        <v>64</v>
      </c>
      <c r="D206" s="187" t="s">
        <v>603</v>
      </c>
      <c r="E206" s="187" t="s">
        <v>604</v>
      </c>
      <c r="I206" s="229">
        <f>SUM(I207:I234)</f>
        <v>0</v>
      </c>
      <c r="K206" s="230">
        <f>SUM(K207:K234)</f>
        <v>0</v>
      </c>
      <c r="M206" s="230">
        <f>SUM(M207:M234)</f>
        <v>0</v>
      </c>
      <c r="P206" s="187" t="s">
        <v>11</v>
      </c>
      <c r="U206" s="185"/>
    </row>
    <row r="207" spans="1:21" s="186" customFormat="1" ht="21" customHeight="1">
      <c r="A207" s="222" t="s">
        <v>605</v>
      </c>
      <c r="B207" s="222" t="s">
        <v>107</v>
      </c>
      <c r="C207" s="222" t="s">
        <v>405</v>
      </c>
      <c r="D207" s="223" t="s">
        <v>606</v>
      </c>
      <c r="E207" s="224" t="s">
        <v>607</v>
      </c>
      <c r="F207" s="222" t="s">
        <v>408</v>
      </c>
      <c r="G207" s="225">
        <v>1</v>
      </c>
      <c r="H207" s="205"/>
      <c r="I207" s="205">
        <f aca="true" t="shared" si="24" ref="I207:I234">ROUND(G207*H207,2)</f>
        <v>0</v>
      </c>
      <c r="J207" s="226">
        <v>0</v>
      </c>
      <c r="K207" s="225">
        <f aca="true" t="shared" si="25" ref="K207:K234">G207*J207</f>
        <v>0</v>
      </c>
      <c r="L207" s="226">
        <v>0</v>
      </c>
      <c r="M207" s="225">
        <f aca="true" t="shared" si="26" ref="M207:M234">G207*L207</f>
        <v>0</v>
      </c>
      <c r="N207" s="227"/>
      <c r="O207" s="228">
        <v>16</v>
      </c>
      <c r="P207" s="186" t="s">
        <v>112</v>
      </c>
      <c r="U207" s="222">
        <v>5</v>
      </c>
    </row>
    <row r="208" spans="1:21" s="186" customFormat="1" ht="21" customHeight="1">
      <c r="A208" s="222" t="s">
        <v>608</v>
      </c>
      <c r="B208" s="222" t="s">
        <v>153</v>
      </c>
      <c r="C208" s="222" t="s">
        <v>154</v>
      </c>
      <c r="D208" s="223" t="s">
        <v>412</v>
      </c>
      <c r="E208" s="224" t="s">
        <v>609</v>
      </c>
      <c r="F208" s="222" t="s">
        <v>357</v>
      </c>
      <c r="G208" s="225">
        <v>1</v>
      </c>
      <c r="H208" s="205"/>
      <c r="I208" s="205">
        <f t="shared" si="24"/>
        <v>0</v>
      </c>
      <c r="J208" s="226">
        <v>0</v>
      </c>
      <c r="K208" s="225">
        <f t="shared" si="25"/>
        <v>0</v>
      </c>
      <c r="L208" s="226">
        <v>0</v>
      </c>
      <c r="M208" s="225">
        <f t="shared" si="26"/>
        <v>0</v>
      </c>
      <c r="N208" s="227"/>
      <c r="O208" s="228">
        <v>32</v>
      </c>
      <c r="P208" s="186" t="s">
        <v>112</v>
      </c>
      <c r="U208" s="222">
        <v>5</v>
      </c>
    </row>
    <row r="209" spans="1:21" s="186" customFormat="1" ht="21" customHeight="1">
      <c r="A209" s="222" t="s">
        <v>610</v>
      </c>
      <c r="B209" s="222" t="s">
        <v>153</v>
      </c>
      <c r="C209" s="222" t="s">
        <v>154</v>
      </c>
      <c r="D209" s="223" t="s">
        <v>414</v>
      </c>
      <c r="E209" s="224" t="s">
        <v>611</v>
      </c>
      <c r="F209" s="222" t="s">
        <v>357</v>
      </c>
      <c r="G209" s="225">
        <v>1</v>
      </c>
      <c r="H209" s="205"/>
      <c r="I209" s="205">
        <f t="shared" si="24"/>
        <v>0</v>
      </c>
      <c r="J209" s="226">
        <v>0</v>
      </c>
      <c r="K209" s="225">
        <f t="shared" si="25"/>
        <v>0</v>
      </c>
      <c r="L209" s="226">
        <v>0</v>
      </c>
      <c r="M209" s="225">
        <f t="shared" si="26"/>
        <v>0</v>
      </c>
      <c r="N209" s="227"/>
      <c r="O209" s="228">
        <v>32</v>
      </c>
      <c r="P209" s="186" t="s">
        <v>112</v>
      </c>
      <c r="U209" s="222">
        <v>5</v>
      </c>
    </row>
    <row r="210" spans="1:21" s="186" customFormat="1" ht="21" customHeight="1">
      <c r="A210" s="222" t="s">
        <v>612</v>
      </c>
      <c r="B210" s="222" t="s">
        <v>153</v>
      </c>
      <c r="C210" s="222" t="s">
        <v>154</v>
      </c>
      <c r="D210" s="223" t="s">
        <v>416</v>
      </c>
      <c r="E210" s="224" t="s">
        <v>613</v>
      </c>
      <c r="F210" s="222" t="s">
        <v>357</v>
      </c>
      <c r="G210" s="225">
        <v>1</v>
      </c>
      <c r="H210" s="205"/>
      <c r="I210" s="205">
        <f t="shared" si="24"/>
        <v>0</v>
      </c>
      <c r="J210" s="226">
        <v>0</v>
      </c>
      <c r="K210" s="225">
        <f t="shared" si="25"/>
        <v>0</v>
      </c>
      <c r="L210" s="226">
        <v>0</v>
      </c>
      <c r="M210" s="225">
        <f t="shared" si="26"/>
        <v>0</v>
      </c>
      <c r="N210" s="227"/>
      <c r="O210" s="228">
        <v>32</v>
      </c>
      <c r="P210" s="186" t="s">
        <v>112</v>
      </c>
      <c r="U210" s="222">
        <v>5</v>
      </c>
    </row>
    <row r="211" spans="1:21" s="186" customFormat="1" ht="21" customHeight="1">
      <c r="A211" s="222" t="s">
        <v>614</v>
      </c>
      <c r="B211" s="222" t="s">
        <v>153</v>
      </c>
      <c r="C211" s="222" t="s">
        <v>154</v>
      </c>
      <c r="D211" s="223" t="s">
        <v>418</v>
      </c>
      <c r="E211" s="224" t="s">
        <v>615</v>
      </c>
      <c r="F211" s="222" t="s">
        <v>357</v>
      </c>
      <c r="G211" s="225">
        <v>1</v>
      </c>
      <c r="H211" s="205"/>
      <c r="I211" s="205">
        <f t="shared" si="24"/>
        <v>0</v>
      </c>
      <c r="J211" s="226">
        <v>0</v>
      </c>
      <c r="K211" s="225">
        <f t="shared" si="25"/>
        <v>0</v>
      </c>
      <c r="L211" s="226">
        <v>0</v>
      </c>
      <c r="M211" s="225">
        <f t="shared" si="26"/>
        <v>0</v>
      </c>
      <c r="N211" s="227"/>
      <c r="O211" s="228">
        <v>32</v>
      </c>
      <c r="P211" s="186" t="s">
        <v>112</v>
      </c>
      <c r="U211" s="222">
        <v>5</v>
      </c>
    </row>
    <row r="212" spans="1:21" s="186" customFormat="1" ht="21" customHeight="1">
      <c r="A212" s="222" t="s">
        <v>616</v>
      </c>
      <c r="B212" s="222" t="s">
        <v>153</v>
      </c>
      <c r="C212" s="222" t="s">
        <v>154</v>
      </c>
      <c r="D212" s="223" t="s">
        <v>420</v>
      </c>
      <c r="E212" s="224" t="s">
        <v>617</v>
      </c>
      <c r="F212" s="222" t="s">
        <v>357</v>
      </c>
      <c r="G212" s="225">
        <v>1</v>
      </c>
      <c r="H212" s="205"/>
      <c r="I212" s="205">
        <f t="shared" si="24"/>
        <v>0</v>
      </c>
      <c r="J212" s="226">
        <v>0</v>
      </c>
      <c r="K212" s="225">
        <f t="shared" si="25"/>
        <v>0</v>
      </c>
      <c r="L212" s="226">
        <v>0</v>
      </c>
      <c r="M212" s="225">
        <f t="shared" si="26"/>
        <v>0</v>
      </c>
      <c r="N212" s="227"/>
      <c r="O212" s="228">
        <v>32</v>
      </c>
      <c r="P212" s="186" t="s">
        <v>112</v>
      </c>
      <c r="U212" s="222">
        <v>5</v>
      </c>
    </row>
    <row r="213" spans="1:21" s="186" customFormat="1" ht="21" customHeight="1">
      <c r="A213" s="222" t="s">
        <v>618</v>
      </c>
      <c r="B213" s="222" t="s">
        <v>153</v>
      </c>
      <c r="C213" s="222" t="s">
        <v>154</v>
      </c>
      <c r="D213" s="223" t="s">
        <v>422</v>
      </c>
      <c r="E213" s="224" t="s">
        <v>619</v>
      </c>
      <c r="F213" s="222" t="s">
        <v>357</v>
      </c>
      <c r="G213" s="225">
        <v>2</v>
      </c>
      <c r="H213" s="205"/>
      <c r="I213" s="205">
        <f t="shared" si="24"/>
        <v>0</v>
      </c>
      <c r="J213" s="226">
        <v>0</v>
      </c>
      <c r="K213" s="225">
        <f t="shared" si="25"/>
        <v>0</v>
      </c>
      <c r="L213" s="226">
        <v>0</v>
      </c>
      <c r="M213" s="225">
        <f t="shared" si="26"/>
        <v>0</v>
      </c>
      <c r="N213" s="227"/>
      <c r="O213" s="228">
        <v>32</v>
      </c>
      <c r="P213" s="186" t="s">
        <v>112</v>
      </c>
      <c r="U213" s="222">
        <v>5</v>
      </c>
    </row>
    <row r="214" spans="1:21" s="186" customFormat="1" ht="21" customHeight="1">
      <c r="A214" s="222" t="s">
        <v>620</v>
      </c>
      <c r="B214" s="222" t="s">
        <v>153</v>
      </c>
      <c r="C214" s="222" t="s">
        <v>154</v>
      </c>
      <c r="D214" s="223" t="s">
        <v>424</v>
      </c>
      <c r="E214" s="224" t="s">
        <v>621</v>
      </c>
      <c r="F214" s="222" t="s">
        <v>357</v>
      </c>
      <c r="G214" s="225">
        <v>2</v>
      </c>
      <c r="H214" s="205"/>
      <c r="I214" s="205">
        <f t="shared" si="24"/>
        <v>0</v>
      </c>
      <c r="J214" s="226">
        <v>0</v>
      </c>
      <c r="K214" s="225">
        <f t="shared" si="25"/>
        <v>0</v>
      </c>
      <c r="L214" s="226">
        <v>0</v>
      </c>
      <c r="M214" s="225">
        <f t="shared" si="26"/>
        <v>0</v>
      </c>
      <c r="N214" s="227"/>
      <c r="O214" s="228">
        <v>32</v>
      </c>
      <c r="P214" s="186" t="s">
        <v>112</v>
      </c>
      <c r="U214" s="222">
        <v>5</v>
      </c>
    </row>
    <row r="215" spans="1:21" s="186" customFormat="1" ht="21" customHeight="1">
      <c r="A215" s="222" t="s">
        <v>622</v>
      </c>
      <c r="B215" s="222" t="s">
        <v>153</v>
      </c>
      <c r="C215" s="222" t="s">
        <v>154</v>
      </c>
      <c r="D215" s="223" t="s">
        <v>426</v>
      </c>
      <c r="E215" s="224" t="s">
        <v>623</v>
      </c>
      <c r="F215" s="222" t="s">
        <v>357</v>
      </c>
      <c r="G215" s="225">
        <v>1</v>
      </c>
      <c r="H215" s="205"/>
      <c r="I215" s="205">
        <f t="shared" si="24"/>
        <v>0</v>
      </c>
      <c r="J215" s="226">
        <v>0</v>
      </c>
      <c r="K215" s="225">
        <f t="shared" si="25"/>
        <v>0</v>
      </c>
      <c r="L215" s="226">
        <v>0</v>
      </c>
      <c r="M215" s="225">
        <f t="shared" si="26"/>
        <v>0</v>
      </c>
      <c r="N215" s="227"/>
      <c r="O215" s="228">
        <v>32</v>
      </c>
      <c r="P215" s="186" t="s">
        <v>112</v>
      </c>
      <c r="U215" s="222">
        <v>5</v>
      </c>
    </row>
    <row r="216" spans="1:21" s="186" customFormat="1" ht="21" customHeight="1">
      <c r="A216" s="222" t="s">
        <v>624</v>
      </c>
      <c r="B216" s="222" t="s">
        <v>153</v>
      </c>
      <c r="C216" s="222" t="s">
        <v>154</v>
      </c>
      <c r="D216" s="223" t="s">
        <v>428</v>
      </c>
      <c r="E216" s="224" t="s">
        <v>625</v>
      </c>
      <c r="F216" s="222" t="s">
        <v>357</v>
      </c>
      <c r="G216" s="225">
        <v>1</v>
      </c>
      <c r="H216" s="205"/>
      <c r="I216" s="205">
        <f t="shared" si="24"/>
        <v>0</v>
      </c>
      <c r="J216" s="226">
        <v>0</v>
      </c>
      <c r="K216" s="225">
        <f t="shared" si="25"/>
        <v>0</v>
      </c>
      <c r="L216" s="226">
        <v>0</v>
      </c>
      <c r="M216" s="225">
        <f t="shared" si="26"/>
        <v>0</v>
      </c>
      <c r="N216" s="227"/>
      <c r="O216" s="228">
        <v>32</v>
      </c>
      <c r="P216" s="186" t="s">
        <v>112</v>
      </c>
      <c r="U216" s="222">
        <v>5</v>
      </c>
    </row>
    <row r="217" spans="1:21" s="186" customFormat="1" ht="21" customHeight="1">
      <c r="A217" s="222" t="s">
        <v>626</v>
      </c>
      <c r="B217" s="222" t="s">
        <v>153</v>
      </c>
      <c r="C217" s="222" t="s">
        <v>154</v>
      </c>
      <c r="D217" s="223" t="s">
        <v>430</v>
      </c>
      <c r="E217" s="224" t="s">
        <v>627</v>
      </c>
      <c r="F217" s="222" t="s">
        <v>357</v>
      </c>
      <c r="G217" s="225">
        <v>1</v>
      </c>
      <c r="H217" s="205"/>
      <c r="I217" s="205">
        <f t="shared" si="24"/>
        <v>0</v>
      </c>
      <c r="J217" s="226">
        <v>0</v>
      </c>
      <c r="K217" s="225">
        <f t="shared" si="25"/>
        <v>0</v>
      </c>
      <c r="L217" s="226">
        <v>0</v>
      </c>
      <c r="M217" s="225">
        <f t="shared" si="26"/>
        <v>0</v>
      </c>
      <c r="N217" s="227"/>
      <c r="O217" s="228">
        <v>32</v>
      </c>
      <c r="P217" s="186" t="s">
        <v>112</v>
      </c>
      <c r="U217" s="222">
        <v>5</v>
      </c>
    </row>
    <row r="218" spans="1:21" s="186" customFormat="1" ht="21" customHeight="1">
      <c r="A218" s="222" t="s">
        <v>628</v>
      </c>
      <c r="B218" s="222" t="s">
        <v>153</v>
      </c>
      <c r="C218" s="222" t="s">
        <v>154</v>
      </c>
      <c r="D218" s="223" t="s">
        <v>432</v>
      </c>
      <c r="E218" s="224" t="s">
        <v>629</v>
      </c>
      <c r="F218" s="222" t="s">
        <v>357</v>
      </c>
      <c r="G218" s="225">
        <v>1</v>
      </c>
      <c r="H218" s="205"/>
      <c r="I218" s="205">
        <f t="shared" si="24"/>
        <v>0</v>
      </c>
      <c r="J218" s="226">
        <v>0</v>
      </c>
      <c r="K218" s="225">
        <f t="shared" si="25"/>
        <v>0</v>
      </c>
      <c r="L218" s="226">
        <v>0</v>
      </c>
      <c r="M218" s="225">
        <f t="shared" si="26"/>
        <v>0</v>
      </c>
      <c r="N218" s="227"/>
      <c r="O218" s="228">
        <v>32</v>
      </c>
      <c r="P218" s="186" t="s">
        <v>112</v>
      </c>
      <c r="U218" s="222">
        <v>5</v>
      </c>
    </row>
    <row r="219" spans="1:21" s="186" customFormat="1" ht="32.25" customHeight="1">
      <c r="A219" s="222" t="s">
        <v>630</v>
      </c>
      <c r="B219" s="222" t="s">
        <v>153</v>
      </c>
      <c r="C219" s="222" t="s">
        <v>154</v>
      </c>
      <c r="D219" s="223" t="s">
        <v>434</v>
      </c>
      <c r="E219" s="224" t="s">
        <v>631</v>
      </c>
      <c r="F219" s="222" t="s">
        <v>357</v>
      </c>
      <c r="G219" s="225">
        <v>2</v>
      </c>
      <c r="H219" s="205"/>
      <c r="I219" s="205">
        <f t="shared" si="24"/>
        <v>0</v>
      </c>
      <c r="J219" s="226">
        <v>0</v>
      </c>
      <c r="K219" s="225">
        <f t="shared" si="25"/>
        <v>0</v>
      </c>
      <c r="L219" s="226">
        <v>0</v>
      </c>
      <c r="M219" s="225">
        <f t="shared" si="26"/>
        <v>0</v>
      </c>
      <c r="N219" s="227"/>
      <c r="O219" s="228">
        <v>32</v>
      </c>
      <c r="P219" s="186" t="s">
        <v>112</v>
      </c>
      <c r="U219" s="222">
        <v>5</v>
      </c>
    </row>
    <row r="220" spans="1:21" s="186" customFormat="1" ht="32.25" customHeight="1">
      <c r="A220" s="222" t="s">
        <v>632</v>
      </c>
      <c r="B220" s="222" t="s">
        <v>153</v>
      </c>
      <c r="C220" s="222" t="s">
        <v>154</v>
      </c>
      <c r="D220" s="223" t="s">
        <v>436</v>
      </c>
      <c r="E220" s="224" t="s">
        <v>633</v>
      </c>
      <c r="F220" s="222" t="s">
        <v>357</v>
      </c>
      <c r="G220" s="225">
        <v>15</v>
      </c>
      <c r="H220" s="205"/>
      <c r="I220" s="205">
        <f t="shared" si="24"/>
        <v>0</v>
      </c>
      <c r="J220" s="226">
        <v>0</v>
      </c>
      <c r="K220" s="225">
        <f t="shared" si="25"/>
        <v>0</v>
      </c>
      <c r="L220" s="226">
        <v>0</v>
      </c>
      <c r="M220" s="225">
        <f t="shared" si="26"/>
        <v>0</v>
      </c>
      <c r="N220" s="227"/>
      <c r="O220" s="228">
        <v>32</v>
      </c>
      <c r="P220" s="186" t="s">
        <v>112</v>
      </c>
      <c r="U220" s="222">
        <v>5</v>
      </c>
    </row>
    <row r="221" spans="1:21" s="186" customFormat="1" ht="21" customHeight="1">
      <c r="A221" s="222" t="s">
        <v>634</v>
      </c>
      <c r="B221" s="222" t="s">
        <v>153</v>
      </c>
      <c r="C221" s="222" t="s">
        <v>154</v>
      </c>
      <c r="D221" s="223" t="s">
        <v>438</v>
      </c>
      <c r="E221" s="224" t="s">
        <v>635</v>
      </c>
      <c r="F221" s="222" t="s">
        <v>357</v>
      </c>
      <c r="G221" s="225">
        <v>15</v>
      </c>
      <c r="H221" s="205"/>
      <c r="I221" s="205">
        <f t="shared" si="24"/>
        <v>0</v>
      </c>
      <c r="J221" s="226">
        <v>0</v>
      </c>
      <c r="K221" s="225">
        <f t="shared" si="25"/>
        <v>0</v>
      </c>
      <c r="L221" s="226">
        <v>0</v>
      </c>
      <c r="M221" s="225">
        <f t="shared" si="26"/>
        <v>0</v>
      </c>
      <c r="N221" s="227"/>
      <c r="O221" s="228">
        <v>32</v>
      </c>
      <c r="P221" s="186" t="s">
        <v>112</v>
      </c>
      <c r="U221" s="222">
        <v>5</v>
      </c>
    </row>
    <row r="222" spans="1:21" s="186" customFormat="1" ht="21" customHeight="1">
      <c r="A222" s="222" t="s">
        <v>636</v>
      </c>
      <c r="B222" s="222" t="s">
        <v>153</v>
      </c>
      <c r="C222" s="222" t="s">
        <v>154</v>
      </c>
      <c r="D222" s="223" t="s">
        <v>440</v>
      </c>
      <c r="E222" s="224" t="s">
        <v>637</v>
      </c>
      <c r="F222" s="222" t="s">
        <v>203</v>
      </c>
      <c r="G222" s="225">
        <v>90</v>
      </c>
      <c r="H222" s="205"/>
      <c r="I222" s="205">
        <f t="shared" si="24"/>
        <v>0</v>
      </c>
      <c r="J222" s="226">
        <v>0</v>
      </c>
      <c r="K222" s="225">
        <f t="shared" si="25"/>
        <v>0</v>
      </c>
      <c r="L222" s="226">
        <v>0</v>
      </c>
      <c r="M222" s="225">
        <f t="shared" si="26"/>
        <v>0</v>
      </c>
      <c r="N222" s="227"/>
      <c r="O222" s="228">
        <v>32</v>
      </c>
      <c r="P222" s="186" t="s">
        <v>112</v>
      </c>
      <c r="U222" s="222">
        <v>5</v>
      </c>
    </row>
    <row r="223" spans="1:21" s="186" customFormat="1" ht="21" customHeight="1">
      <c r="A223" s="222" t="s">
        <v>638</v>
      </c>
      <c r="B223" s="222" t="s">
        <v>153</v>
      </c>
      <c r="C223" s="222" t="s">
        <v>154</v>
      </c>
      <c r="D223" s="223" t="s">
        <v>442</v>
      </c>
      <c r="E223" s="224" t="s">
        <v>639</v>
      </c>
      <c r="F223" s="222" t="s">
        <v>203</v>
      </c>
      <c r="G223" s="225">
        <v>35</v>
      </c>
      <c r="H223" s="205"/>
      <c r="I223" s="205">
        <f t="shared" si="24"/>
        <v>0</v>
      </c>
      <c r="J223" s="226">
        <v>0</v>
      </c>
      <c r="K223" s="225">
        <f t="shared" si="25"/>
        <v>0</v>
      </c>
      <c r="L223" s="226">
        <v>0</v>
      </c>
      <c r="M223" s="225">
        <f t="shared" si="26"/>
        <v>0</v>
      </c>
      <c r="N223" s="227"/>
      <c r="O223" s="228">
        <v>32</v>
      </c>
      <c r="P223" s="186" t="s">
        <v>112</v>
      </c>
      <c r="U223" s="222">
        <v>5</v>
      </c>
    </row>
    <row r="224" spans="1:21" s="186" customFormat="1" ht="21" customHeight="1">
      <c r="A224" s="222" t="s">
        <v>640</v>
      </c>
      <c r="B224" s="222" t="s">
        <v>153</v>
      </c>
      <c r="C224" s="222" t="s">
        <v>154</v>
      </c>
      <c r="D224" s="223" t="s">
        <v>444</v>
      </c>
      <c r="E224" s="224" t="s">
        <v>641</v>
      </c>
      <c r="F224" s="222" t="s">
        <v>203</v>
      </c>
      <c r="G224" s="225">
        <v>32</v>
      </c>
      <c r="H224" s="205"/>
      <c r="I224" s="205">
        <f t="shared" si="24"/>
        <v>0</v>
      </c>
      <c r="J224" s="226">
        <v>0</v>
      </c>
      <c r="K224" s="225">
        <f t="shared" si="25"/>
        <v>0</v>
      </c>
      <c r="L224" s="226">
        <v>0</v>
      </c>
      <c r="M224" s="225">
        <f t="shared" si="26"/>
        <v>0</v>
      </c>
      <c r="N224" s="227"/>
      <c r="O224" s="228">
        <v>32</v>
      </c>
      <c r="P224" s="186" t="s">
        <v>112</v>
      </c>
      <c r="U224" s="222">
        <v>5</v>
      </c>
    </row>
    <row r="225" spans="1:21" s="186" customFormat="1" ht="21" customHeight="1">
      <c r="A225" s="222" t="s">
        <v>642</v>
      </c>
      <c r="B225" s="222" t="s">
        <v>153</v>
      </c>
      <c r="C225" s="222" t="s">
        <v>154</v>
      </c>
      <c r="D225" s="223" t="s">
        <v>446</v>
      </c>
      <c r="E225" s="224" t="s">
        <v>643</v>
      </c>
      <c r="F225" s="222" t="s">
        <v>203</v>
      </c>
      <c r="G225" s="225">
        <v>50</v>
      </c>
      <c r="H225" s="205"/>
      <c r="I225" s="205">
        <f t="shared" si="24"/>
        <v>0</v>
      </c>
      <c r="J225" s="226">
        <v>0</v>
      </c>
      <c r="K225" s="225">
        <f t="shared" si="25"/>
        <v>0</v>
      </c>
      <c r="L225" s="226">
        <v>0</v>
      </c>
      <c r="M225" s="225">
        <f t="shared" si="26"/>
        <v>0</v>
      </c>
      <c r="N225" s="227"/>
      <c r="O225" s="228">
        <v>32</v>
      </c>
      <c r="P225" s="186" t="s">
        <v>112</v>
      </c>
      <c r="U225" s="222">
        <v>5</v>
      </c>
    </row>
    <row r="226" spans="1:21" s="186" customFormat="1" ht="21" customHeight="1">
      <c r="A226" s="222" t="s">
        <v>644</v>
      </c>
      <c r="B226" s="222" t="s">
        <v>153</v>
      </c>
      <c r="C226" s="222" t="s">
        <v>154</v>
      </c>
      <c r="D226" s="223" t="s">
        <v>448</v>
      </c>
      <c r="E226" s="224" t="s">
        <v>469</v>
      </c>
      <c r="F226" s="222" t="s">
        <v>203</v>
      </c>
      <c r="G226" s="225">
        <v>2</v>
      </c>
      <c r="H226" s="205"/>
      <c r="I226" s="205">
        <f t="shared" si="24"/>
        <v>0</v>
      </c>
      <c r="J226" s="226">
        <v>0</v>
      </c>
      <c r="K226" s="225">
        <f t="shared" si="25"/>
        <v>0</v>
      </c>
      <c r="L226" s="226">
        <v>0</v>
      </c>
      <c r="M226" s="225">
        <f t="shared" si="26"/>
        <v>0</v>
      </c>
      <c r="N226" s="227"/>
      <c r="O226" s="228">
        <v>32</v>
      </c>
      <c r="P226" s="186" t="s">
        <v>112</v>
      </c>
      <c r="U226" s="222">
        <v>5</v>
      </c>
    </row>
    <row r="227" spans="1:21" s="186" customFormat="1" ht="21" customHeight="1">
      <c r="A227" s="222" t="s">
        <v>645</v>
      </c>
      <c r="B227" s="222" t="s">
        <v>153</v>
      </c>
      <c r="C227" s="222" t="s">
        <v>154</v>
      </c>
      <c r="D227" s="223" t="s">
        <v>450</v>
      </c>
      <c r="E227" s="224" t="s">
        <v>646</v>
      </c>
      <c r="F227" s="222" t="s">
        <v>203</v>
      </c>
      <c r="G227" s="225">
        <v>80</v>
      </c>
      <c r="H227" s="205"/>
      <c r="I227" s="205">
        <f t="shared" si="24"/>
        <v>0</v>
      </c>
      <c r="J227" s="226">
        <v>0</v>
      </c>
      <c r="K227" s="225">
        <f t="shared" si="25"/>
        <v>0</v>
      </c>
      <c r="L227" s="226">
        <v>0</v>
      </c>
      <c r="M227" s="225">
        <f t="shared" si="26"/>
        <v>0</v>
      </c>
      <c r="N227" s="227"/>
      <c r="O227" s="228">
        <v>32</v>
      </c>
      <c r="P227" s="186" t="s">
        <v>112</v>
      </c>
      <c r="U227" s="222">
        <v>5</v>
      </c>
    </row>
    <row r="228" spans="1:21" s="186" customFormat="1" ht="21" customHeight="1">
      <c r="A228" s="222" t="s">
        <v>490</v>
      </c>
      <c r="B228" s="222" t="s">
        <v>153</v>
      </c>
      <c r="C228" s="222" t="s">
        <v>154</v>
      </c>
      <c r="D228" s="223" t="s">
        <v>452</v>
      </c>
      <c r="E228" s="224" t="s">
        <v>647</v>
      </c>
      <c r="F228" s="222" t="s">
        <v>203</v>
      </c>
      <c r="G228" s="225">
        <v>35</v>
      </c>
      <c r="H228" s="205"/>
      <c r="I228" s="205">
        <f t="shared" si="24"/>
        <v>0</v>
      </c>
      <c r="J228" s="226">
        <v>0</v>
      </c>
      <c r="K228" s="225">
        <f t="shared" si="25"/>
        <v>0</v>
      </c>
      <c r="L228" s="226">
        <v>0</v>
      </c>
      <c r="M228" s="225">
        <f t="shared" si="26"/>
        <v>0</v>
      </c>
      <c r="N228" s="227"/>
      <c r="O228" s="228">
        <v>32</v>
      </c>
      <c r="P228" s="186" t="s">
        <v>112</v>
      </c>
      <c r="U228" s="222">
        <v>5</v>
      </c>
    </row>
    <row r="229" spans="1:21" s="186" customFormat="1" ht="21" customHeight="1">
      <c r="A229" s="222" t="s">
        <v>493</v>
      </c>
      <c r="B229" s="222" t="s">
        <v>153</v>
      </c>
      <c r="C229" s="222" t="s">
        <v>154</v>
      </c>
      <c r="D229" s="223" t="s">
        <v>454</v>
      </c>
      <c r="E229" s="224" t="s">
        <v>648</v>
      </c>
      <c r="F229" s="222" t="s">
        <v>203</v>
      </c>
      <c r="G229" s="225">
        <v>32</v>
      </c>
      <c r="H229" s="205"/>
      <c r="I229" s="205">
        <f t="shared" si="24"/>
        <v>0</v>
      </c>
      <c r="J229" s="226">
        <v>0</v>
      </c>
      <c r="K229" s="225">
        <f t="shared" si="25"/>
        <v>0</v>
      </c>
      <c r="L229" s="226">
        <v>0</v>
      </c>
      <c r="M229" s="225">
        <f t="shared" si="26"/>
        <v>0</v>
      </c>
      <c r="N229" s="227"/>
      <c r="O229" s="228">
        <v>32</v>
      </c>
      <c r="P229" s="186" t="s">
        <v>112</v>
      </c>
      <c r="U229" s="222">
        <v>5</v>
      </c>
    </row>
    <row r="230" spans="1:21" s="186" customFormat="1" ht="21" customHeight="1">
      <c r="A230" s="222" t="s">
        <v>496</v>
      </c>
      <c r="B230" s="222" t="s">
        <v>153</v>
      </c>
      <c r="C230" s="222" t="s">
        <v>154</v>
      </c>
      <c r="D230" s="223" t="s">
        <v>456</v>
      </c>
      <c r="E230" s="224" t="s">
        <v>649</v>
      </c>
      <c r="F230" s="222" t="s">
        <v>203</v>
      </c>
      <c r="G230" s="225">
        <v>50</v>
      </c>
      <c r="H230" s="205"/>
      <c r="I230" s="205">
        <f t="shared" si="24"/>
        <v>0</v>
      </c>
      <c r="J230" s="226">
        <v>0</v>
      </c>
      <c r="K230" s="225">
        <f t="shared" si="25"/>
        <v>0</v>
      </c>
      <c r="L230" s="226">
        <v>0</v>
      </c>
      <c r="M230" s="225">
        <f t="shared" si="26"/>
        <v>0</v>
      </c>
      <c r="N230" s="227"/>
      <c r="O230" s="228">
        <v>32</v>
      </c>
      <c r="P230" s="186" t="s">
        <v>112</v>
      </c>
      <c r="U230" s="222">
        <v>5</v>
      </c>
    </row>
    <row r="231" spans="1:21" s="186" customFormat="1" ht="21" customHeight="1">
      <c r="A231" s="222" t="s">
        <v>499</v>
      </c>
      <c r="B231" s="222" t="s">
        <v>153</v>
      </c>
      <c r="C231" s="222" t="s">
        <v>154</v>
      </c>
      <c r="D231" s="223" t="s">
        <v>458</v>
      </c>
      <c r="E231" s="224" t="s">
        <v>471</v>
      </c>
      <c r="F231" s="222" t="s">
        <v>203</v>
      </c>
      <c r="G231" s="225">
        <v>2</v>
      </c>
      <c r="H231" s="205"/>
      <c r="I231" s="205">
        <f t="shared" si="24"/>
        <v>0</v>
      </c>
      <c r="J231" s="226">
        <v>0</v>
      </c>
      <c r="K231" s="225">
        <f t="shared" si="25"/>
        <v>0</v>
      </c>
      <c r="L231" s="226">
        <v>0</v>
      </c>
      <c r="M231" s="225">
        <f t="shared" si="26"/>
        <v>0</v>
      </c>
      <c r="N231" s="227"/>
      <c r="O231" s="228">
        <v>32</v>
      </c>
      <c r="P231" s="186" t="s">
        <v>112</v>
      </c>
      <c r="U231" s="222">
        <v>5</v>
      </c>
    </row>
    <row r="232" spans="1:21" s="184" customFormat="1" ht="21" customHeight="1">
      <c r="A232" s="176" t="s">
        <v>502</v>
      </c>
      <c r="B232" s="176" t="s">
        <v>107</v>
      </c>
      <c r="C232" s="176" t="s">
        <v>405</v>
      </c>
      <c r="D232" s="177" t="s">
        <v>650</v>
      </c>
      <c r="E232" s="178" t="s">
        <v>651</v>
      </c>
      <c r="F232" s="176" t="s">
        <v>408</v>
      </c>
      <c r="G232" s="179">
        <v>1</v>
      </c>
      <c r="H232" s="180"/>
      <c r="I232" s="205">
        <f t="shared" si="24"/>
        <v>0</v>
      </c>
      <c r="J232" s="181">
        <v>0</v>
      </c>
      <c r="K232" s="179">
        <f t="shared" si="25"/>
        <v>0</v>
      </c>
      <c r="L232" s="181">
        <v>0</v>
      </c>
      <c r="M232" s="179">
        <f t="shared" si="26"/>
        <v>0</v>
      </c>
      <c r="N232" s="182"/>
      <c r="O232" s="183">
        <v>16</v>
      </c>
      <c r="P232" s="184" t="s">
        <v>112</v>
      </c>
      <c r="U232" s="176">
        <v>5</v>
      </c>
    </row>
    <row r="233" spans="1:21" s="184" customFormat="1" ht="21" customHeight="1">
      <c r="A233" s="176" t="s">
        <v>505</v>
      </c>
      <c r="B233" s="176" t="s">
        <v>107</v>
      </c>
      <c r="C233" s="176" t="s">
        <v>405</v>
      </c>
      <c r="D233" s="177" t="s">
        <v>652</v>
      </c>
      <c r="E233" s="178" t="s">
        <v>653</v>
      </c>
      <c r="F233" s="176" t="s">
        <v>408</v>
      </c>
      <c r="G233" s="179">
        <v>1</v>
      </c>
      <c r="H233" s="180"/>
      <c r="I233" s="205">
        <f t="shared" si="24"/>
        <v>0</v>
      </c>
      <c r="J233" s="181">
        <v>0</v>
      </c>
      <c r="K233" s="179">
        <f t="shared" si="25"/>
        <v>0</v>
      </c>
      <c r="L233" s="181">
        <v>0</v>
      </c>
      <c r="M233" s="179">
        <f t="shared" si="26"/>
        <v>0</v>
      </c>
      <c r="N233" s="182"/>
      <c r="O233" s="183">
        <v>16</v>
      </c>
      <c r="P233" s="184" t="s">
        <v>112</v>
      </c>
      <c r="U233" s="176">
        <v>5</v>
      </c>
    </row>
    <row r="234" spans="1:21" s="184" customFormat="1" ht="21" customHeight="1">
      <c r="A234" s="176" t="s">
        <v>508</v>
      </c>
      <c r="B234" s="176" t="s">
        <v>107</v>
      </c>
      <c r="C234" s="176" t="s">
        <v>405</v>
      </c>
      <c r="D234" s="177" t="s">
        <v>654</v>
      </c>
      <c r="E234" s="178" t="s">
        <v>655</v>
      </c>
      <c r="F234" s="176" t="s">
        <v>408</v>
      </c>
      <c r="G234" s="179">
        <v>1</v>
      </c>
      <c r="H234" s="180"/>
      <c r="I234" s="205">
        <f t="shared" si="24"/>
        <v>0</v>
      </c>
      <c r="J234" s="181">
        <v>0</v>
      </c>
      <c r="K234" s="179">
        <f t="shared" si="25"/>
        <v>0</v>
      </c>
      <c r="L234" s="181">
        <v>0</v>
      </c>
      <c r="M234" s="179">
        <f t="shared" si="26"/>
        <v>0</v>
      </c>
      <c r="N234" s="182"/>
      <c r="O234" s="183">
        <v>16</v>
      </c>
      <c r="P234" s="184" t="s">
        <v>112</v>
      </c>
      <c r="U234" s="176">
        <v>5</v>
      </c>
    </row>
    <row r="235" spans="2:21" s="172" customFormat="1" ht="11.25" customHeight="1">
      <c r="B235" s="173" t="s">
        <v>64</v>
      </c>
      <c r="D235" s="174" t="s">
        <v>656</v>
      </c>
      <c r="E235" s="174" t="s">
        <v>657</v>
      </c>
      <c r="I235" s="204">
        <f>SUM(I236:I268)</f>
        <v>0</v>
      </c>
      <c r="K235" s="175">
        <f>SUM(K236:K268)</f>
        <v>0</v>
      </c>
      <c r="M235" s="175">
        <f>SUM(M236:M268)</f>
        <v>0</v>
      </c>
      <c r="P235" s="174" t="s">
        <v>11</v>
      </c>
      <c r="U235" s="197"/>
    </row>
    <row r="236" spans="1:21" s="184" customFormat="1" ht="21" customHeight="1">
      <c r="A236" s="176" t="s">
        <v>511</v>
      </c>
      <c r="B236" s="176" t="s">
        <v>107</v>
      </c>
      <c r="C236" s="176" t="s">
        <v>405</v>
      </c>
      <c r="D236" s="177" t="s">
        <v>658</v>
      </c>
      <c r="E236" s="178" t="s">
        <v>659</v>
      </c>
      <c r="F236" s="176" t="s">
        <v>408</v>
      </c>
      <c r="G236" s="179">
        <v>1</v>
      </c>
      <c r="H236" s="180"/>
      <c r="I236" s="205">
        <f aca="true" t="shared" si="27" ref="I236:I268">ROUND(G236*H236,2)</f>
        <v>0</v>
      </c>
      <c r="J236" s="181">
        <v>0</v>
      </c>
      <c r="K236" s="179">
        <f aca="true" t="shared" si="28" ref="K236:K268">G236*J236</f>
        <v>0</v>
      </c>
      <c r="L236" s="181">
        <v>0</v>
      </c>
      <c r="M236" s="179">
        <f aca="true" t="shared" si="29" ref="M236:M268">G236*L236</f>
        <v>0</v>
      </c>
      <c r="N236" s="182"/>
      <c r="O236" s="183">
        <v>16</v>
      </c>
      <c r="P236" s="184" t="s">
        <v>112</v>
      </c>
      <c r="U236" s="176">
        <v>6</v>
      </c>
    </row>
    <row r="237" spans="1:21" s="186" customFormat="1" ht="21" customHeight="1">
      <c r="A237" s="222" t="s">
        <v>514</v>
      </c>
      <c r="B237" s="222" t="s">
        <v>153</v>
      </c>
      <c r="C237" s="222" t="s">
        <v>154</v>
      </c>
      <c r="D237" s="223" t="s">
        <v>660</v>
      </c>
      <c r="E237" s="224" t="s">
        <v>661</v>
      </c>
      <c r="F237" s="222" t="s">
        <v>357</v>
      </c>
      <c r="G237" s="225">
        <v>2</v>
      </c>
      <c r="H237" s="205"/>
      <c r="I237" s="205">
        <f t="shared" si="27"/>
        <v>0</v>
      </c>
      <c r="J237" s="226">
        <v>0</v>
      </c>
      <c r="K237" s="225">
        <f t="shared" si="28"/>
        <v>0</v>
      </c>
      <c r="L237" s="226">
        <v>0</v>
      </c>
      <c r="M237" s="225">
        <f t="shared" si="29"/>
        <v>0</v>
      </c>
      <c r="N237" s="227"/>
      <c r="O237" s="228">
        <v>32</v>
      </c>
      <c r="P237" s="186" t="s">
        <v>112</v>
      </c>
      <c r="U237" s="222">
        <v>6</v>
      </c>
    </row>
    <row r="238" spans="1:21" s="186" customFormat="1" ht="21" customHeight="1">
      <c r="A238" s="222" t="s">
        <v>517</v>
      </c>
      <c r="B238" s="222" t="s">
        <v>153</v>
      </c>
      <c r="C238" s="222" t="s">
        <v>154</v>
      </c>
      <c r="D238" s="223" t="s">
        <v>662</v>
      </c>
      <c r="E238" s="224" t="s">
        <v>663</v>
      </c>
      <c r="F238" s="222" t="s">
        <v>664</v>
      </c>
      <c r="G238" s="225">
        <v>2</v>
      </c>
      <c r="H238" s="205"/>
      <c r="I238" s="205">
        <f t="shared" si="27"/>
        <v>0</v>
      </c>
      <c r="J238" s="226">
        <v>0</v>
      </c>
      <c r="K238" s="225">
        <f t="shared" si="28"/>
        <v>0</v>
      </c>
      <c r="L238" s="226">
        <v>0</v>
      </c>
      <c r="M238" s="225">
        <f t="shared" si="29"/>
        <v>0</v>
      </c>
      <c r="N238" s="227"/>
      <c r="O238" s="228">
        <v>32</v>
      </c>
      <c r="P238" s="186" t="s">
        <v>112</v>
      </c>
      <c r="U238" s="222">
        <v>6</v>
      </c>
    </row>
    <row r="239" spans="1:21" s="186" customFormat="1" ht="21" customHeight="1">
      <c r="A239" s="222" t="s">
        <v>520</v>
      </c>
      <c r="B239" s="222" t="s">
        <v>153</v>
      </c>
      <c r="C239" s="222" t="s">
        <v>154</v>
      </c>
      <c r="D239" s="223" t="s">
        <v>665</v>
      </c>
      <c r="E239" s="224" t="s">
        <v>666</v>
      </c>
      <c r="F239" s="222" t="s">
        <v>357</v>
      </c>
      <c r="G239" s="225">
        <v>2</v>
      </c>
      <c r="H239" s="205"/>
      <c r="I239" s="205">
        <f t="shared" si="27"/>
        <v>0</v>
      </c>
      <c r="J239" s="226">
        <v>0</v>
      </c>
      <c r="K239" s="225">
        <f t="shared" si="28"/>
        <v>0</v>
      </c>
      <c r="L239" s="226">
        <v>0</v>
      </c>
      <c r="M239" s="225">
        <f t="shared" si="29"/>
        <v>0</v>
      </c>
      <c r="N239" s="227"/>
      <c r="O239" s="228">
        <v>32</v>
      </c>
      <c r="P239" s="186" t="s">
        <v>112</v>
      </c>
      <c r="U239" s="222">
        <v>6</v>
      </c>
    </row>
    <row r="240" spans="1:21" s="186" customFormat="1" ht="21" customHeight="1">
      <c r="A240" s="222" t="s">
        <v>523</v>
      </c>
      <c r="B240" s="222" t="s">
        <v>153</v>
      </c>
      <c r="C240" s="222" t="s">
        <v>154</v>
      </c>
      <c r="D240" s="223" t="s">
        <v>667</v>
      </c>
      <c r="E240" s="224" t="s">
        <v>668</v>
      </c>
      <c r="F240" s="222" t="s">
        <v>357</v>
      </c>
      <c r="G240" s="225">
        <v>2</v>
      </c>
      <c r="H240" s="205"/>
      <c r="I240" s="205">
        <f t="shared" si="27"/>
        <v>0</v>
      </c>
      <c r="J240" s="226">
        <v>0</v>
      </c>
      <c r="K240" s="225">
        <f t="shared" si="28"/>
        <v>0</v>
      </c>
      <c r="L240" s="226">
        <v>0</v>
      </c>
      <c r="M240" s="225">
        <f t="shared" si="29"/>
        <v>0</v>
      </c>
      <c r="N240" s="227"/>
      <c r="O240" s="228">
        <v>32</v>
      </c>
      <c r="P240" s="186" t="s">
        <v>112</v>
      </c>
      <c r="U240" s="222">
        <v>6</v>
      </c>
    </row>
    <row r="241" spans="1:21" s="186" customFormat="1" ht="21" customHeight="1">
      <c r="A241" s="222" t="s">
        <v>525</v>
      </c>
      <c r="B241" s="222" t="s">
        <v>153</v>
      </c>
      <c r="C241" s="222" t="s">
        <v>154</v>
      </c>
      <c r="D241" s="223" t="s">
        <v>669</v>
      </c>
      <c r="E241" s="224" t="s">
        <v>561</v>
      </c>
      <c r="F241" s="222" t="s">
        <v>357</v>
      </c>
      <c r="G241" s="225">
        <v>2</v>
      </c>
      <c r="H241" s="205"/>
      <c r="I241" s="205">
        <f t="shared" si="27"/>
        <v>0</v>
      </c>
      <c r="J241" s="226">
        <v>0</v>
      </c>
      <c r="K241" s="225">
        <f t="shared" si="28"/>
        <v>0</v>
      </c>
      <c r="L241" s="226">
        <v>0</v>
      </c>
      <c r="M241" s="225">
        <f t="shared" si="29"/>
        <v>0</v>
      </c>
      <c r="N241" s="227"/>
      <c r="O241" s="228">
        <v>32</v>
      </c>
      <c r="P241" s="186" t="s">
        <v>112</v>
      </c>
      <c r="U241" s="222">
        <v>6</v>
      </c>
    </row>
    <row r="242" spans="1:21" s="186" customFormat="1" ht="21" customHeight="1">
      <c r="A242" s="222" t="s">
        <v>528</v>
      </c>
      <c r="B242" s="222" t="s">
        <v>153</v>
      </c>
      <c r="C242" s="222" t="s">
        <v>154</v>
      </c>
      <c r="D242" s="223" t="s">
        <v>670</v>
      </c>
      <c r="E242" s="224" t="s">
        <v>536</v>
      </c>
      <c r="F242" s="222" t="s">
        <v>357</v>
      </c>
      <c r="G242" s="225">
        <v>2</v>
      </c>
      <c r="H242" s="205"/>
      <c r="I242" s="205">
        <f t="shared" si="27"/>
        <v>0</v>
      </c>
      <c r="J242" s="226">
        <v>0</v>
      </c>
      <c r="K242" s="225">
        <f t="shared" si="28"/>
        <v>0</v>
      </c>
      <c r="L242" s="226">
        <v>0</v>
      </c>
      <c r="M242" s="225">
        <f t="shared" si="29"/>
        <v>0</v>
      </c>
      <c r="N242" s="227"/>
      <c r="O242" s="228">
        <v>32</v>
      </c>
      <c r="P242" s="186" t="s">
        <v>112</v>
      </c>
      <c r="U242" s="222">
        <v>6</v>
      </c>
    </row>
    <row r="243" spans="1:21" s="186" customFormat="1" ht="21" customHeight="1">
      <c r="A243" s="222" t="s">
        <v>530</v>
      </c>
      <c r="B243" s="222" t="s">
        <v>153</v>
      </c>
      <c r="C243" s="222" t="s">
        <v>154</v>
      </c>
      <c r="D243" s="223" t="s">
        <v>671</v>
      </c>
      <c r="E243" s="224" t="s">
        <v>455</v>
      </c>
      <c r="F243" s="222" t="s">
        <v>357</v>
      </c>
      <c r="G243" s="225">
        <v>2</v>
      </c>
      <c r="H243" s="205"/>
      <c r="I243" s="205">
        <f t="shared" si="27"/>
        <v>0</v>
      </c>
      <c r="J243" s="226">
        <v>0</v>
      </c>
      <c r="K243" s="225">
        <f t="shared" si="28"/>
        <v>0</v>
      </c>
      <c r="L243" s="226">
        <v>0</v>
      </c>
      <c r="M243" s="225">
        <f t="shared" si="29"/>
        <v>0</v>
      </c>
      <c r="N243" s="227"/>
      <c r="O243" s="228">
        <v>32</v>
      </c>
      <c r="P243" s="186" t="s">
        <v>112</v>
      </c>
      <c r="U243" s="222">
        <v>6</v>
      </c>
    </row>
    <row r="244" spans="1:21" s="186" customFormat="1" ht="30.75" customHeight="1">
      <c r="A244" s="222" t="s">
        <v>533</v>
      </c>
      <c r="B244" s="222" t="s">
        <v>153</v>
      </c>
      <c r="C244" s="222" t="s">
        <v>154</v>
      </c>
      <c r="D244" s="223" t="s">
        <v>672</v>
      </c>
      <c r="E244" s="224" t="s">
        <v>584</v>
      </c>
      <c r="F244" s="222" t="s">
        <v>203</v>
      </c>
      <c r="G244" s="225">
        <v>12</v>
      </c>
      <c r="H244" s="205"/>
      <c r="I244" s="205">
        <f t="shared" si="27"/>
        <v>0</v>
      </c>
      <c r="J244" s="226">
        <v>0</v>
      </c>
      <c r="K244" s="225">
        <f t="shared" si="28"/>
        <v>0</v>
      </c>
      <c r="L244" s="226">
        <v>0</v>
      </c>
      <c r="M244" s="225">
        <f t="shared" si="29"/>
        <v>0</v>
      </c>
      <c r="N244" s="227"/>
      <c r="O244" s="228">
        <v>32</v>
      </c>
      <c r="P244" s="186" t="s">
        <v>112</v>
      </c>
      <c r="U244" s="222">
        <v>6</v>
      </c>
    </row>
    <row r="245" spans="1:21" s="186" customFormat="1" ht="30.75" customHeight="1">
      <c r="A245" s="222" t="s">
        <v>535</v>
      </c>
      <c r="B245" s="222" t="s">
        <v>153</v>
      </c>
      <c r="C245" s="222" t="s">
        <v>154</v>
      </c>
      <c r="D245" s="223" t="s">
        <v>673</v>
      </c>
      <c r="E245" s="224" t="s">
        <v>587</v>
      </c>
      <c r="F245" s="222" t="s">
        <v>203</v>
      </c>
      <c r="G245" s="225">
        <v>60</v>
      </c>
      <c r="H245" s="205"/>
      <c r="I245" s="205">
        <f t="shared" si="27"/>
        <v>0</v>
      </c>
      <c r="J245" s="226">
        <v>0</v>
      </c>
      <c r="K245" s="225">
        <f t="shared" si="28"/>
        <v>0</v>
      </c>
      <c r="L245" s="226">
        <v>0</v>
      </c>
      <c r="M245" s="225">
        <f t="shared" si="29"/>
        <v>0</v>
      </c>
      <c r="N245" s="227"/>
      <c r="O245" s="228">
        <v>32</v>
      </c>
      <c r="P245" s="186" t="s">
        <v>112</v>
      </c>
      <c r="U245" s="222">
        <v>6</v>
      </c>
    </row>
    <row r="246" spans="1:21" s="186" customFormat="1" ht="21" customHeight="1">
      <c r="A246" s="222" t="s">
        <v>538</v>
      </c>
      <c r="B246" s="222" t="s">
        <v>153</v>
      </c>
      <c r="C246" s="222" t="s">
        <v>154</v>
      </c>
      <c r="D246" s="223" t="s">
        <v>674</v>
      </c>
      <c r="E246" s="224" t="s">
        <v>675</v>
      </c>
      <c r="F246" s="222" t="s">
        <v>203</v>
      </c>
      <c r="G246" s="225">
        <v>12</v>
      </c>
      <c r="H246" s="205"/>
      <c r="I246" s="205">
        <f t="shared" si="27"/>
        <v>0</v>
      </c>
      <c r="J246" s="226">
        <v>0</v>
      </c>
      <c r="K246" s="225">
        <f t="shared" si="28"/>
        <v>0</v>
      </c>
      <c r="L246" s="226">
        <v>0</v>
      </c>
      <c r="M246" s="225">
        <f t="shared" si="29"/>
        <v>0</v>
      </c>
      <c r="N246" s="227"/>
      <c r="O246" s="228">
        <v>32</v>
      </c>
      <c r="P246" s="186" t="s">
        <v>112</v>
      </c>
      <c r="U246" s="222">
        <v>6</v>
      </c>
    </row>
    <row r="247" spans="1:21" s="186" customFormat="1" ht="21" customHeight="1">
      <c r="A247" s="222" t="s">
        <v>540</v>
      </c>
      <c r="B247" s="222" t="s">
        <v>153</v>
      </c>
      <c r="C247" s="222" t="s">
        <v>154</v>
      </c>
      <c r="D247" s="223" t="s">
        <v>676</v>
      </c>
      <c r="E247" s="224" t="s">
        <v>677</v>
      </c>
      <c r="F247" s="222" t="s">
        <v>203</v>
      </c>
      <c r="G247" s="225">
        <v>60</v>
      </c>
      <c r="H247" s="205"/>
      <c r="I247" s="205">
        <f t="shared" si="27"/>
        <v>0</v>
      </c>
      <c r="J247" s="226">
        <v>0</v>
      </c>
      <c r="K247" s="225">
        <f t="shared" si="28"/>
        <v>0</v>
      </c>
      <c r="L247" s="226">
        <v>0</v>
      </c>
      <c r="M247" s="225">
        <f t="shared" si="29"/>
        <v>0</v>
      </c>
      <c r="N247" s="227"/>
      <c r="O247" s="228">
        <v>32</v>
      </c>
      <c r="P247" s="186" t="s">
        <v>112</v>
      </c>
      <c r="U247" s="222">
        <v>6</v>
      </c>
    </row>
    <row r="248" spans="1:21" s="186" customFormat="1" ht="21" customHeight="1">
      <c r="A248" s="222" t="s">
        <v>543</v>
      </c>
      <c r="B248" s="222" t="s">
        <v>153</v>
      </c>
      <c r="C248" s="222" t="s">
        <v>154</v>
      </c>
      <c r="D248" s="223" t="s">
        <v>678</v>
      </c>
      <c r="E248" s="224" t="s">
        <v>679</v>
      </c>
      <c r="F248" s="222" t="s">
        <v>357</v>
      </c>
      <c r="G248" s="225">
        <v>1</v>
      </c>
      <c r="H248" s="205"/>
      <c r="I248" s="205">
        <f t="shared" si="27"/>
        <v>0</v>
      </c>
      <c r="J248" s="226">
        <v>0</v>
      </c>
      <c r="K248" s="225">
        <f t="shared" si="28"/>
        <v>0</v>
      </c>
      <c r="L248" s="226">
        <v>0</v>
      </c>
      <c r="M248" s="225">
        <f t="shared" si="29"/>
        <v>0</v>
      </c>
      <c r="N248" s="227"/>
      <c r="O248" s="228">
        <v>32</v>
      </c>
      <c r="P248" s="186" t="s">
        <v>112</v>
      </c>
      <c r="U248" s="222">
        <v>6</v>
      </c>
    </row>
    <row r="249" spans="1:21" s="186" customFormat="1" ht="21" customHeight="1">
      <c r="A249" s="222" t="s">
        <v>545</v>
      </c>
      <c r="B249" s="222" t="s">
        <v>153</v>
      </c>
      <c r="C249" s="222" t="s">
        <v>154</v>
      </c>
      <c r="D249" s="223" t="s">
        <v>680</v>
      </c>
      <c r="E249" s="224" t="s">
        <v>679</v>
      </c>
      <c r="F249" s="222" t="s">
        <v>357</v>
      </c>
      <c r="G249" s="225">
        <v>2</v>
      </c>
      <c r="H249" s="205"/>
      <c r="I249" s="205">
        <f t="shared" si="27"/>
        <v>0</v>
      </c>
      <c r="J249" s="226">
        <v>0</v>
      </c>
      <c r="K249" s="225">
        <f t="shared" si="28"/>
        <v>0</v>
      </c>
      <c r="L249" s="226">
        <v>0</v>
      </c>
      <c r="M249" s="225">
        <f t="shared" si="29"/>
        <v>0</v>
      </c>
      <c r="N249" s="227"/>
      <c r="O249" s="228">
        <v>32</v>
      </c>
      <c r="P249" s="186" t="s">
        <v>112</v>
      </c>
      <c r="U249" s="222">
        <v>6</v>
      </c>
    </row>
    <row r="250" spans="1:21" s="186" customFormat="1" ht="21" customHeight="1">
      <c r="A250" s="222" t="s">
        <v>548</v>
      </c>
      <c r="B250" s="222" t="s">
        <v>153</v>
      </c>
      <c r="C250" s="222" t="s">
        <v>154</v>
      </c>
      <c r="D250" s="223" t="s">
        <v>681</v>
      </c>
      <c r="E250" s="224" t="s">
        <v>682</v>
      </c>
      <c r="F250" s="222" t="s">
        <v>357</v>
      </c>
      <c r="G250" s="225">
        <v>1</v>
      </c>
      <c r="H250" s="205"/>
      <c r="I250" s="205">
        <f t="shared" si="27"/>
        <v>0</v>
      </c>
      <c r="J250" s="226">
        <v>0</v>
      </c>
      <c r="K250" s="225">
        <f t="shared" si="28"/>
        <v>0</v>
      </c>
      <c r="L250" s="226">
        <v>0</v>
      </c>
      <c r="M250" s="225">
        <f t="shared" si="29"/>
        <v>0</v>
      </c>
      <c r="N250" s="227"/>
      <c r="O250" s="228">
        <v>32</v>
      </c>
      <c r="P250" s="186" t="s">
        <v>112</v>
      </c>
      <c r="U250" s="222">
        <v>6</v>
      </c>
    </row>
    <row r="251" spans="1:21" s="186" customFormat="1" ht="21" customHeight="1">
      <c r="A251" s="222" t="s">
        <v>550</v>
      </c>
      <c r="B251" s="222" t="s">
        <v>153</v>
      </c>
      <c r="C251" s="222" t="s">
        <v>154</v>
      </c>
      <c r="D251" s="223" t="s">
        <v>683</v>
      </c>
      <c r="E251" s="224" t="s">
        <v>684</v>
      </c>
      <c r="F251" s="222" t="s">
        <v>357</v>
      </c>
      <c r="G251" s="225">
        <v>1</v>
      </c>
      <c r="H251" s="205"/>
      <c r="I251" s="205">
        <f t="shared" si="27"/>
        <v>0</v>
      </c>
      <c r="J251" s="226">
        <v>0</v>
      </c>
      <c r="K251" s="225">
        <f t="shared" si="28"/>
        <v>0</v>
      </c>
      <c r="L251" s="226">
        <v>0</v>
      </c>
      <c r="M251" s="225">
        <f t="shared" si="29"/>
        <v>0</v>
      </c>
      <c r="N251" s="227"/>
      <c r="O251" s="228">
        <v>32</v>
      </c>
      <c r="P251" s="186" t="s">
        <v>112</v>
      </c>
      <c r="U251" s="222">
        <v>6</v>
      </c>
    </row>
    <row r="252" spans="1:21" s="186" customFormat="1" ht="21" customHeight="1">
      <c r="A252" s="222" t="s">
        <v>552</v>
      </c>
      <c r="B252" s="222" t="s">
        <v>153</v>
      </c>
      <c r="C252" s="222" t="s">
        <v>154</v>
      </c>
      <c r="D252" s="223" t="s">
        <v>685</v>
      </c>
      <c r="E252" s="224" t="s">
        <v>686</v>
      </c>
      <c r="F252" s="222" t="s">
        <v>357</v>
      </c>
      <c r="G252" s="225">
        <v>1</v>
      </c>
      <c r="H252" s="205"/>
      <c r="I252" s="205">
        <f t="shared" si="27"/>
        <v>0</v>
      </c>
      <c r="J252" s="226">
        <v>0</v>
      </c>
      <c r="K252" s="225">
        <f t="shared" si="28"/>
        <v>0</v>
      </c>
      <c r="L252" s="226">
        <v>0</v>
      </c>
      <c r="M252" s="225">
        <f t="shared" si="29"/>
        <v>0</v>
      </c>
      <c r="N252" s="227"/>
      <c r="O252" s="228">
        <v>32</v>
      </c>
      <c r="P252" s="186" t="s">
        <v>112</v>
      </c>
      <c r="U252" s="222">
        <v>6</v>
      </c>
    </row>
    <row r="253" spans="1:21" s="186" customFormat="1" ht="21" customHeight="1">
      <c r="A253" s="222" t="s">
        <v>555</v>
      </c>
      <c r="B253" s="222" t="s">
        <v>153</v>
      </c>
      <c r="C253" s="222" t="s">
        <v>154</v>
      </c>
      <c r="D253" s="223" t="s">
        <v>687</v>
      </c>
      <c r="E253" s="224" t="s">
        <v>688</v>
      </c>
      <c r="F253" s="222" t="s">
        <v>357</v>
      </c>
      <c r="G253" s="225">
        <v>1</v>
      </c>
      <c r="H253" s="205"/>
      <c r="I253" s="205">
        <f t="shared" si="27"/>
        <v>0</v>
      </c>
      <c r="J253" s="226">
        <v>0</v>
      </c>
      <c r="K253" s="225">
        <f t="shared" si="28"/>
        <v>0</v>
      </c>
      <c r="L253" s="226">
        <v>0</v>
      </c>
      <c r="M253" s="225">
        <f t="shared" si="29"/>
        <v>0</v>
      </c>
      <c r="N253" s="227"/>
      <c r="O253" s="228">
        <v>32</v>
      </c>
      <c r="P253" s="186" t="s">
        <v>112</v>
      </c>
      <c r="U253" s="222">
        <v>6</v>
      </c>
    </row>
    <row r="254" spans="1:21" s="186" customFormat="1" ht="21" customHeight="1">
      <c r="A254" s="222" t="s">
        <v>557</v>
      </c>
      <c r="B254" s="222" t="s">
        <v>153</v>
      </c>
      <c r="C254" s="222" t="s">
        <v>154</v>
      </c>
      <c r="D254" s="223" t="s">
        <v>689</v>
      </c>
      <c r="E254" s="224" t="s">
        <v>690</v>
      </c>
      <c r="F254" s="222" t="s">
        <v>357</v>
      </c>
      <c r="G254" s="225">
        <v>2</v>
      </c>
      <c r="H254" s="205"/>
      <c r="I254" s="205">
        <f t="shared" si="27"/>
        <v>0</v>
      </c>
      <c r="J254" s="226">
        <v>0</v>
      </c>
      <c r="K254" s="225">
        <f t="shared" si="28"/>
        <v>0</v>
      </c>
      <c r="L254" s="226">
        <v>0</v>
      </c>
      <c r="M254" s="225">
        <f t="shared" si="29"/>
        <v>0</v>
      </c>
      <c r="N254" s="227"/>
      <c r="O254" s="228">
        <v>32</v>
      </c>
      <c r="P254" s="186" t="s">
        <v>112</v>
      </c>
      <c r="U254" s="222">
        <v>6</v>
      </c>
    </row>
    <row r="255" spans="1:21" s="186" customFormat="1" ht="21" customHeight="1">
      <c r="A255" s="222" t="s">
        <v>560</v>
      </c>
      <c r="B255" s="222" t="s">
        <v>153</v>
      </c>
      <c r="C255" s="222" t="s">
        <v>154</v>
      </c>
      <c r="D255" s="223" t="s">
        <v>691</v>
      </c>
      <c r="E255" s="224" t="s">
        <v>692</v>
      </c>
      <c r="F255" s="222" t="s">
        <v>357</v>
      </c>
      <c r="G255" s="225">
        <v>1</v>
      </c>
      <c r="H255" s="205"/>
      <c r="I255" s="205">
        <f t="shared" si="27"/>
        <v>0</v>
      </c>
      <c r="J255" s="226">
        <v>0</v>
      </c>
      <c r="K255" s="225">
        <f t="shared" si="28"/>
        <v>0</v>
      </c>
      <c r="L255" s="226">
        <v>0</v>
      </c>
      <c r="M255" s="225">
        <f t="shared" si="29"/>
        <v>0</v>
      </c>
      <c r="N255" s="227"/>
      <c r="O255" s="228">
        <v>32</v>
      </c>
      <c r="P255" s="186" t="s">
        <v>112</v>
      </c>
      <c r="U255" s="222">
        <v>6</v>
      </c>
    </row>
    <row r="256" spans="1:21" s="186" customFormat="1" ht="21" customHeight="1">
      <c r="A256" s="222" t="s">
        <v>563</v>
      </c>
      <c r="B256" s="222" t="s">
        <v>153</v>
      </c>
      <c r="C256" s="222" t="s">
        <v>154</v>
      </c>
      <c r="D256" s="223" t="s">
        <v>693</v>
      </c>
      <c r="E256" s="224" t="s">
        <v>633</v>
      </c>
      <c r="F256" s="222" t="s">
        <v>357</v>
      </c>
      <c r="G256" s="225">
        <v>10</v>
      </c>
      <c r="H256" s="205"/>
      <c r="I256" s="205">
        <f t="shared" si="27"/>
        <v>0</v>
      </c>
      <c r="J256" s="226">
        <v>0</v>
      </c>
      <c r="K256" s="225">
        <f t="shared" si="28"/>
        <v>0</v>
      </c>
      <c r="L256" s="226">
        <v>0</v>
      </c>
      <c r="M256" s="225">
        <f t="shared" si="29"/>
        <v>0</v>
      </c>
      <c r="N256" s="227"/>
      <c r="O256" s="228">
        <v>32</v>
      </c>
      <c r="P256" s="186" t="s">
        <v>112</v>
      </c>
      <c r="U256" s="222">
        <v>6</v>
      </c>
    </row>
    <row r="257" spans="1:21" s="186" customFormat="1" ht="21" customHeight="1">
      <c r="A257" s="222" t="s">
        <v>565</v>
      </c>
      <c r="B257" s="222" t="s">
        <v>153</v>
      </c>
      <c r="C257" s="222" t="s">
        <v>154</v>
      </c>
      <c r="D257" s="223" t="s">
        <v>694</v>
      </c>
      <c r="E257" s="224" t="s">
        <v>635</v>
      </c>
      <c r="F257" s="222" t="s">
        <v>357</v>
      </c>
      <c r="G257" s="225">
        <v>10</v>
      </c>
      <c r="H257" s="205"/>
      <c r="I257" s="205">
        <f t="shared" si="27"/>
        <v>0</v>
      </c>
      <c r="J257" s="226">
        <v>0</v>
      </c>
      <c r="K257" s="225">
        <f t="shared" si="28"/>
        <v>0</v>
      </c>
      <c r="L257" s="226">
        <v>0</v>
      </c>
      <c r="M257" s="225">
        <f t="shared" si="29"/>
        <v>0</v>
      </c>
      <c r="N257" s="227"/>
      <c r="O257" s="228">
        <v>32</v>
      </c>
      <c r="P257" s="186" t="s">
        <v>112</v>
      </c>
      <c r="U257" s="222">
        <v>6</v>
      </c>
    </row>
    <row r="258" spans="1:21" s="186" customFormat="1" ht="21" customHeight="1">
      <c r="A258" s="222" t="s">
        <v>568</v>
      </c>
      <c r="B258" s="222" t="s">
        <v>153</v>
      </c>
      <c r="C258" s="222" t="s">
        <v>154</v>
      </c>
      <c r="D258" s="223" t="s">
        <v>695</v>
      </c>
      <c r="E258" s="224" t="s">
        <v>637</v>
      </c>
      <c r="F258" s="222" t="s">
        <v>203</v>
      </c>
      <c r="G258" s="225">
        <v>150</v>
      </c>
      <c r="H258" s="205"/>
      <c r="I258" s="205">
        <f t="shared" si="27"/>
        <v>0</v>
      </c>
      <c r="J258" s="226">
        <v>0</v>
      </c>
      <c r="K258" s="225">
        <f t="shared" si="28"/>
        <v>0</v>
      </c>
      <c r="L258" s="226">
        <v>0</v>
      </c>
      <c r="M258" s="225">
        <f t="shared" si="29"/>
        <v>0</v>
      </c>
      <c r="N258" s="227"/>
      <c r="O258" s="228">
        <v>32</v>
      </c>
      <c r="P258" s="186" t="s">
        <v>112</v>
      </c>
      <c r="U258" s="222">
        <v>6</v>
      </c>
    </row>
    <row r="259" spans="1:21" s="186" customFormat="1" ht="21" customHeight="1">
      <c r="A259" s="222" t="s">
        <v>571</v>
      </c>
      <c r="B259" s="222" t="s">
        <v>153</v>
      </c>
      <c r="C259" s="222" t="s">
        <v>154</v>
      </c>
      <c r="D259" s="223" t="s">
        <v>696</v>
      </c>
      <c r="E259" s="224" t="s">
        <v>639</v>
      </c>
      <c r="F259" s="222" t="s">
        <v>203</v>
      </c>
      <c r="G259" s="225">
        <v>45</v>
      </c>
      <c r="H259" s="205"/>
      <c r="I259" s="205">
        <f t="shared" si="27"/>
        <v>0</v>
      </c>
      <c r="J259" s="226">
        <v>0</v>
      </c>
      <c r="K259" s="225">
        <f t="shared" si="28"/>
        <v>0</v>
      </c>
      <c r="L259" s="226">
        <v>0</v>
      </c>
      <c r="M259" s="225">
        <f t="shared" si="29"/>
        <v>0</v>
      </c>
      <c r="N259" s="227"/>
      <c r="O259" s="228">
        <v>32</v>
      </c>
      <c r="P259" s="186" t="s">
        <v>112</v>
      </c>
      <c r="U259" s="222">
        <v>6</v>
      </c>
    </row>
    <row r="260" spans="1:21" s="186" customFormat="1" ht="21" customHeight="1">
      <c r="A260" s="222" t="s">
        <v>573</v>
      </c>
      <c r="B260" s="222" t="s">
        <v>153</v>
      </c>
      <c r="C260" s="222" t="s">
        <v>154</v>
      </c>
      <c r="D260" s="223" t="s">
        <v>697</v>
      </c>
      <c r="E260" s="224" t="s">
        <v>641</v>
      </c>
      <c r="F260" s="222" t="s">
        <v>203</v>
      </c>
      <c r="G260" s="225">
        <v>12</v>
      </c>
      <c r="H260" s="205"/>
      <c r="I260" s="205">
        <f t="shared" si="27"/>
        <v>0</v>
      </c>
      <c r="J260" s="226">
        <v>0</v>
      </c>
      <c r="K260" s="225">
        <f t="shared" si="28"/>
        <v>0</v>
      </c>
      <c r="L260" s="226">
        <v>0</v>
      </c>
      <c r="M260" s="225">
        <f t="shared" si="29"/>
        <v>0</v>
      </c>
      <c r="N260" s="227"/>
      <c r="O260" s="228">
        <v>32</v>
      </c>
      <c r="P260" s="186" t="s">
        <v>112</v>
      </c>
      <c r="U260" s="222">
        <v>6</v>
      </c>
    </row>
    <row r="261" spans="1:21" s="186" customFormat="1" ht="21" customHeight="1">
      <c r="A261" s="222" t="s">
        <v>576</v>
      </c>
      <c r="B261" s="222" t="s">
        <v>153</v>
      </c>
      <c r="C261" s="222" t="s">
        <v>154</v>
      </c>
      <c r="D261" s="223" t="s">
        <v>698</v>
      </c>
      <c r="E261" s="224" t="s">
        <v>643</v>
      </c>
      <c r="F261" s="222" t="s">
        <v>203</v>
      </c>
      <c r="G261" s="225">
        <v>30</v>
      </c>
      <c r="H261" s="205"/>
      <c r="I261" s="205">
        <f t="shared" si="27"/>
        <v>0</v>
      </c>
      <c r="J261" s="226">
        <v>0</v>
      </c>
      <c r="K261" s="225">
        <f t="shared" si="28"/>
        <v>0</v>
      </c>
      <c r="L261" s="226">
        <v>0</v>
      </c>
      <c r="M261" s="225">
        <f t="shared" si="29"/>
        <v>0</v>
      </c>
      <c r="N261" s="227"/>
      <c r="O261" s="228">
        <v>32</v>
      </c>
      <c r="P261" s="186" t="s">
        <v>112</v>
      </c>
      <c r="U261" s="222">
        <v>6</v>
      </c>
    </row>
    <row r="262" spans="1:21" s="186" customFormat="1" ht="21" customHeight="1">
      <c r="A262" s="222" t="s">
        <v>578</v>
      </c>
      <c r="B262" s="222" t="s">
        <v>153</v>
      </c>
      <c r="C262" s="222" t="s">
        <v>154</v>
      </c>
      <c r="D262" s="223" t="s">
        <v>699</v>
      </c>
      <c r="E262" s="224" t="s">
        <v>646</v>
      </c>
      <c r="F262" s="222" t="s">
        <v>203</v>
      </c>
      <c r="G262" s="225">
        <v>120</v>
      </c>
      <c r="H262" s="205"/>
      <c r="I262" s="205">
        <f t="shared" si="27"/>
        <v>0</v>
      </c>
      <c r="J262" s="226">
        <v>0</v>
      </c>
      <c r="K262" s="225">
        <f t="shared" si="28"/>
        <v>0</v>
      </c>
      <c r="L262" s="226">
        <v>0</v>
      </c>
      <c r="M262" s="225">
        <f t="shared" si="29"/>
        <v>0</v>
      </c>
      <c r="N262" s="227"/>
      <c r="O262" s="228">
        <v>32</v>
      </c>
      <c r="P262" s="186" t="s">
        <v>112</v>
      </c>
      <c r="U262" s="222">
        <v>6</v>
      </c>
    </row>
    <row r="263" spans="1:21" s="186" customFormat="1" ht="21" customHeight="1">
      <c r="A263" s="222" t="s">
        <v>580</v>
      </c>
      <c r="B263" s="222" t="s">
        <v>153</v>
      </c>
      <c r="C263" s="222" t="s">
        <v>154</v>
      </c>
      <c r="D263" s="223" t="s">
        <v>700</v>
      </c>
      <c r="E263" s="224" t="s">
        <v>647</v>
      </c>
      <c r="F263" s="222" t="s">
        <v>203</v>
      </c>
      <c r="G263" s="225">
        <v>20</v>
      </c>
      <c r="H263" s="205"/>
      <c r="I263" s="205">
        <f t="shared" si="27"/>
        <v>0</v>
      </c>
      <c r="J263" s="226">
        <v>0</v>
      </c>
      <c r="K263" s="225">
        <f t="shared" si="28"/>
        <v>0</v>
      </c>
      <c r="L263" s="226">
        <v>0</v>
      </c>
      <c r="M263" s="225">
        <f t="shared" si="29"/>
        <v>0</v>
      </c>
      <c r="N263" s="227"/>
      <c r="O263" s="228">
        <v>32</v>
      </c>
      <c r="P263" s="186" t="s">
        <v>112</v>
      </c>
      <c r="U263" s="222">
        <v>6</v>
      </c>
    </row>
    <row r="264" spans="1:21" s="186" customFormat="1" ht="21" customHeight="1">
      <c r="A264" s="222" t="s">
        <v>583</v>
      </c>
      <c r="B264" s="222" t="s">
        <v>153</v>
      </c>
      <c r="C264" s="222" t="s">
        <v>154</v>
      </c>
      <c r="D264" s="223" t="s">
        <v>701</v>
      </c>
      <c r="E264" s="224" t="s">
        <v>648</v>
      </c>
      <c r="F264" s="222" t="s">
        <v>203</v>
      </c>
      <c r="G264" s="225">
        <v>30</v>
      </c>
      <c r="H264" s="205"/>
      <c r="I264" s="205">
        <f t="shared" si="27"/>
        <v>0</v>
      </c>
      <c r="J264" s="226">
        <v>0</v>
      </c>
      <c r="K264" s="225">
        <f t="shared" si="28"/>
        <v>0</v>
      </c>
      <c r="L264" s="226">
        <v>0</v>
      </c>
      <c r="M264" s="225">
        <f t="shared" si="29"/>
        <v>0</v>
      </c>
      <c r="N264" s="227"/>
      <c r="O264" s="228">
        <v>32</v>
      </c>
      <c r="P264" s="186" t="s">
        <v>112</v>
      </c>
      <c r="U264" s="222">
        <v>6</v>
      </c>
    </row>
    <row r="265" spans="1:21" s="186" customFormat="1" ht="21" customHeight="1">
      <c r="A265" s="222" t="s">
        <v>586</v>
      </c>
      <c r="B265" s="222" t="s">
        <v>153</v>
      </c>
      <c r="C265" s="222" t="s">
        <v>154</v>
      </c>
      <c r="D265" s="223" t="s">
        <v>702</v>
      </c>
      <c r="E265" s="224" t="s">
        <v>649</v>
      </c>
      <c r="F265" s="222" t="s">
        <v>203</v>
      </c>
      <c r="G265" s="225">
        <v>8</v>
      </c>
      <c r="H265" s="205"/>
      <c r="I265" s="205">
        <f t="shared" si="27"/>
        <v>0</v>
      </c>
      <c r="J265" s="226">
        <v>0</v>
      </c>
      <c r="K265" s="225">
        <f t="shared" si="28"/>
        <v>0</v>
      </c>
      <c r="L265" s="226">
        <v>0</v>
      </c>
      <c r="M265" s="225">
        <f t="shared" si="29"/>
        <v>0</v>
      </c>
      <c r="N265" s="227"/>
      <c r="O265" s="228">
        <v>32</v>
      </c>
      <c r="P265" s="186" t="s">
        <v>112</v>
      </c>
      <c r="U265" s="222">
        <v>6</v>
      </c>
    </row>
    <row r="266" spans="1:21" s="184" customFormat="1" ht="21" customHeight="1">
      <c r="A266" s="176" t="s">
        <v>589</v>
      </c>
      <c r="B266" s="176" t="s">
        <v>107</v>
      </c>
      <c r="C266" s="176" t="s">
        <v>405</v>
      </c>
      <c r="D266" s="177" t="s">
        <v>703</v>
      </c>
      <c r="E266" s="178" t="s">
        <v>651</v>
      </c>
      <c r="F266" s="176" t="s">
        <v>408</v>
      </c>
      <c r="G266" s="179">
        <v>1</v>
      </c>
      <c r="H266" s="180"/>
      <c r="I266" s="205">
        <f t="shared" si="27"/>
        <v>0</v>
      </c>
      <c r="J266" s="181">
        <v>0</v>
      </c>
      <c r="K266" s="179">
        <f t="shared" si="28"/>
        <v>0</v>
      </c>
      <c r="L266" s="181">
        <v>0</v>
      </c>
      <c r="M266" s="179">
        <f t="shared" si="29"/>
        <v>0</v>
      </c>
      <c r="N266" s="182"/>
      <c r="O266" s="183">
        <v>16</v>
      </c>
      <c r="P266" s="184" t="s">
        <v>112</v>
      </c>
      <c r="U266" s="176">
        <v>6</v>
      </c>
    </row>
    <row r="267" spans="1:21" s="184" customFormat="1" ht="21" customHeight="1">
      <c r="A267" s="176" t="s">
        <v>592</v>
      </c>
      <c r="B267" s="176" t="s">
        <v>107</v>
      </c>
      <c r="C267" s="176" t="s">
        <v>405</v>
      </c>
      <c r="D267" s="177" t="s">
        <v>704</v>
      </c>
      <c r="E267" s="178" t="s">
        <v>705</v>
      </c>
      <c r="F267" s="176" t="s">
        <v>408</v>
      </c>
      <c r="G267" s="179">
        <v>1</v>
      </c>
      <c r="H267" s="180"/>
      <c r="I267" s="205">
        <f t="shared" si="27"/>
        <v>0</v>
      </c>
      <c r="J267" s="181">
        <v>0</v>
      </c>
      <c r="K267" s="179">
        <f t="shared" si="28"/>
        <v>0</v>
      </c>
      <c r="L267" s="181">
        <v>0</v>
      </c>
      <c r="M267" s="179">
        <f t="shared" si="29"/>
        <v>0</v>
      </c>
      <c r="N267" s="182"/>
      <c r="O267" s="183">
        <v>16</v>
      </c>
      <c r="P267" s="184" t="s">
        <v>112</v>
      </c>
      <c r="U267" s="176">
        <v>6</v>
      </c>
    </row>
    <row r="268" spans="1:21" s="184" customFormat="1" ht="21" customHeight="1">
      <c r="A268" s="176" t="s">
        <v>595</v>
      </c>
      <c r="B268" s="176" t="s">
        <v>107</v>
      </c>
      <c r="C268" s="176" t="s">
        <v>405</v>
      </c>
      <c r="D268" s="177" t="s">
        <v>706</v>
      </c>
      <c r="E268" s="178" t="s">
        <v>655</v>
      </c>
      <c r="F268" s="176" t="s">
        <v>408</v>
      </c>
      <c r="G268" s="179">
        <v>1</v>
      </c>
      <c r="H268" s="180"/>
      <c r="I268" s="205">
        <f t="shared" si="27"/>
        <v>0</v>
      </c>
      <c r="J268" s="181">
        <v>0</v>
      </c>
      <c r="K268" s="179">
        <f t="shared" si="28"/>
        <v>0</v>
      </c>
      <c r="L268" s="181">
        <v>0</v>
      </c>
      <c r="M268" s="179">
        <f t="shared" si="29"/>
        <v>0</v>
      </c>
      <c r="N268" s="182"/>
      <c r="O268" s="183">
        <v>16</v>
      </c>
      <c r="P268" s="184" t="s">
        <v>112</v>
      </c>
      <c r="U268" s="176">
        <v>6</v>
      </c>
    </row>
    <row r="269" spans="2:16" s="172" customFormat="1" ht="11.25" customHeight="1" hidden="1">
      <c r="B269" s="173" t="s">
        <v>64</v>
      </c>
      <c r="D269" s="174" t="s">
        <v>707</v>
      </c>
      <c r="E269" s="174" t="s">
        <v>708</v>
      </c>
      <c r="I269" s="204">
        <f>SUM(I270:I276)</f>
        <v>0</v>
      </c>
      <c r="K269" s="175">
        <f>SUM(K270:K276)</f>
        <v>0</v>
      </c>
      <c r="M269" s="175">
        <f>SUM(M270:M276)</f>
        <v>0</v>
      </c>
      <c r="P269" s="174" t="s">
        <v>11</v>
      </c>
    </row>
    <row r="270" spans="1:22" s="184" customFormat="1" ht="21" customHeight="1" hidden="1">
      <c r="A270" s="176" t="s">
        <v>598</v>
      </c>
      <c r="B270" s="176"/>
      <c r="C270" s="176"/>
      <c r="D270" s="177"/>
      <c r="E270" s="178"/>
      <c r="F270" s="176"/>
      <c r="G270" s="179"/>
      <c r="H270" s="180"/>
      <c r="I270" s="205">
        <f aca="true" t="shared" si="30" ref="I270:I276">ROUND(G270*H270,2)</f>
        <v>0</v>
      </c>
      <c r="J270" s="181">
        <v>0</v>
      </c>
      <c r="K270" s="179">
        <f aca="true" t="shared" si="31" ref="K270:K276">G270*J270</f>
        <v>0</v>
      </c>
      <c r="L270" s="181">
        <v>0</v>
      </c>
      <c r="M270" s="179">
        <f aca="true" t="shared" si="32" ref="M270:M276">G270*L270</f>
        <v>0</v>
      </c>
      <c r="N270" s="182"/>
      <c r="O270" s="183">
        <v>16</v>
      </c>
      <c r="P270" s="184" t="s">
        <v>112</v>
      </c>
      <c r="U270" s="185">
        <v>2</v>
      </c>
      <c r="V270" s="186"/>
    </row>
    <row r="271" spans="1:22" s="184" customFormat="1" ht="12" customHeight="1" hidden="1">
      <c r="A271" s="188" t="s">
        <v>601</v>
      </c>
      <c r="B271" s="188"/>
      <c r="C271" s="188"/>
      <c r="D271" s="189"/>
      <c r="E271" s="190"/>
      <c r="F271" s="188"/>
      <c r="G271" s="191"/>
      <c r="H271" s="192"/>
      <c r="I271" s="206">
        <f t="shared" si="30"/>
        <v>0</v>
      </c>
      <c r="J271" s="193">
        <v>0.55</v>
      </c>
      <c r="K271" s="191">
        <f t="shared" si="31"/>
        <v>0</v>
      </c>
      <c r="L271" s="193">
        <v>0</v>
      </c>
      <c r="M271" s="191">
        <f t="shared" si="32"/>
        <v>0</v>
      </c>
      <c r="N271" s="194"/>
      <c r="O271" s="195">
        <v>32</v>
      </c>
      <c r="P271" s="196" t="s">
        <v>112</v>
      </c>
      <c r="U271" s="185">
        <v>2</v>
      </c>
      <c r="V271" s="186"/>
    </row>
    <row r="272" spans="1:22" s="184" customFormat="1" ht="12" customHeight="1" hidden="1">
      <c r="A272" s="176" t="s">
        <v>709</v>
      </c>
      <c r="B272" s="176"/>
      <c r="C272" s="176"/>
      <c r="D272" s="177"/>
      <c r="E272" s="178"/>
      <c r="F272" s="176"/>
      <c r="G272" s="179"/>
      <c r="H272" s="180"/>
      <c r="I272" s="205">
        <f t="shared" si="30"/>
        <v>0</v>
      </c>
      <c r="J272" s="181">
        <v>0</v>
      </c>
      <c r="K272" s="179">
        <f t="shared" si="31"/>
        <v>0</v>
      </c>
      <c r="L272" s="181">
        <v>0</v>
      </c>
      <c r="M272" s="179">
        <f t="shared" si="32"/>
        <v>0</v>
      </c>
      <c r="N272" s="182"/>
      <c r="O272" s="183">
        <v>16</v>
      </c>
      <c r="P272" s="184" t="s">
        <v>112</v>
      </c>
      <c r="U272" s="185">
        <v>2</v>
      </c>
      <c r="V272" s="186"/>
    </row>
    <row r="273" spans="1:22" s="184" customFormat="1" ht="12" customHeight="1" hidden="1">
      <c r="A273" s="188" t="s">
        <v>710</v>
      </c>
      <c r="B273" s="188"/>
      <c r="C273" s="188"/>
      <c r="D273" s="189"/>
      <c r="E273" s="190"/>
      <c r="F273" s="188"/>
      <c r="G273" s="191"/>
      <c r="H273" s="192"/>
      <c r="I273" s="206">
        <f t="shared" si="30"/>
        <v>0</v>
      </c>
      <c r="J273" s="193">
        <v>0.55</v>
      </c>
      <c r="K273" s="191">
        <f t="shared" si="31"/>
        <v>0</v>
      </c>
      <c r="L273" s="193">
        <v>0</v>
      </c>
      <c r="M273" s="191">
        <f t="shared" si="32"/>
        <v>0</v>
      </c>
      <c r="N273" s="194"/>
      <c r="O273" s="195">
        <v>32</v>
      </c>
      <c r="P273" s="196" t="s">
        <v>112</v>
      </c>
      <c r="U273" s="185">
        <v>2</v>
      </c>
      <c r="V273" s="186"/>
    </row>
    <row r="274" spans="1:22" s="184" customFormat="1" ht="12" customHeight="1" hidden="1">
      <c r="A274" s="176" t="s">
        <v>711</v>
      </c>
      <c r="B274" s="176"/>
      <c r="C274" s="176"/>
      <c r="D274" s="177"/>
      <c r="E274" s="178"/>
      <c r="F274" s="176"/>
      <c r="G274" s="179"/>
      <c r="H274" s="180"/>
      <c r="I274" s="205">
        <f t="shared" si="30"/>
        <v>0</v>
      </c>
      <c r="J274" s="181">
        <v>0</v>
      </c>
      <c r="K274" s="179">
        <f t="shared" si="31"/>
        <v>0</v>
      </c>
      <c r="L274" s="181">
        <v>0.003</v>
      </c>
      <c r="M274" s="179">
        <f t="shared" si="32"/>
        <v>0</v>
      </c>
      <c r="N274" s="182"/>
      <c r="O274" s="183">
        <v>16</v>
      </c>
      <c r="P274" s="184" t="s">
        <v>112</v>
      </c>
      <c r="U274" s="185">
        <v>2</v>
      </c>
      <c r="V274" s="186"/>
    </row>
    <row r="275" spans="1:22" s="184" customFormat="1" ht="12" customHeight="1" hidden="1">
      <c r="A275" s="176" t="s">
        <v>712</v>
      </c>
      <c r="B275" s="176"/>
      <c r="C275" s="176"/>
      <c r="D275" s="177"/>
      <c r="E275" s="178"/>
      <c r="F275" s="176"/>
      <c r="G275" s="179"/>
      <c r="H275" s="180"/>
      <c r="I275" s="205">
        <f t="shared" si="30"/>
        <v>0</v>
      </c>
      <c r="J275" s="181">
        <v>0.02431</v>
      </c>
      <c r="K275" s="179">
        <f t="shared" si="31"/>
        <v>0</v>
      </c>
      <c r="L275" s="181">
        <v>0</v>
      </c>
      <c r="M275" s="179">
        <f t="shared" si="32"/>
        <v>0</v>
      </c>
      <c r="N275" s="182"/>
      <c r="O275" s="183">
        <v>16</v>
      </c>
      <c r="P275" s="184" t="s">
        <v>112</v>
      </c>
      <c r="U275" s="185">
        <v>2</v>
      </c>
      <c r="V275" s="186"/>
    </row>
    <row r="276" spans="1:22" s="184" customFormat="1" ht="12" customHeight="1" hidden="1">
      <c r="A276" s="176" t="s">
        <v>713</v>
      </c>
      <c r="B276" s="176"/>
      <c r="C276" s="176"/>
      <c r="D276" s="177"/>
      <c r="E276" s="178"/>
      <c r="F276" s="176"/>
      <c r="G276" s="179"/>
      <c r="H276" s="180"/>
      <c r="I276" s="205">
        <f t="shared" si="30"/>
        <v>0</v>
      </c>
      <c r="J276" s="181">
        <v>0</v>
      </c>
      <c r="K276" s="179">
        <f t="shared" si="31"/>
        <v>0</v>
      </c>
      <c r="L276" s="181">
        <v>0</v>
      </c>
      <c r="M276" s="179">
        <f t="shared" si="32"/>
        <v>0</v>
      </c>
      <c r="N276" s="182"/>
      <c r="O276" s="183">
        <v>16</v>
      </c>
      <c r="P276" s="184" t="s">
        <v>112</v>
      </c>
      <c r="U276" s="185">
        <v>2</v>
      </c>
      <c r="V276" s="186"/>
    </row>
    <row r="277" spans="2:22" s="172" customFormat="1" ht="11.25" customHeight="1">
      <c r="B277" s="173" t="s">
        <v>64</v>
      </c>
      <c r="D277" s="174" t="s">
        <v>714</v>
      </c>
      <c r="E277" s="174" t="s">
        <v>715</v>
      </c>
      <c r="I277" s="204">
        <f>SUM(I278:I283)</f>
        <v>0</v>
      </c>
      <c r="K277" s="175">
        <f>SUM(K278:K283)</f>
        <v>8.6102931</v>
      </c>
      <c r="M277" s="175">
        <f>SUM(M278:M283)</f>
        <v>0</v>
      </c>
      <c r="P277" s="174" t="s">
        <v>11</v>
      </c>
      <c r="U277" s="187"/>
      <c r="V277" s="187"/>
    </row>
    <row r="278" spans="1:22" s="184" customFormat="1" ht="12" customHeight="1">
      <c r="A278" s="176" t="s">
        <v>716</v>
      </c>
      <c r="B278" s="176" t="s">
        <v>107</v>
      </c>
      <c r="C278" s="176" t="s">
        <v>714</v>
      </c>
      <c r="D278" s="177" t="s">
        <v>717</v>
      </c>
      <c r="E278" s="178" t="s">
        <v>718</v>
      </c>
      <c r="F278" s="176" t="s">
        <v>135</v>
      </c>
      <c r="G278" s="179">
        <v>1185.827</v>
      </c>
      <c r="H278" s="180"/>
      <c r="I278" s="205">
        <f aca="true" t="shared" si="33" ref="I278:I283">ROUND(G278*H278,2)</f>
        <v>0</v>
      </c>
      <c r="J278" s="181">
        <v>0</v>
      </c>
      <c r="K278" s="179">
        <f aca="true" t="shared" si="34" ref="K278:K283">G278*J278</f>
        <v>0</v>
      </c>
      <c r="L278" s="181">
        <v>0</v>
      </c>
      <c r="M278" s="179">
        <f aca="true" t="shared" si="35" ref="M278:M283">G278*L278</f>
        <v>0</v>
      </c>
      <c r="N278" s="182"/>
      <c r="O278" s="183">
        <v>16</v>
      </c>
      <c r="P278" s="184" t="s">
        <v>112</v>
      </c>
      <c r="U278" s="185">
        <v>2</v>
      </c>
      <c r="V278" s="198"/>
    </row>
    <row r="279" spans="1:21" s="186" customFormat="1" ht="12" customHeight="1">
      <c r="A279" s="222" t="s">
        <v>719</v>
      </c>
      <c r="B279" s="222" t="s">
        <v>153</v>
      </c>
      <c r="C279" s="222" t="s">
        <v>154</v>
      </c>
      <c r="D279" s="223" t="s">
        <v>720</v>
      </c>
      <c r="E279" s="224" t="s">
        <v>721</v>
      </c>
      <c r="F279" s="222" t="s">
        <v>135</v>
      </c>
      <c r="G279" s="225">
        <v>1304.41</v>
      </c>
      <c r="H279" s="205"/>
      <c r="I279" s="205">
        <f t="shared" si="33"/>
        <v>0</v>
      </c>
      <c r="J279" s="226">
        <v>0.00011</v>
      </c>
      <c r="K279" s="225">
        <f t="shared" si="34"/>
        <v>0.1434851</v>
      </c>
      <c r="L279" s="226">
        <v>0</v>
      </c>
      <c r="M279" s="225">
        <f t="shared" si="35"/>
        <v>0</v>
      </c>
      <c r="N279" s="227"/>
      <c r="O279" s="228">
        <v>32</v>
      </c>
      <c r="P279" s="186" t="s">
        <v>112</v>
      </c>
      <c r="U279" s="185">
        <v>2</v>
      </c>
    </row>
    <row r="280" spans="1:21" s="186" customFormat="1" ht="12" customHeight="1">
      <c r="A280" s="222" t="s">
        <v>722</v>
      </c>
      <c r="B280" s="222" t="s">
        <v>107</v>
      </c>
      <c r="C280" s="222" t="s">
        <v>714</v>
      </c>
      <c r="D280" s="223" t="s">
        <v>723</v>
      </c>
      <c r="E280" s="224" t="s">
        <v>724</v>
      </c>
      <c r="F280" s="222" t="s">
        <v>135</v>
      </c>
      <c r="G280" s="225">
        <v>1185.827</v>
      </c>
      <c r="H280" s="205"/>
      <c r="I280" s="205">
        <f t="shared" si="33"/>
        <v>0</v>
      </c>
      <c r="J280" s="226">
        <v>0</v>
      </c>
      <c r="K280" s="225">
        <f t="shared" si="34"/>
        <v>0</v>
      </c>
      <c r="L280" s="226">
        <v>0</v>
      </c>
      <c r="M280" s="225">
        <f t="shared" si="35"/>
        <v>0</v>
      </c>
      <c r="N280" s="227"/>
      <c r="O280" s="228">
        <v>16</v>
      </c>
      <c r="P280" s="186" t="s">
        <v>112</v>
      </c>
      <c r="U280" s="185">
        <v>2</v>
      </c>
    </row>
    <row r="281" spans="1:21" s="186" customFormat="1" ht="12" customHeight="1">
      <c r="A281" s="222" t="s">
        <v>725</v>
      </c>
      <c r="B281" s="222" t="s">
        <v>153</v>
      </c>
      <c r="C281" s="222" t="s">
        <v>154</v>
      </c>
      <c r="D281" s="223" t="s">
        <v>726</v>
      </c>
      <c r="E281" s="224" t="s">
        <v>727</v>
      </c>
      <c r="F281" s="222" t="s">
        <v>135</v>
      </c>
      <c r="G281" s="225">
        <v>1209.544</v>
      </c>
      <c r="H281" s="205"/>
      <c r="I281" s="205">
        <f t="shared" si="33"/>
        <v>0</v>
      </c>
      <c r="J281" s="226">
        <v>0.007</v>
      </c>
      <c r="K281" s="225">
        <f t="shared" si="34"/>
        <v>8.466808</v>
      </c>
      <c r="L281" s="226">
        <v>0</v>
      </c>
      <c r="M281" s="225">
        <f t="shared" si="35"/>
        <v>0</v>
      </c>
      <c r="N281" s="227"/>
      <c r="O281" s="228">
        <v>32</v>
      </c>
      <c r="P281" s="186" t="s">
        <v>112</v>
      </c>
      <c r="U281" s="185">
        <v>2</v>
      </c>
    </row>
    <row r="282" spans="1:22" s="184" customFormat="1" ht="24" customHeight="1" hidden="1">
      <c r="A282" s="176" t="s">
        <v>728</v>
      </c>
      <c r="B282" s="176"/>
      <c r="C282" s="176"/>
      <c r="D282" s="177"/>
      <c r="E282" s="178"/>
      <c r="F282" s="176"/>
      <c r="G282" s="179"/>
      <c r="H282" s="180"/>
      <c r="I282" s="205">
        <f t="shared" si="33"/>
        <v>0</v>
      </c>
      <c r="J282" s="181">
        <v>0.01377</v>
      </c>
      <c r="K282" s="179">
        <f t="shared" si="34"/>
        <v>0</v>
      </c>
      <c r="L282" s="181">
        <v>0</v>
      </c>
      <c r="M282" s="179">
        <f t="shared" si="35"/>
        <v>0</v>
      </c>
      <c r="N282" s="182"/>
      <c r="O282" s="183">
        <v>16</v>
      </c>
      <c r="P282" s="184" t="s">
        <v>112</v>
      </c>
      <c r="U282" s="185">
        <v>2</v>
      </c>
      <c r="V282" s="186"/>
    </row>
    <row r="283" spans="1:22" s="184" customFormat="1" ht="24" customHeight="1" hidden="1">
      <c r="A283" s="176" t="s">
        <v>729</v>
      </c>
      <c r="B283" s="176"/>
      <c r="C283" s="176"/>
      <c r="D283" s="177"/>
      <c r="E283" s="178"/>
      <c r="F283" s="176"/>
      <c r="G283" s="179"/>
      <c r="H283" s="180"/>
      <c r="I283" s="205">
        <f t="shared" si="33"/>
        <v>0</v>
      </c>
      <c r="J283" s="181">
        <v>0</v>
      </c>
      <c r="K283" s="179">
        <f t="shared" si="34"/>
        <v>0</v>
      </c>
      <c r="L283" s="181">
        <v>0</v>
      </c>
      <c r="M283" s="179">
        <f t="shared" si="35"/>
        <v>0</v>
      </c>
      <c r="N283" s="182"/>
      <c r="O283" s="183">
        <v>16</v>
      </c>
      <c r="P283" s="184" t="s">
        <v>112</v>
      </c>
      <c r="U283" s="185">
        <v>2</v>
      </c>
      <c r="V283" s="186"/>
    </row>
    <row r="284" spans="2:22" s="172" customFormat="1" ht="11.25" customHeight="1" hidden="1">
      <c r="B284" s="173" t="s">
        <v>64</v>
      </c>
      <c r="D284" s="174" t="s">
        <v>730</v>
      </c>
      <c r="E284" s="174" t="s">
        <v>731</v>
      </c>
      <c r="I284" s="204">
        <f>SUM(I285:I310)</f>
        <v>0</v>
      </c>
      <c r="K284" s="175">
        <f>SUM(K285:K310)</f>
        <v>0</v>
      </c>
      <c r="M284" s="175">
        <f>SUM(M285:M310)</f>
        <v>0</v>
      </c>
      <c r="P284" s="174" t="s">
        <v>11</v>
      </c>
      <c r="U284" s="187"/>
      <c r="V284" s="187"/>
    </row>
    <row r="285" spans="1:22" s="184" customFormat="1" ht="12" customHeight="1" hidden="1">
      <c r="A285" s="176" t="s">
        <v>732</v>
      </c>
      <c r="B285" s="176"/>
      <c r="C285" s="176"/>
      <c r="D285" s="177"/>
      <c r="E285" s="178"/>
      <c r="F285" s="176"/>
      <c r="G285" s="179"/>
      <c r="H285" s="180"/>
      <c r="I285" s="205">
        <f aca="true" t="shared" si="36" ref="I285:I310">ROUND(G285*H285,2)</f>
        <v>0</v>
      </c>
      <c r="J285" s="181">
        <v>0.00322</v>
      </c>
      <c r="K285" s="179">
        <f aca="true" t="shared" si="37" ref="K285:K310">G285*J285</f>
        <v>0</v>
      </c>
      <c r="L285" s="181">
        <v>0</v>
      </c>
      <c r="M285" s="179">
        <f aca="true" t="shared" si="38" ref="M285:M310">G285*L285</f>
        <v>0</v>
      </c>
      <c r="N285" s="182"/>
      <c r="O285" s="183">
        <v>16</v>
      </c>
      <c r="P285" s="184" t="s">
        <v>112</v>
      </c>
      <c r="U285" s="185">
        <v>2</v>
      </c>
      <c r="V285" s="186"/>
    </row>
    <row r="286" spans="1:22" s="184" customFormat="1" ht="12" customHeight="1" hidden="1">
      <c r="A286" s="176" t="s">
        <v>733</v>
      </c>
      <c r="B286" s="176"/>
      <c r="C286" s="176"/>
      <c r="D286" s="177"/>
      <c r="E286" s="178"/>
      <c r="F286" s="176"/>
      <c r="G286" s="179"/>
      <c r="H286" s="180"/>
      <c r="I286" s="205">
        <f t="shared" si="36"/>
        <v>0</v>
      </c>
      <c r="J286" s="181">
        <v>0.00532</v>
      </c>
      <c r="K286" s="179">
        <f t="shared" si="37"/>
        <v>0</v>
      </c>
      <c r="L286" s="181">
        <v>0</v>
      </c>
      <c r="M286" s="179">
        <f t="shared" si="38"/>
        <v>0</v>
      </c>
      <c r="N286" s="182"/>
      <c r="O286" s="183">
        <v>16</v>
      </c>
      <c r="P286" s="184" t="s">
        <v>112</v>
      </c>
      <c r="U286" s="185">
        <v>2</v>
      </c>
      <c r="V286" s="186"/>
    </row>
    <row r="287" spans="1:22" s="184" customFormat="1" ht="12" customHeight="1" hidden="1">
      <c r="A287" s="176" t="s">
        <v>734</v>
      </c>
      <c r="B287" s="176"/>
      <c r="C287" s="176"/>
      <c r="D287" s="177"/>
      <c r="E287" s="178"/>
      <c r="F287" s="176"/>
      <c r="G287" s="179"/>
      <c r="H287" s="180"/>
      <c r="I287" s="205">
        <f t="shared" si="36"/>
        <v>0</v>
      </c>
      <c r="J287" s="181">
        <v>0.0045</v>
      </c>
      <c r="K287" s="179">
        <f t="shared" si="37"/>
        <v>0</v>
      </c>
      <c r="L287" s="181">
        <v>0</v>
      </c>
      <c r="M287" s="179">
        <f t="shared" si="38"/>
        <v>0</v>
      </c>
      <c r="N287" s="182"/>
      <c r="O287" s="183">
        <v>16</v>
      </c>
      <c r="P287" s="184" t="s">
        <v>112</v>
      </c>
      <c r="U287" s="185">
        <v>2</v>
      </c>
      <c r="V287" s="186"/>
    </row>
    <row r="288" spans="1:22" s="184" customFormat="1" ht="12" customHeight="1" hidden="1">
      <c r="A288" s="176" t="s">
        <v>735</v>
      </c>
      <c r="B288" s="176"/>
      <c r="C288" s="176"/>
      <c r="D288" s="177"/>
      <c r="E288" s="178"/>
      <c r="F288" s="176"/>
      <c r="G288" s="179"/>
      <c r="H288" s="180"/>
      <c r="I288" s="205">
        <f t="shared" si="36"/>
        <v>0</v>
      </c>
      <c r="J288" s="181">
        <v>0.0098</v>
      </c>
      <c r="K288" s="179">
        <f t="shared" si="37"/>
        <v>0</v>
      </c>
      <c r="L288" s="181">
        <v>0</v>
      </c>
      <c r="M288" s="179">
        <f t="shared" si="38"/>
        <v>0</v>
      </c>
      <c r="N288" s="182"/>
      <c r="O288" s="183">
        <v>16</v>
      </c>
      <c r="P288" s="184" t="s">
        <v>112</v>
      </c>
      <c r="U288" s="185">
        <v>2</v>
      </c>
      <c r="V288" s="186"/>
    </row>
    <row r="289" spans="1:22" s="184" customFormat="1" ht="12" customHeight="1" hidden="1">
      <c r="A289" s="176" t="s">
        <v>736</v>
      </c>
      <c r="B289" s="176"/>
      <c r="C289" s="176"/>
      <c r="D289" s="177"/>
      <c r="E289" s="178"/>
      <c r="F289" s="176"/>
      <c r="G289" s="179"/>
      <c r="H289" s="180"/>
      <c r="I289" s="205">
        <f t="shared" si="36"/>
        <v>0</v>
      </c>
      <c r="J289" s="181">
        <v>0.00825</v>
      </c>
      <c r="K289" s="179">
        <f t="shared" si="37"/>
        <v>0</v>
      </c>
      <c r="L289" s="181">
        <v>0</v>
      </c>
      <c r="M289" s="179">
        <f t="shared" si="38"/>
        <v>0</v>
      </c>
      <c r="N289" s="182"/>
      <c r="O289" s="183">
        <v>16</v>
      </c>
      <c r="P289" s="184" t="s">
        <v>112</v>
      </c>
      <c r="U289" s="185">
        <v>2</v>
      </c>
      <c r="V289" s="186"/>
    </row>
    <row r="290" spans="1:22" s="184" customFormat="1" ht="12" customHeight="1" hidden="1">
      <c r="A290" s="176" t="s">
        <v>737</v>
      </c>
      <c r="B290" s="176"/>
      <c r="C290" s="176"/>
      <c r="D290" s="177"/>
      <c r="E290" s="178"/>
      <c r="F290" s="176"/>
      <c r="G290" s="179"/>
      <c r="H290" s="180"/>
      <c r="I290" s="205">
        <f t="shared" si="36"/>
        <v>0</v>
      </c>
      <c r="J290" s="181">
        <v>0.00825</v>
      </c>
      <c r="K290" s="179">
        <f t="shared" si="37"/>
        <v>0</v>
      </c>
      <c r="L290" s="181">
        <v>0</v>
      </c>
      <c r="M290" s="179">
        <f t="shared" si="38"/>
        <v>0</v>
      </c>
      <c r="N290" s="182"/>
      <c r="O290" s="183">
        <v>16</v>
      </c>
      <c r="P290" s="184" t="s">
        <v>112</v>
      </c>
      <c r="U290" s="185">
        <v>2</v>
      </c>
      <c r="V290" s="186"/>
    </row>
    <row r="291" spans="1:22" s="184" customFormat="1" ht="12" customHeight="1" hidden="1">
      <c r="A291" s="176" t="s">
        <v>738</v>
      </c>
      <c r="B291" s="176"/>
      <c r="C291" s="176"/>
      <c r="D291" s="177"/>
      <c r="E291" s="178"/>
      <c r="F291" s="176"/>
      <c r="G291" s="179"/>
      <c r="H291" s="180"/>
      <c r="I291" s="205">
        <f t="shared" si="36"/>
        <v>0</v>
      </c>
      <c r="J291" s="181">
        <v>0</v>
      </c>
      <c r="K291" s="179">
        <f t="shared" si="37"/>
        <v>0</v>
      </c>
      <c r="L291" s="181">
        <v>0.00732</v>
      </c>
      <c r="M291" s="179">
        <f t="shared" si="38"/>
        <v>0</v>
      </c>
      <c r="N291" s="182"/>
      <c r="O291" s="183">
        <v>16</v>
      </c>
      <c r="P291" s="184" t="s">
        <v>112</v>
      </c>
      <c r="U291" s="185">
        <v>2</v>
      </c>
      <c r="V291" s="186"/>
    </row>
    <row r="292" spans="1:22" s="184" customFormat="1" ht="12" customHeight="1" hidden="1">
      <c r="A292" s="176" t="s">
        <v>739</v>
      </c>
      <c r="B292" s="176"/>
      <c r="C292" s="176"/>
      <c r="D292" s="177"/>
      <c r="E292" s="178"/>
      <c r="F292" s="176"/>
      <c r="G292" s="179"/>
      <c r="H292" s="180"/>
      <c r="I292" s="205">
        <f t="shared" si="36"/>
        <v>0</v>
      </c>
      <c r="J292" s="181">
        <v>0</v>
      </c>
      <c r="K292" s="179">
        <f t="shared" si="37"/>
        <v>0</v>
      </c>
      <c r="L292" s="181">
        <v>0.00732</v>
      </c>
      <c r="M292" s="179">
        <f t="shared" si="38"/>
        <v>0</v>
      </c>
      <c r="N292" s="182"/>
      <c r="O292" s="183">
        <v>16</v>
      </c>
      <c r="P292" s="184" t="s">
        <v>112</v>
      </c>
      <c r="U292" s="185">
        <v>2</v>
      </c>
      <c r="V292" s="186"/>
    </row>
    <row r="293" spans="1:22" s="184" customFormat="1" ht="12" customHeight="1" hidden="1">
      <c r="A293" s="176" t="s">
        <v>740</v>
      </c>
      <c r="B293" s="176"/>
      <c r="C293" s="176"/>
      <c r="D293" s="177"/>
      <c r="E293" s="178"/>
      <c r="F293" s="176"/>
      <c r="G293" s="179"/>
      <c r="H293" s="180"/>
      <c r="I293" s="205">
        <f t="shared" si="36"/>
        <v>0</v>
      </c>
      <c r="J293" s="181">
        <v>0</v>
      </c>
      <c r="K293" s="179">
        <f t="shared" si="37"/>
        <v>0</v>
      </c>
      <c r="L293" s="181">
        <v>0.00205</v>
      </c>
      <c r="M293" s="179">
        <f t="shared" si="38"/>
        <v>0</v>
      </c>
      <c r="N293" s="182"/>
      <c r="O293" s="183">
        <v>16</v>
      </c>
      <c r="P293" s="184" t="s">
        <v>112</v>
      </c>
      <c r="U293" s="185">
        <v>2</v>
      </c>
      <c r="V293" s="186"/>
    </row>
    <row r="294" spans="1:22" s="184" customFormat="1" ht="12" customHeight="1" hidden="1">
      <c r="A294" s="176" t="s">
        <v>741</v>
      </c>
      <c r="B294" s="176"/>
      <c r="C294" s="176"/>
      <c r="D294" s="177"/>
      <c r="E294" s="178"/>
      <c r="F294" s="176"/>
      <c r="G294" s="179"/>
      <c r="H294" s="180"/>
      <c r="I294" s="205">
        <f t="shared" si="36"/>
        <v>0</v>
      </c>
      <c r="J294" s="181">
        <v>0</v>
      </c>
      <c r="K294" s="179">
        <f t="shared" si="37"/>
        <v>0</v>
      </c>
      <c r="L294" s="181">
        <v>0.00721</v>
      </c>
      <c r="M294" s="179">
        <f t="shared" si="38"/>
        <v>0</v>
      </c>
      <c r="N294" s="182"/>
      <c r="O294" s="183">
        <v>16</v>
      </c>
      <c r="P294" s="184" t="s">
        <v>112</v>
      </c>
      <c r="U294" s="185">
        <v>2</v>
      </c>
      <c r="V294" s="186"/>
    </row>
    <row r="295" spans="1:22" s="184" customFormat="1" ht="12" customHeight="1" hidden="1">
      <c r="A295" s="176" t="s">
        <v>742</v>
      </c>
      <c r="B295" s="176"/>
      <c r="C295" s="176"/>
      <c r="D295" s="177"/>
      <c r="E295" s="178"/>
      <c r="F295" s="176"/>
      <c r="G295" s="179"/>
      <c r="H295" s="180"/>
      <c r="I295" s="205">
        <f t="shared" si="36"/>
        <v>0</v>
      </c>
      <c r="J295" s="181">
        <v>0</v>
      </c>
      <c r="K295" s="179">
        <f t="shared" si="37"/>
        <v>0</v>
      </c>
      <c r="L295" s="181">
        <v>0.00721</v>
      </c>
      <c r="M295" s="179">
        <f t="shared" si="38"/>
        <v>0</v>
      </c>
      <c r="N295" s="182"/>
      <c r="O295" s="183">
        <v>16</v>
      </c>
      <c r="P295" s="184" t="s">
        <v>112</v>
      </c>
      <c r="U295" s="185">
        <v>2</v>
      </c>
      <c r="V295" s="186"/>
    </row>
    <row r="296" spans="1:22" s="184" customFormat="1" ht="12" customHeight="1" hidden="1">
      <c r="A296" s="176" t="s">
        <v>743</v>
      </c>
      <c r="B296" s="176"/>
      <c r="C296" s="176"/>
      <c r="D296" s="177"/>
      <c r="E296" s="178"/>
      <c r="F296" s="176"/>
      <c r="G296" s="179"/>
      <c r="H296" s="180"/>
      <c r="I296" s="205">
        <f t="shared" si="36"/>
        <v>0</v>
      </c>
      <c r="J296" s="181">
        <v>0</v>
      </c>
      <c r="K296" s="179">
        <f t="shared" si="37"/>
        <v>0</v>
      </c>
      <c r="L296" s="181">
        <v>0.00336</v>
      </c>
      <c r="M296" s="179">
        <f t="shared" si="38"/>
        <v>0</v>
      </c>
      <c r="N296" s="182"/>
      <c r="O296" s="183">
        <v>16</v>
      </c>
      <c r="P296" s="184" t="s">
        <v>112</v>
      </c>
      <c r="U296" s="185">
        <v>2</v>
      </c>
      <c r="V296" s="186"/>
    </row>
    <row r="297" spans="1:22" s="184" customFormat="1" ht="12" customHeight="1" hidden="1">
      <c r="A297" s="176" t="s">
        <v>744</v>
      </c>
      <c r="B297" s="176"/>
      <c r="C297" s="176"/>
      <c r="D297" s="177"/>
      <c r="E297" s="178"/>
      <c r="F297" s="176"/>
      <c r="G297" s="179"/>
      <c r="H297" s="180"/>
      <c r="I297" s="205">
        <f t="shared" si="36"/>
        <v>0</v>
      </c>
      <c r="J297" s="181">
        <v>0</v>
      </c>
      <c r="K297" s="179">
        <f t="shared" si="37"/>
        <v>0</v>
      </c>
      <c r="L297" s="181">
        <v>0.00115</v>
      </c>
      <c r="M297" s="179">
        <f t="shared" si="38"/>
        <v>0</v>
      </c>
      <c r="N297" s="182"/>
      <c r="O297" s="183">
        <v>16</v>
      </c>
      <c r="P297" s="184" t="s">
        <v>112</v>
      </c>
      <c r="U297" s="185">
        <v>2</v>
      </c>
      <c r="V297" s="186"/>
    </row>
    <row r="298" spans="1:22" s="184" customFormat="1" ht="12" customHeight="1" hidden="1">
      <c r="A298" s="176" t="s">
        <v>745</v>
      </c>
      <c r="B298" s="176"/>
      <c r="C298" s="176"/>
      <c r="D298" s="177"/>
      <c r="E298" s="178"/>
      <c r="F298" s="176"/>
      <c r="G298" s="179"/>
      <c r="H298" s="180"/>
      <c r="I298" s="205">
        <f t="shared" si="36"/>
        <v>0</v>
      </c>
      <c r="J298" s="181">
        <v>0</v>
      </c>
      <c r="K298" s="179">
        <f t="shared" si="37"/>
        <v>0</v>
      </c>
      <c r="L298" s="181">
        <v>0.00192</v>
      </c>
      <c r="M298" s="179">
        <f t="shared" si="38"/>
        <v>0</v>
      </c>
      <c r="N298" s="182"/>
      <c r="O298" s="183">
        <v>16</v>
      </c>
      <c r="P298" s="184" t="s">
        <v>112</v>
      </c>
      <c r="U298" s="185">
        <v>2</v>
      </c>
      <c r="V298" s="186"/>
    </row>
    <row r="299" spans="1:22" s="184" customFormat="1" ht="12" customHeight="1" hidden="1">
      <c r="A299" s="176" t="s">
        <v>746</v>
      </c>
      <c r="B299" s="176"/>
      <c r="C299" s="176"/>
      <c r="D299" s="177"/>
      <c r="E299" s="178"/>
      <c r="F299" s="176"/>
      <c r="G299" s="179"/>
      <c r="H299" s="180"/>
      <c r="I299" s="205">
        <f t="shared" si="36"/>
        <v>0</v>
      </c>
      <c r="J299" s="181">
        <v>0</v>
      </c>
      <c r="K299" s="179">
        <f t="shared" si="37"/>
        <v>0</v>
      </c>
      <c r="L299" s="181">
        <v>0.0023</v>
      </c>
      <c r="M299" s="179">
        <f t="shared" si="38"/>
        <v>0</v>
      </c>
      <c r="N299" s="182"/>
      <c r="O299" s="183">
        <v>16</v>
      </c>
      <c r="P299" s="184" t="s">
        <v>112</v>
      </c>
      <c r="U299" s="185">
        <v>2</v>
      </c>
      <c r="V299" s="186"/>
    </row>
    <row r="300" spans="1:22" s="184" customFormat="1" ht="12" customHeight="1" hidden="1">
      <c r="A300" s="176" t="s">
        <v>747</v>
      </c>
      <c r="B300" s="176"/>
      <c r="C300" s="176"/>
      <c r="D300" s="177"/>
      <c r="E300" s="178"/>
      <c r="F300" s="176"/>
      <c r="G300" s="179"/>
      <c r="H300" s="180"/>
      <c r="I300" s="205">
        <f t="shared" si="36"/>
        <v>0</v>
      </c>
      <c r="J300" s="181">
        <v>0</v>
      </c>
      <c r="K300" s="179">
        <f t="shared" si="37"/>
        <v>0</v>
      </c>
      <c r="L300" s="181">
        <v>0.00226</v>
      </c>
      <c r="M300" s="179">
        <f t="shared" si="38"/>
        <v>0</v>
      </c>
      <c r="N300" s="182"/>
      <c r="O300" s="183">
        <v>16</v>
      </c>
      <c r="P300" s="184" t="s">
        <v>112</v>
      </c>
      <c r="U300" s="185">
        <v>2</v>
      </c>
      <c r="V300" s="186"/>
    </row>
    <row r="301" spans="1:22" s="184" customFormat="1" ht="12" customHeight="1" hidden="1">
      <c r="A301" s="176" t="s">
        <v>748</v>
      </c>
      <c r="B301" s="176"/>
      <c r="C301" s="176"/>
      <c r="D301" s="177"/>
      <c r="E301" s="178"/>
      <c r="F301" s="176"/>
      <c r="G301" s="179"/>
      <c r="H301" s="180"/>
      <c r="I301" s="205">
        <f t="shared" si="36"/>
        <v>0</v>
      </c>
      <c r="J301" s="181">
        <v>0.00333</v>
      </c>
      <c r="K301" s="179">
        <f t="shared" si="37"/>
        <v>0</v>
      </c>
      <c r="L301" s="181">
        <v>0</v>
      </c>
      <c r="M301" s="179">
        <f t="shared" si="38"/>
        <v>0</v>
      </c>
      <c r="N301" s="182"/>
      <c r="O301" s="183">
        <v>16</v>
      </c>
      <c r="P301" s="184" t="s">
        <v>112</v>
      </c>
      <c r="U301" s="185">
        <v>2</v>
      </c>
      <c r="V301" s="186"/>
    </row>
    <row r="302" spans="1:22" s="184" customFormat="1" ht="12" customHeight="1" hidden="1">
      <c r="A302" s="176" t="s">
        <v>749</v>
      </c>
      <c r="B302" s="176"/>
      <c r="C302" s="176"/>
      <c r="D302" s="177"/>
      <c r="E302" s="178"/>
      <c r="F302" s="176"/>
      <c r="G302" s="179"/>
      <c r="H302" s="180"/>
      <c r="I302" s="205">
        <f t="shared" si="36"/>
        <v>0</v>
      </c>
      <c r="J302" s="181">
        <v>0.00165</v>
      </c>
      <c r="K302" s="179">
        <f t="shared" si="37"/>
        <v>0</v>
      </c>
      <c r="L302" s="181">
        <v>0</v>
      </c>
      <c r="M302" s="179">
        <f t="shared" si="38"/>
        <v>0</v>
      </c>
      <c r="N302" s="182"/>
      <c r="O302" s="183">
        <v>16</v>
      </c>
      <c r="P302" s="184" t="s">
        <v>112</v>
      </c>
      <c r="U302" s="185">
        <v>2</v>
      </c>
      <c r="V302" s="186"/>
    </row>
    <row r="303" spans="1:22" s="184" customFormat="1" ht="12" customHeight="1" hidden="1">
      <c r="A303" s="176" t="s">
        <v>750</v>
      </c>
      <c r="B303" s="176"/>
      <c r="C303" s="176"/>
      <c r="D303" s="177"/>
      <c r="E303" s="178"/>
      <c r="F303" s="176"/>
      <c r="G303" s="179"/>
      <c r="H303" s="180"/>
      <c r="I303" s="205">
        <f t="shared" si="36"/>
        <v>0</v>
      </c>
      <c r="J303" s="181">
        <v>0.00495</v>
      </c>
      <c r="K303" s="179">
        <f t="shared" si="37"/>
        <v>0</v>
      </c>
      <c r="L303" s="181">
        <v>0</v>
      </c>
      <c r="M303" s="179">
        <f t="shared" si="38"/>
        <v>0</v>
      </c>
      <c r="N303" s="182"/>
      <c r="O303" s="183">
        <v>16</v>
      </c>
      <c r="P303" s="184" t="s">
        <v>112</v>
      </c>
      <c r="U303" s="185">
        <v>2</v>
      </c>
      <c r="V303" s="186"/>
    </row>
    <row r="304" spans="1:22" s="184" customFormat="1" ht="12" customHeight="1" hidden="1">
      <c r="A304" s="176" t="s">
        <v>751</v>
      </c>
      <c r="B304" s="176"/>
      <c r="C304" s="176"/>
      <c r="D304" s="177"/>
      <c r="E304" s="178"/>
      <c r="F304" s="176"/>
      <c r="G304" s="179"/>
      <c r="H304" s="180"/>
      <c r="I304" s="205">
        <f t="shared" si="36"/>
        <v>0</v>
      </c>
      <c r="J304" s="181">
        <v>0.00171</v>
      </c>
      <c r="K304" s="179">
        <f t="shared" si="37"/>
        <v>0</v>
      </c>
      <c r="L304" s="181">
        <v>0</v>
      </c>
      <c r="M304" s="179">
        <f t="shared" si="38"/>
        <v>0</v>
      </c>
      <c r="N304" s="182"/>
      <c r="O304" s="183">
        <v>16</v>
      </c>
      <c r="P304" s="184" t="s">
        <v>112</v>
      </c>
      <c r="U304" s="185">
        <v>2</v>
      </c>
      <c r="V304" s="186"/>
    </row>
    <row r="305" spans="1:22" s="184" customFormat="1" ht="12" customHeight="1" hidden="1">
      <c r="A305" s="176" t="s">
        <v>752</v>
      </c>
      <c r="B305" s="176"/>
      <c r="C305" s="176"/>
      <c r="D305" s="177"/>
      <c r="E305" s="178"/>
      <c r="F305" s="176"/>
      <c r="G305" s="179"/>
      <c r="H305" s="180"/>
      <c r="I305" s="205">
        <f t="shared" si="36"/>
        <v>0</v>
      </c>
      <c r="J305" s="181">
        <v>0.00038</v>
      </c>
      <c r="K305" s="179">
        <f t="shared" si="37"/>
        <v>0</v>
      </c>
      <c r="L305" s="181">
        <v>0</v>
      </c>
      <c r="M305" s="179">
        <f t="shared" si="38"/>
        <v>0</v>
      </c>
      <c r="N305" s="182"/>
      <c r="O305" s="183">
        <v>16</v>
      </c>
      <c r="P305" s="184" t="s">
        <v>112</v>
      </c>
      <c r="U305" s="185">
        <v>2</v>
      </c>
      <c r="V305" s="186"/>
    </row>
    <row r="306" spans="1:22" s="184" customFormat="1" ht="12" customHeight="1" hidden="1">
      <c r="A306" s="176" t="s">
        <v>753</v>
      </c>
      <c r="B306" s="176"/>
      <c r="C306" s="176"/>
      <c r="D306" s="177"/>
      <c r="E306" s="178"/>
      <c r="F306" s="176"/>
      <c r="G306" s="179"/>
      <c r="H306" s="180"/>
      <c r="I306" s="205">
        <f t="shared" si="36"/>
        <v>0</v>
      </c>
      <c r="J306" s="181">
        <v>0.00038</v>
      </c>
      <c r="K306" s="179">
        <f t="shared" si="37"/>
        <v>0</v>
      </c>
      <c r="L306" s="181">
        <v>0</v>
      </c>
      <c r="M306" s="179">
        <f t="shared" si="38"/>
        <v>0</v>
      </c>
      <c r="N306" s="182"/>
      <c r="O306" s="183">
        <v>16</v>
      </c>
      <c r="P306" s="184" t="s">
        <v>112</v>
      </c>
      <c r="U306" s="185">
        <v>2</v>
      </c>
      <c r="V306" s="186"/>
    </row>
    <row r="307" spans="1:22" s="184" customFormat="1" ht="12" customHeight="1" hidden="1">
      <c r="A307" s="176" t="s">
        <v>754</v>
      </c>
      <c r="B307" s="176"/>
      <c r="C307" s="176"/>
      <c r="D307" s="177"/>
      <c r="E307" s="178"/>
      <c r="F307" s="176"/>
      <c r="G307" s="179"/>
      <c r="H307" s="180"/>
      <c r="I307" s="205">
        <f t="shared" si="36"/>
        <v>0</v>
      </c>
      <c r="J307" s="181">
        <v>0.00142</v>
      </c>
      <c r="K307" s="179">
        <f t="shared" si="37"/>
        <v>0</v>
      </c>
      <c r="L307" s="181">
        <v>0</v>
      </c>
      <c r="M307" s="179">
        <f t="shared" si="38"/>
        <v>0</v>
      </c>
      <c r="N307" s="182"/>
      <c r="O307" s="183">
        <v>16</v>
      </c>
      <c r="P307" s="184" t="s">
        <v>112</v>
      </c>
      <c r="U307" s="185">
        <v>2</v>
      </c>
      <c r="V307" s="186"/>
    </row>
    <row r="308" spans="1:22" s="184" customFormat="1" ht="12" customHeight="1" hidden="1">
      <c r="A308" s="176" t="s">
        <v>755</v>
      </c>
      <c r="B308" s="176"/>
      <c r="C308" s="176"/>
      <c r="D308" s="177"/>
      <c r="E308" s="178"/>
      <c r="F308" s="176"/>
      <c r="G308" s="179"/>
      <c r="H308" s="180"/>
      <c r="I308" s="205">
        <f t="shared" si="36"/>
        <v>0</v>
      </c>
      <c r="J308" s="181">
        <v>8E-05</v>
      </c>
      <c r="K308" s="179">
        <f t="shared" si="37"/>
        <v>0</v>
      </c>
      <c r="L308" s="181">
        <v>0</v>
      </c>
      <c r="M308" s="179">
        <f t="shared" si="38"/>
        <v>0</v>
      </c>
      <c r="N308" s="182"/>
      <c r="O308" s="183">
        <v>16</v>
      </c>
      <c r="P308" s="184" t="s">
        <v>112</v>
      </c>
      <c r="U308" s="185">
        <v>2</v>
      </c>
      <c r="V308" s="186"/>
    </row>
    <row r="309" spans="1:22" s="184" customFormat="1" ht="12" customHeight="1" hidden="1">
      <c r="A309" s="176" t="s">
        <v>756</v>
      </c>
      <c r="B309" s="176"/>
      <c r="C309" s="176"/>
      <c r="D309" s="177"/>
      <c r="E309" s="178"/>
      <c r="F309" s="176"/>
      <c r="G309" s="179"/>
      <c r="H309" s="180"/>
      <c r="I309" s="205">
        <f t="shared" si="36"/>
        <v>0</v>
      </c>
      <c r="J309" s="181">
        <v>0.00025</v>
      </c>
      <c r="K309" s="179">
        <f t="shared" si="37"/>
        <v>0</v>
      </c>
      <c r="L309" s="181">
        <v>0</v>
      </c>
      <c r="M309" s="179">
        <f t="shared" si="38"/>
        <v>0</v>
      </c>
      <c r="N309" s="182"/>
      <c r="O309" s="183">
        <v>16</v>
      </c>
      <c r="P309" s="184" t="s">
        <v>112</v>
      </c>
      <c r="U309" s="185">
        <v>2</v>
      </c>
      <c r="V309" s="186"/>
    </row>
    <row r="310" spans="1:22" s="184" customFormat="1" ht="12" customHeight="1" hidden="1">
      <c r="A310" s="176" t="s">
        <v>757</v>
      </c>
      <c r="B310" s="176"/>
      <c r="C310" s="176"/>
      <c r="D310" s="177"/>
      <c r="E310" s="178"/>
      <c r="F310" s="176"/>
      <c r="G310" s="179"/>
      <c r="H310" s="180"/>
      <c r="I310" s="205">
        <f t="shared" si="36"/>
        <v>0</v>
      </c>
      <c r="J310" s="181">
        <v>0</v>
      </c>
      <c r="K310" s="179">
        <f t="shared" si="37"/>
        <v>0</v>
      </c>
      <c r="L310" s="181">
        <v>0</v>
      </c>
      <c r="M310" s="179">
        <f t="shared" si="38"/>
        <v>0</v>
      </c>
      <c r="N310" s="182"/>
      <c r="O310" s="183">
        <v>16</v>
      </c>
      <c r="P310" s="184" t="s">
        <v>112</v>
      </c>
      <c r="U310" s="185">
        <v>2</v>
      </c>
      <c r="V310" s="186"/>
    </row>
    <row r="311" spans="2:16" s="172" customFormat="1" ht="11.25" customHeight="1" hidden="1">
      <c r="B311" s="173"/>
      <c r="D311" s="174"/>
      <c r="E311" s="174"/>
      <c r="I311" s="204">
        <f>SUM(I312:I319)</f>
        <v>0</v>
      </c>
      <c r="K311" s="175">
        <f>SUM(K312:K319)</f>
        <v>0</v>
      </c>
      <c r="M311" s="175">
        <f>SUM(M312:M319)</f>
        <v>0</v>
      </c>
      <c r="P311" s="174" t="s">
        <v>11</v>
      </c>
    </row>
    <row r="312" spans="1:22" s="184" customFormat="1" ht="12" customHeight="1" hidden="1">
      <c r="A312" s="176" t="s">
        <v>758</v>
      </c>
      <c r="B312" s="176"/>
      <c r="C312" s="176"/>
      <c r="D312" s="177"/>
      <c r="E312" s="178"/>
      <c r="F312" s="176"/>
      <c r="G312" s="179"/>
      <c r="H312" s="180"/>
      <c r="I312" s="205">
        <f aca="true" t="shared" si="39" ref="I312:I319">ROUND(G312*H312,2)</f>
        <v>0</v>
      </c>
      <c r="J312" s="181">
        <v>0.00048</v>
      </c>
      <c r="K312" s="179">
        <f aca="true" t="shared" si="40" ref="K312:K319">G312*J312</f>
        <v>0</v>
      </c>
      <c r="L312" s="181">
        <v>0</v>
      </c>
      <c r="M312" s="179">
        <f aca="true" t="shared" si="41" ref="M312:M319">G312*L312</f>
        <v>0</v>
      </c>
      <c r="N312" s="182"/>
      <c r="O312" s="183">
        <v>16</v>
      </c>
      <c r="P312" s="184" t="s">
        <v>112</v>
      </c>
      <c r="U312" s="185">
        <v>2</v>
      </c>
      <c r="V312" s="186"/>
    </row>
    <row r="313" spans="1:22" s="184" customFormat="1" ht="12" customHeight="1" hidden="1">
      <c r="A313" s="176" t="s">
        <v>759</v>
      </c>
      <c r="B313" s="176"/>
      <c r="C313" s="176"/>
      <c r="D313" s="177"/>
      <c r="E313" s="178"/>
      <c r="F313" s="176"/>
      <c r="G313" s="179"/>
      <c r="H313" s="180"/>
      <c r="I313" s="205">
        <f t="shared" si="39"/>
        <v>0</v>
      </c>
      <c r="J313" s="181">
        <v>0.00011</v>
      </c>
      <c r="K313" s="179">
        <f t="shared" si="40"/>
        <v>0</v>
      </c>
      <c r="L313" s="181">
        <v>0</v>
      </c>
      <c r="M313" s="179">
        <f t="shared" si="41"/>
        <v>0</v>
      </c>
      <c r="N313" s="182"/>
      <c r="O313" s="183">
        <v>16</v>
      </c>
      <c r="P313" s="184" t="s">
        <v>112</v>
      </c>
      <c r="U313" s="185">
        <v>2</v>
      </c>
      <c r="V313" s="186"/>
    </row>
    <row r="314" spans="1:22" s="184" customFormat="1" ht="12" customHeight="1" hidden="1">
      <c r="A314" s="176" t="s">
        <v>760</v>
      </c>
      <c r="B314" s="176"/>
      <c r="C314" s="176"/>
      <c r="D314" s="177"/>
      <c r="E314" s="178"/>
      <c r="F314" s="176"/>
      <c r="G314" s="179"/>
      <c r="H314" s="180"/>
      <c r="I314" s="205">
        <f t="shared" si="39"/>
        <v>0</v>
      </c>
      <c r="J314" s="181">
        <v>0</v>
      </c>
      <c r="K314" s="179">
        <f t="shared" si="40"/>
        <v>0</v>
      </c>
      <c r="L314" s="181">
        <v>0.01533</v>
      </c>
      <c r="M314" s="179">
        <f t="shared" si="41"/>
        <v>0</v>
      </c>
      <c r="N314" s="182"/>
      <c r="O314" s="183">
        <v>16</v>
      </c>
      <c r="P314" s="184" t="s">
        <v>112</v>
      </c>
      <c r="U314" s="185">
        <v>2</v>
      </c>
      <c r="V314" s="186"/>
    </row>
    <row r="315" spans="1:22" s="184" customFormat="1" ht="12" customHeight="1" hidden="1">
      <c r="A315" s="176" t="s">
        <v>761</v>
      </c>
      <c r="B315" s="176"/>
      <c r="C315" s="176"/>
      <c r="D315" s="177"/>
      <c r="E315" s="178"/>
      <c r="F315" s="176"/>
      <c r="G315" s="179"/>
      <c r="H315" s="180"/>
      <c r="I315" s="205">
        <f t="shared" si="39"/>
        <v>0</v>
      </c>
      <c r="J315" s="181">
        <v>0</v>
      </c>
      <c r="K315" s="179">
        <f t="shared" si="40"/>
        <v>0</v>
      </c>
      <c r="L315" s="181">
        <v>0</v>
      </c>
      <c r="M315" s="179">
        <f t="shared" si="41"/>
        <v>0</v>
      </c>
      <c r="N315" s="182"/>
      <c r="O315" s="183">
        <v>16</v>
      </c>
      <c r="P315" s="184" t="s">
        <v>112</v>
      </c>
      <c r="U315" s="185">
        <v>2</v>
      </c>
      <c r="V315" s="186"/>
    </row>
    <row r="316" spans="1:22" s="184" customFormat="1" ht="21" customHeight="1" hidden="1">
      <c r="A316" s="176" t="s">
        <v>762</v>
      </c>
      <c r="B316" s="176"/>
      <c r="C316" s="176"/>
      <c r="D316" s="177"/>
      <c r="E316" s="178"/>
      <c r="F316" s="176"/>
      <c r="G316" s="179"/>
      <c r="H316" s="180"/>
      <c r="I316" s="205">
        <f t="shared" si="39"/>
        <v>0</v>
      </c>
      <c r="J316" s="181">
        <v>0</v>
      </c>
      <c r="K316" s="179">
        <f t="shared" si="40"/>
        <v>0</v>
      </c>
      <c r="L316" s="181">
        <v>0</v>
      </c>
      <c r="M316" s="179">
        <f t="shared" si="41"/>
        <v>0</v>
      </c>
      <c r="N316" s="182"/>
      <c r="O316" s="183">
        <v>16</v>
      </c>
      <c r="P316" s="184" t="s">
        <v>112</v>
      </c>
      <c r="U316" s="185">
        <v>2</v>
      </c>
      <c r="V316" s="186"/>
    </row>
    <row r="317" spans="1:22" s="184" customFormat="1" ht="12" customHeight="1" hidden="1">
      <c r="A317" s="188" t="s">
        <v>763</v>
      </c>
      <c r="B317" s="188"/>
      <c r="C317" s="188"/>
      <c r="D317" s="189"/>
      <c r="E317" s="190"/>
      <c r="F317" s="188"/>
      <c r="G317" s="191"/>
      <c r="H317" s="192"/>
      <c r="I317" s="206">
        <f t="shared" si="39"/>
        <v>0</v>
      </c>
      <c r="J317" s="193">
        <v>0.00012</v>
      </c>
      <c r="K317" s="191">
        <f t="shared" si="40"/>
        <v>0</v>
      </c>
      <c r="L317" s="193">
        <v>0</v>
      </c>
      <c r="M317" s="191">
        <f t="shared" si="41"/>
        <v>0</v>
      </c>
      <c r="N317" s="194"/>
      <c r="O317" s="195">
        <v>32</v>
      </c>
      <c r="P317" s="196" t="s">
        <v>112</v>
      </c>
      <c r="U317" s="185">
        <v>2</v>
      </c>
      <c r="V317" s="186"/>
    </row>
    <row r="318" spans="1:22" s="184" customFormat="1" ht="12" customHeight="1" hidden="1">
      <c r="A318" s="176" t="s">
        <v>764</v>
      </c>
      <c r="B318" s="176"/>
      <c r="C318" s="176"/>
      <c r="D318" s="177"/>
      <c r="E318" s="178"/>
      <c r="F318" s="176"/>
      <c r="G318" s="179"/>
      <c r="H318" s="180"/>
      <c r="I318" s="205">
        <f t="shared" si="39"/>
        <v>0</v>
      </c>
      <c r="J318" s="181">
        <v>0</v>
      </c>
      <c r="K318" s="179">
        <f t="shared" si="40"/>
        <v>0</v>
      </c>
      <c r="L318" s="181">
        <v>0</v>
      </c>
      <c r="M318" s="179">
        <f t="shared" si="41"/>
        <v>0</v>
      </c>
      <c r="N318" s="182"/>
      <c r="O318" s="183">
        <v>16</v>
      </c>
      <c r="P318" s="184" t="s">
        <v>112</v>
      </c>
      <c r="U318" s="185">
        <v>2</v>
      </c>
      <c r="V318" s="186"/>
    </row>
    <row r="319" spans="1:22" s="184" customFormat="1" ht="12" customHeight="1" hidden="1">
      <c r="A319" s="176" t="s">
        <v>765</v>
      </c>
      <c r="B319" s="176"/>
      <c r="C319" s="176"/>
      <c r="D319" s="177"/>
      <c r="E319" s="178"/>
      <c r="F319" s="176"/>
      <c r="G319" s="179"/>
      <c r="H319" s="180"/>
      <c r="I319" s="205">
        <f t="shared" si="39"/>
        <v>0</v>
      </c>
      <c r="J319" s="181">
        <v>0</v>
      </c>
      <c r="K319" s="179">
        <f t="shared" si="40"/>
        <v>0</v>
      </c>
      <c r="L319" s="181">
        <v>0</v>
      </c>
      <c r="M319" s="179">
        <f t="shared" si="41"/>
        <v>0</v>
      </c>
      <c r="N319" s="182"/>
      <c r="O319" s="183">
        <v>16</v>
      </c>
      <c r="P319" s="184" t="s">
        <v>112</v>
      </c>
      <c r="U319" s="185">
        <v>2</v>
      </c>
      <c r="V319" s="186"/>
    </row>
    <row r="320" spans="2:16" s="172" customFormat="1" ht="11.25" customHeight="1">
      <c r="B320" s="173" t="s">
        <v>64</v>
      </c>
      <c r="D320" s="174" t="s">
        <v>766</v>
      </c>
      <c r="E320" s="174" t="s">
        <v>767</v>
      </c>
      <c r="I320" s="204">
        <f>SUM(I321:I334)</f>
        <v>0</v>
      </c>
      <c r="K320" s="175">
        <f>SUM(K321:K334)</f>
        <v>0</v>
      </c>
      <c r="M320" s="175">
        <f>SUM(M321:M334)</f>
        <v>0</v>
      </c>
      <c r="P320" s="174" t="s">
        <v>11</v>
      </c>
    </row>
    <row r="321" spans="1:21" s="184" customFormat="1" ht="12" customHeight="1">
      <c r="A321" s="176" t="s">
        <v>768</v>
      </c>
      <c r="B321" s="176" t="s">
        <v>107</v>
      </c>
      <c r="C321" s="176" t="s">
        <v>405</v>
      </c>
      <c r="D321" s="177" t="s">
        <v>769</v>
      </c>
      <c r="E321" s="178" t="s">
        <v>770</v>
      </c>
      <c r="F321" s="176" t="s">
        <v>408</v>
      </c>
      <c r="G321" s="179">
        <v>1</v>
      </c>
      <c r="H321" s="180"/>
      <c r="I321" s="205">
        <f aca="true" t="shared" si="42" ref="I321:I334">ROUND(G321*H321,2)</f>
        <v>0</v>
      </c>
      <c r="J321" s="181">
        <v>0</v>
      </c>
      <c r="K321" s="179">
        <f aca="true" t="shared" si="43" ref="K321:K334">G321*J321</f>
        <v>0</v>
      </c>
      <c r="L321" s="181">
        <v>0</v>
      </c>
      <c r="M321" s="179">
        <f aca="true" t="shared" si="44" ref="M321:M334">G321*L321</f>
        <v>0</v>
      </c>
      <c r="N321" s="182"/>
      <c r="O321" s="183">
        <v>16</v>
      </c>
      <c r="P321" s="184" t="s">
        <v>112</v>
      </c>
      <c r="U321" s="176">
        <v>4</v>
      </c>
    </row>
    <row r="322" spans="1:21" s="184" customFormat="1" ht="12" customHeight="1">
      <c r="A322" s="176" t="s">
        <v>771</v>
      </c>
      <c r="B322" s="176" t="s">
        <v>107</v>
      </c>
      <c r="C322" s="176" t="s">
        <v>405</v>
      </c>
      <c r="D322" s="177" t="s">
        <v>772</v>
      </c>
      <c r="E322" s="178" t="s">
        <v>773</v>
      </c>
      <c r="F322" s="176" t="s">
        <v>408</v>
      </c>
      <c r="G322" s="179">
        <v>1</v>
      </c>
      <c r="H322" s="180"/>
      <c r="I322" s="205">
        <f t="shared" si="42"/>
        <v>0</v>
      </c>
      <c r="J322" s="181">
        <v>0</v>
      </c>
      <c r="K322" s="179">
        <f t="shared" si="43"/>
        <v>0</v>
      </c>
      <c r="L322" s="181">
        <v>0</v>
      </c>
      <c r="M322" s="179">
        <f t="shared" si="44"/>
        <v>0</v>
      </c>
      <c r="N322" s="182"/>
      <c r="O322" s="183">
        <v>16</v>
      </c>
      <c r="P322" s="184" t="s">
        <v>112</v>
      </c>
      <c r="U322" s="176">
        <v>4</v>
      </c>
    </row>
    <row r="323" spans="1:21" s="186" customFormat="1" ht="21" customHeight="1">
      <c r="A323" s="222" t="s">
        <v>774</v>
      </c>
      <c r="B323" s="222" t="s">
        <v>153</v>
      </c>
      <c r="C323" s="222" t="s">
        <v>154</v>
      </c>
      <c r="D323" s="223" t="s">
        <v>775</v>
      </c>
      <c r="E323" s="224" t="s">
        <v>776</v>
      </c>
      <c r="F323" s="222" t="s">
        <v>357</v>
      </c>
      <c r="G323" s="225">
        <v>1</v>
      </c>
      <c r="H323" s="205"/>
      <c r="I323" s="205">
        <f t="shared" si="42"/>
        <v>0</v>
      </c>
      <c r="J323" s="226">
        <v>0</v>
      </c>
      <c r="K323" s="225">
        <f t="shared" si="43"/>
        <v>0</v>
      </c>
      <c r="L323" s="226">
        <v>0</v>
      </c>
      <c r="M323" s="225">
        <f t="shared" si="44"/>
        <v>0</v>
      </c>
      <c r="N323" s="227"/>
      <c r="O323" s="228">
        <v>32</v>
      </c>
      <c r="P323" s="186" t="s">
        <v>112</v>
      </c>
      <c r="U323" s="222">
        <v>4</v>
      </c>
    </row>
    <row r="324" spans="1:21" s="186" customFormat="1" ht="21" customHeight="1">
      <c r="A324" s="222" t="s">
        <v>777</v>
      </c>
      <c r="B324" s="222" t="s">
        <v>153</v>
      </c>
      <c r="C324" s="222" t="s">
        <v>154</v>
      </c>
      <c r="D324" s="223" t="s">
        <v>778</v>
      </c>
      <c r="E324" s="224" t="s">
        <v>779</v>
      </c>
      <c r="F324" s="222" t="s">
        <v>357</v>
      </c>
      <c r="G324" s="225">
        <v>1</v>
      </c>
      <c r="H324" s="205"/>
      <c r="I324" s="205">
        <f t="shared" si="42"/>
        <v>0</v>
      </c>
      <c r="J324" s="226">
        <v>0</v>
      </c>
      <c r="K324" s="225">
        <f t="shared" si="43"/>
        <v>0</v>
      </c>
      <c r="L324" s="226">
        <v>0</v>
      </c>
      <c r="M324" s="225">
        <f t="shared" si="44"/>
        <v>0</v>
      </c>
      <c r="N324" s="227"/>
      <c r="O324" s="228">
        <v>32</v>
      </c>
      <c r="P324" s="186" t="s">
        <v>112</v>
      </c>
      <c r="U324" s="222">
        <v>4</v>
      </c>
    </row>
    <row r="325" spans="1:21" s="186" customFormat="1" ht="21" customHeight="1">
      <c r="A325" s="222" t="s">
        <v>780</v>
      </c>
      <c r="B325" s="222" t="s">
        <v>153</v>
      </c>
      <c r="C325" s="222" t="s">
        <v>154</v>
      </c>
      <c r="D325" s="223" t="s">
        <v>781</v>
      </c>
      <c r="E325" s="224" t="s">
        <v>782</v>
      </c>
      <c r="F325" s="222" t="s">
        <v>357</v>
      </c>
      <c r="G325" s="225">
        <v>1</v>
      </c>
      <c r="H325" s="205"/>
      <c r="I325" s="205">
        <f t="shared" si="42"/>
        <v>0</v>
      </c>
      <c r="J325" s="226">
        <v>0</v>
      </c>
      <c r="K325" s="225">
        <f t="shared" si="43"/>
        <v>0</v>
      </c>
      <c r="L325" s="226">
        <v>0</v>
      </c>
      <c r="M325" s="225">
        <f t="shared" si="44"/>
        <v>0</v>
      </c>
      <c r="N325" s="227"/>
      <c r="O325" s="228">
        <v>32</v>
      </c>
      <c r="P325" s="186" t="s">
        <v>112</v>
      </c>
      <c r="U325" s="222">
        <v>4</v>
      </c>
    </row>
    <row r="326" spans="1:21" s="186" customFormat="1" ht="21" customHeight="1">
      <c r="A326" s="222" t="s">
        <v>783</v>
      </c>
      <c r="B326" s="222" t="s">
        <v>153</v>
      </c>
      <c r="C326" s="222" t="s">
        <v>154</v>
      </c>
      <c r="D326" s="223" t="s">
        <v>784</v>
      </c>
      <c r="E326" s="224" t="s">
        <v>785</v>
      </c>
      <c r="F326" s="222" t="s">
        <v>357</v>
      </c>
      <c r="G326" s="225">
        <v>1</v>
      </c>
      <c r="H326" s="205"/>
      <c r="I326" s="205">
        <f t="shared" si="42"/>
        <v>0</v>
      </c>
      <c r="J326" s="226">
        <v>0</v>
      </c>
      <c r="K326" s="225">
        <f t="shared" si="43"/>
        <v>0</v>
      </c>
      <c r="L326" s="226">
        <v>0</v>
      </c>
      <c r="M326" s="225">
        <f t="shared" si="44"/>
        <v>0</v>
      </c>
      <c r="N326" s="227"/>
      <c r="O326" s="228">
        <v>32</v>
      </c>
      <c r="P326" s="186" t="s">
        <v>112</v>
      </c>
      <c r="U326" s="222">
        <v>4</v>
      </c>
    </row>
    <row r="327" spans="1:21" s="186" customFormat="1" ht="21" customHeight="1">
      <c r="A327" s="222" t="s">
        <v>786</v>
      </c>
      <c r="B327" s="222" t="s">
        <v>153</v>
      </c>
      <c r="C327" s="222" t="s">
        <v>154</v>
      </c>
      <c r="D327" s="223" t="s">
        <v>787</v>
      </c>
      <c r="E327" s="224" t="s">
        <v>788</v>
      </c>
      <c r="F327" s="222" t="s">
        <v>357</v>
      </c>
      <c r="G327" s="225">
        <v>1</v>
      </c>
      <c r="H327" s="205"/>
      <c r="I327" s="205">
        <f t="shared" si="42"/>
        <v>0</v>
      </c>
      <c r="J327" s="226">
        <v>0</v>
      </c>
      <c r="K327" s="225">
        <f t="shared" si="43"/>
        <v>0</v>
      </c>
      <c r="L327" s="226">
        <v>0</v>
      </c>
      <c r="M327" s="225">
        <f t="shared" si="44"/>
        <v>0</v>
      </c>
      <c r="N327" s="227"/>
      <c r="O327" s="228">
        <v>32</v>
      </c>
      <c r="P327" s="186" t="s">
        <v>112</v>
      </c>
      <c r="U327" s="222">
        <v>4</v>
      </c>
    </row>
    <row r="328" spans="1:21" s="186" customFormat="1" ht="21" customHeight="1">
      <c r="A328" s="222" t="s">
        <v>789</v>
      </c>
      <c r="B328" s="222" t="s">
        <v>153</v>
      </c>
      <c r="C328" s="222" t="s">
        <v>154</v>
      </c>
      <c r="D328" s="223" t="s">
        <v>790</v>
      </c>
      <c r="E328" s="224" t="s">
        <v>791</v>
      </c>
      <c r="F328" s="222" t="s">
        <v>357</v>
      </c>
      <c r="G328" s="225">
        <v>1</v>
      </c>
      <c r="H328" s="205"/>
      <c r="I328" s="205">
        <f t="shared" si="42"/>
        <v>0</v>
      </c>
      <c r="J328" s="226">
        <v>0</v>
      </c>
      <c r="K328" s="225">
        <f t="shared" si="43"/>
        <v>0</v>
      </c>
      <c r="L328" s="226">
        <v>0</v>
      </c>
      <c r="M328" s="225">
        <f t="shared" si="44"/>
        <v>0</v>
      </c>
      <c r="N328" s="227"/>
      <c r="O328" s="228">
        <v>32</v>
      </c>
      <c r="P328" s="186" t="s">
        <v>112</v>
      </c>
      <c r="U328" s="222">
        <v>4</v>
      </c>
    </row>
    <row r="329" spans="1:21" s="186" customFormat="1" ht="21" customHeight="1">
      <c r="A329" s="222" t="s">
        <v>792</v>
      </c>
      <c r="B329" s="222" t="s">
        <v>153</v>
      </c>
      <c r="C329" s="222" t="s">
        <v>154</v>
      </c>
      <c r="D329" s="223" t="s">
        <v>793</v>
      </c>
      <c r="E329" s="224" t="s">
        <v>794</v>
      </c>
      <c r="F329" s="222" t="s">
        <v>357</v>
      </c>
      <c r="G329" s="225">
        <v>1</v>
      </c>
      <c r="H329" s="205"/>
      <c r="I329" s="205">
        <f t="shared" si="42"/>
        <v>0</v>
      </c>
      <c r="J329" s="226">
        <v>0</v>
      </c>
      <c r="K329" s="225">
        <f t="shared" si="43"/>
        <v>0</v>
      </c>
      <c r="L329" s="226">
        <v>0</v>
      </c>
      <c r="M329" s="225">
        <f t="shared" si="44"/>
        <v>0</v>
      </c>
      <c r="N329" s="227"/>
      <c r="O329" s="228">
        <v>32</v>
      </c>
      <c r="P329" s="186" t="s">
        <v>112</v>
      </c>
      <c r="U329" s="222">
        <v>4</v>
      </c>
    </row>
    <row r="330" spans="1:21" s="186" customFormat="1" ht="21" customHeight="1">
      <c r="A330" s="222" t="s">
        <v>795</v>
      </c>
      <c r="B330" s="222" t="s">
        <v>153</v>
      </c>
      <c r="C330" s="222" t="s">
        <v>154</v>
      </c>
      <c r="D330" s="223" t="s">
        <v>796</v>
      </c>
      <c r="E330" s="224" t="s">
        <v>797</v>
      </c>
      <c r="F330" s="222" t="s">
        <v>357</v>
      </c>
      <c r="G330" s="225">
        <v>1</v>
      </c>
      <c r="H330" s="205"/>
      <c r="I330" s="205">
        <f t="shared" si="42"/>
        <v>0</v>
      </c>
      <c r="J330" s="226">
        <v>0</v>
      </c>
      <c r="K330" s="225">
        <f t="shared" si="43"/>
        <v>0</v>
      </c>
      <c r="L330" s="226">
        <v>0</v>
      </c>
      <c r="M330" s="225">
        <f t="shared" si="44"/>
        <v>0</v>
      </c>
      <c r="N330" s="227"/>
      <c r="O330" s="228">
        <v>32</v>
      </c>
      <c r="P330" s="186" t="s">
        <v>112</v>
      </c>
      <c r="U330" s="222">
        <v>4</v>
      </c>
    </row>
    <row r="331" spans="1:21" s="186" customFormat="1" ht="21" customHeight="1">
      <c r="A331" s="222" t="s">
        <v>798</v>
      </c>
      <c r="B331" s="222" t="s">
        <v>153</v>
      </c>
      <c r="C331" s="222" t="s">
        <v>154</v>
      </c>
      <c r="D331" s="223" t="s">
        <v>799</v>
      </c>
      <c r="E331" s="224" t="s">
        <v>800</v>
      </c>
      <c r="F331" s="222" t="s">
        <v>357</v>
      </c>
      <c r="G331" s="225">
        <v>1</v>
      </c>
      <c r="H331" s="205"/>
      <c r="I331" s="205">
        <f t="shared" si="42"/>
        <v>0</v>
      </c>
      <c r="J331" s="226">
        <v>0</v>
      </c>
      <c r="K331" s="225">
        <f t="shared" si="43"/>
        <v>0</v>
      </c>
      <c r="L331" s="226">
        <v>0</v>
      </c>
      <c r="M331" s="225">
        <f t="shared" si="44"/>
        <v>0</v>
      </c>
      <c r="N331" s="227"/>
      <c r="O331" s="228">
        <v>32</v>
      </c>
      <c r="P331" s="186" t="s">
        <v>112</v>
      </c>
      <c r="U331" s="222">
        <v>4</v>
      </c>
    </row>
    <row r="332" spans="1:21" s="186" customFormat="1" ht="30.75" customHeight="1">
      <c r="A332" s="222" t="s">
        <v>801</v>
      </c>
      <c r="B332" s="222" t="s">
        <v>153</v>
      </c>
      <c r="C332" s="222" t="s">
        <v>154</v>
      </c>
      <c r="D332" s="223" t="s">
        <v>802</v>
      </c>
      <c r="E332" s="224" t="s">
        <v>803</v>
      </c>
      <c r="F332" s="222" t="s">
        <v>357</v>
      </c>
      <c r="G332" s="225">
        <v>2</v>
      </c>
      <c r="H332" s="205"/>
      <c r="I332" s="205">
        <v>0</v>
      </c>
      <c r="J332" s="226">
        <v>0</v>
      </c>
      <c r="K332" s="225">
        <f t="shared" si="43"/>
        <v>0</v>
      </c>
      <c r="L332" s="226">
        <v>0</v>
      </c>
      <c r="M332" s="225">
        <f t="shared" si="44"/>
        <v>0</v>
      </c>
      <c r="N332" s="227"/>
      <c r="O332" s="228">
        <v>32</v>
      </c>
      <c r="P332" s="186" t="s">
        <v>112</v>
      </c>
      <c r="U332" s="222">
        <v>4</v>
      </c>
    </row>
    <row r="333" spans="1:21" s="186" customFormat="1" ht="21" customHeight="1">
      <c r="A333" s="222" t="s">
        <v>804</v>
      </c>
      <c r="B333" s="222" t="s">
        <v>153</v>
      </c>
      <c r="C333" s="222" t="s">
        <v>154</v>
      </c>
      <c r="D333" s="223" t="s">
        <v>805</v>
      </c>
      <c r="E333" s="224" t="s">
        <v>806</v>
      </c>
      <c r="F333" s="222" t="s">
        <v>357</v>
      </c>
      <c r="G333" s="225">
        <v>1</v>
      </c>
      <c r="H333" s="205"/>
      <c r="I333" s="205">
        <f t="shared" si="42"/>
        <v>0</v>
      </c>
      <c r="J333" s="226">
        <v>0</v>
      </c>
      <c r="K333" s="225">
        <f t="shared" si="43"/>
        <v>0</v>
      </c>
      <c r="L333" s="226">
        <v>0</v>
      </c>
      <c r="M333" s="225">
        <f t="shared" si="44"/>
        <v>0</v>
      </c>
      <c r="N333" s="227"/>
      <c r="O333" s="228">
        <v>32</v>
      </c>
      <c r="P333" s="186" t="s">
        <v>112</v>
      </c>
      <c r="U333" s="222">
        <v>4</v>
      </c>
    </row>
    <row r="334" spans="1:21" s="184" customFormat="1" ht="21" customHeight="1">
      <c r="A334" s="176" t="s">
        <v>660</v>
      </c>
      <c r="B334" s="176" t="s">
        <v>107</v>
      </c>
      <c r="C334" s="176" t="s">
        <v>405</v>
      </c>
      <c r="D334" s="177" t="s">
        <v>781</v>
      </c>
      <c r="E334" s="178" t="s">
        <v>807</v>
      </c>
      <c r="F334" s="176" t="s">
        <v>408</v>
      </c>
      <c r="G334" s="179">
        <v>1</v>
      </c>
      <c r="H334" s="180"/>
      <c r="I334" s="205">
        <f t="shared" si="42"/>
        <v>0</v>
      </c>
      <c r="J334" s="181">
        <v>0</v>
      </c>
      <c r="K334" s="179">
        <f t="shared" si="43"/>
        <v>0</v>
      </c>
      <c r="L334" s="181">
        <v>0</v>
      </c>
      <c r="M334" s="179">
        <f t="shared" si="44"/>
        <v>0</v>
      </c>
      <c r="N334" s="182"/>
      <c r="O334" s="183">
        <v>16</v>
      </c>
      <c r="P334" s="184" t="s">
        <v>112</v>
      </c>
      <c r="U334" s="176">
        <v>4</v>
      </c>
    </row>
    <row r="335" spans="5:13" s="199" customFormat="1" ht="11.25" customHeight="1">
      <c r="E335" s="200" t="s">
        <v>88</v>
      </c>
      <c r="I335" s="207">
        <f>I14+I90</f>
        <v>0</v>
      </c>
      <c r="K335" s="201">
        <f>K14+K90</f>
        <v>549.43774547</v>
      </c>
      <c r="M335" s="201">
        <f>M14+M90</f>
        <v>232.186676</v>
      </c>
    </row>
  </sheetData>
  <sheetProtection/>
  <printOptions horizontalCentered="1"/>
  <pageMargins left="0.5905511975288391" right="0.5905511975288391" top="0.5905511975288391" bottom="0.5905511975288391" header="0" footer="0"/>
  <pageSetup fitToHeight="999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00390625" defaultRowHeight="12" customHeight="1"/>
  <cols>
    <col min="1" max="16384" width="7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Dohnal</dc:creator>
  <cp:keywords/>
  <dc:description/>
  <cp:lastModifiedBy>Lenka Vondrackova</cp:lastModifiedBy>
  <cp:lastPrinted>2019-02-05T14:58:03Z</cp:lastPrinted>
  <dcterms:created xsi:type="dcterms:W3CDTF">2017-06-15T17:09:04Z</dcterms:created>
  <dcterms:modified xsi:type="dcterms:W3CDTF">2019-03-09T18:58:26Z</dcterms:modified>
  <cp:category/>
  <cp:version/>
  <cp:contentType/>
  <cp:contentStatus/>
</cp:coreProperties>
</file>