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.duskova\Desktop\OP PIK\Úspory energie\Vincenci\ZPŘ\"/>
    </mc:Choice>
  </mc:AlternateContent>
  <bookViews>
    <workbookView xWindow="0" yWindow="0" windowWidth="28800" windowHeight="14235"/>
  </bookViews>
  <sheets>
    <sheet name="Rekapitulace stavby" sheetId="1" r:id="rId1"/>
    <sheet name="03 - SO - 03 Měření emisí" sheetId="3" r:id="rId2"/>
    <sheet name="SO 03 Položky elektro" sheetId="16" r:id="rId3"/>
    <sheet name="Rekapitulace elektro 03" sheetId="17" r:id="rId4"/>
    <sheet name="04 - SO - 04 Občerstvení" sheetId="4" r:id="rId5"/>
    <sheet name="SO 04 Položky elektro" sheetId="18" r:id="rId6"/>
    <sheet name="Rekapitulace elektro 04" sheetId="19" r:id="rId7"/>
    <sheet name="05 - SO - 05 Zázemí řidičů" sheetId="5" r:id="rId8"/>
    <sheet name="SO 05 Položky elektro" sheetId="20" r:id="rId9"/>
    <sheet name="Rekapitulace elektro 05" sheetId="21" r:id="rId10"/>
    <sheet name="Pokyny pro vyplnění" sheetId="10" r:id="rId11"/>
  </sheets>
  <definedNames>
    <definedName name="_xlnm._FilterDatabase" localSheetId="1" hidden="1">'03 - SO - 03 Měření emisí'!$C$97:$K$97</definedName>
    <definedName name="_xlnm._FilterDatabase" localSheetId="4" hidden="1">'04 - SO - 04 Občerstvení'!$C$106:$K$106</definedName>
    <definedName name="_xlnm._FilterDatabase" localSheetId="7" hidden="1">'05 - SO - 05 Zázemí řidičů'!$C$105:$K$105</definedName>
    <definedName name="_xlnm.Print_Titles" localSheetId="1">'03 - SO - 03 Měření emisí'!$97:$97</definedName>
    <definedName name="_xlnm.Print_Titles" localSheetId="4">'04 - SO - 04 Občerstvení'!$106:$106</definedName>
    <definedName name="_xlnm.Print_Titles" localSheetId="7">'05 - SO - 05 Zázemí řidičů'!$105:$105</definedName>
    <definedName name="_xlnm.Print_Titles" localSheetId="0">'Rekapitulace stavby'!$49:$49</definedName>
    <definedName name="_xlnm.Print_Area" localSheetId="1">'03 - SO - 03 Měření emisí'!$C$4:$J$36,'03 - SO - 03 Měření emisí'!$C$42:$J$79,'03 - SO - 03 Měření emisí'!$C$85:$K$213</definedName>
    <definedName name="_xlnm.Print_Area" localSheetId="4">'04 - SO - 04 Občerstvení'!$C$4:$J$36,'04 - SO - 04 Občerstvení'!$C$42:$J$88,'04 - SO - 04 Občerstvení'!$C$94:$K$294</definedName>
    <definedName name="_xlnm.Print_Area" localSheetId="7">'05 - SO - 05 Zázemí řidičů'!$C$4:$J$36,'05 - SO - 05 Zázemí řidičů'!$C$42:$J$87,'05 - SO - 05 Zázemí řidičů'!$C$93:$K$295</definedName>
    <definedName name="_xlnm.Print_Area" localSheetId="10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stavby'!$C$39:$AQ$60</definedName>
  </definedNames>
  <calcPr calcId="152511"/>
</workbook>
</file>

<file path=xl/calcChain.xml><?xml version="1.0" encoding="utf-8"?>
<calcChain xmlns="http://schemas.openxmlformats.org/spreadsheetml/2006/main">
  <c r="D19" i="21" l="1"/>
  <c r="D8" i="21"/>
  <c r="D7" i="21"/>
  <c r="G117" i="20"/>
  <c r="C14" i="21" s="1"/>
  <c r="G114" i="20"/>
  <c r="G104" i="20"/>
  <c r="G103" i="20"/>
  <c r="G107" i="20" s="1"/>
  <c r="C18" i="21" s="1"/>
  <c r="G93" i="20"/>
  <c r="G92" i="20"/>
  <c r="G91" i="20"/>
  <c r="G90" i="20"/>
  <c r="G89" i="20"/>
  <c r="G88" i="20"/>
  <c r="G87" i="20"/>
  <c r="G86" i="20"/>
  <c r="G85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96" i="20" s="1"/>
  <c r="C6" i="21" s="1"/>
  <c r="D6" i="21" s="1"/>
  <c r="G59" i="20"/>
  <c r="C9" i="21" s="1"/>
  <c r="D9" i="21" s="1"/>
  <c r="G56" i="20"/>
  <c r="G46" i="20"/>
  <c r="G45" i="20"/>
  <c r="G44" i="20"/>
  <c r="G43" i="20"/>
  <c r="G49" i="20" s="1"/>
  <c r="C10" i="21" s="1"/>
  <c r="D10" i="21" s="1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6" i="20" s="1"/>
  <c r="C5" i="21" s="1"/>
  <c r="D19" i="19"/>
  <c r="D8" i="19"/>
  <c r="D7" i="19"/>
  <c r="G119" i="18"/>
  <c r="C14" i="19" s="1"/>
  <c r="G116" i="18"/>
  <c r="G106" i="18"/>
  <c r="G105" i="18"/>
  <c r="G109" i="18" s="1"/>
  <c r="C18" i="19" s="1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98" i="18" s="1"/>
  <c r="C6" i="19" s="1"/>
  <c r="D6" i="19" s="1"/>
  <c r="G57" i="18"/>
  <c r="G60" i="18" s="1"/>
  <c r="C9" i="19" s="1"/>
  <c r="D9" i="19" s="1"/>
  <c r="G47" i="18"/>
  <c r="G46" i="18"/>
  <c r="G45" i="18"/>
  <c r="G44" i="18"/>
  <c r="G50" i="18" s="1"/>
  <c r="C10" i="19" s="1"/>
  <c r="D10" i="19" s="1"/>
  <c r="G43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6" i="18" s="1"/>
  <c r="C5" i="19" s="1"/>
  <c r="D21" i="17"/>
  <c r="D12" i="17"/>
  <c r="D11" i="17"/>
  <c r="D8" i="17"/>
  <c r="D7" i="17"/>
  <c r="G124" i="16"/>
  <c r="C16" i="17" s="1"/>
  <c r="G121" i="16"/>
  <c r="G111" i="16"/>
  <c r="G114" i="16" s="1"/>
  <c r="C20" i="17" s="1"/>
  <c r="G110" i="16"/>
  <c r="G109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102" i="16" s="1"/>
  <c r="C6" i="17" s="1"/>
  <c r="D6" i="17" s="1"/>
  <c r="G61" i="16"/>
  <c r="C9" i="17" s="1"/>
  <c r="D9" i="17" s="1"/>
  <c r="G58" i="16"/>
  <c r="G48" i="16"/>
  <c r="G47" i="16"/>
  <c r="G46" i="16"/>
  <c r="G45" i="16"/>
  <c r="G44" i="16"/>
  <c r="G51" i="16" s="1"/>
  <c r="C10" i="17" s="1"/>
  <c r="D10" i="17" s="1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37" i="16" s="1"/>
  <c r="C5" i="17" s="1"/>
  <c r="C11" i="21" l="1"/>
  <c r="D5" i="21"/>
  <c r="D11" i="21" s="1"/>
  <c r="C15" i="21"/>
  <c r="D14" i="21"/>
  <c r="D15" i="21" s="1"/>
  <c r="D18" i="21"/>
  <c r="D20" i="21" s="1"/>
  <c r="C20" i="21"/>
  <c r="C15" i="19"/>
  <c r="D14" i="19"/>
  <c r="D15" i="19" s="1"/>
  <c r="D18" i="19"/>
  <c r="D20" i="19" s="1"/>
  <c r="C20" i="19"/>
  <c r="C11" i="19"/>
  <c r="D5" i="19"/>
  <c r="D11" i="19" s="1"/>
  <c r="D25" i="19" s="1"/>
  <c r="D20" i="17"/>
  <c r="D22" i="17" s="1"/>
  <c r="C22" i="17"/>
  <c r="D16" i="17"/>
  <c r="D17" i="17" s="1"/>
  <c r="C17" i="17"/>
  <c r="D5" i="17"/>
  <c r="D13" i="17" s="1"/>
  <c r="D27" i="17" s="1"/>
  <c r="C13" i="17"/>
  <c r="D25" i="21" l="1"/>
  <c r="C25" i="21"/>
  <c r="C25" i="19"/>
  <c r="C27" i="17"/>
  <c r="AY59" i="1" l="1"/>
  <c r="AX59" i="1"/>
  <c r="AW59" i="1"/>
  <c r="BC59" i="1"/>
  <c r="BA59" i="1"/>
  <c r="AU59" i="1"/>
  <c r="AY58" i="1"/>
  <c r="AX58" i="1"/>
  <c r="AW58" i="1"/>
  <c r="AY57" i="1"/>
  <c r="AX57" i="1"/>
  <c r="BD57" i="1"/>
  <c r="BB57" i="1"/>
  <c r="AY56" i="1"/>
  <c r="AX56" i="1"/>
  <c r="BB56" i="1"/>
  <c r="T294" i="5"/>
  <c r="T293" i="5" s="1"/>
  <c r="R294" i="5"/>
  <c r="R293" i="5"/>
  <c r="T291" i="5"/>
  <c r="J274" i="5"/>
  <c r="J79" i="5" s="1"/>
  <c r="BK248" i="5"/>
  <c r="J248" i="5" s="1"/>
  <c r="J77" i="5" s="1"/>
  <c r="T219" i="5"/>
  <c r="R195" i="5"/>
  <c r="T177" i="5"/>
  <c r="R158" i="5"/>
  <c r="J158" i="5"/>
  <c r="J65" i="5" s="1"/>
  <c r="P141" i="5"/>
  <c r="J115" i="5"/>
  <c r="J59" i="5" s="1"/>
  <c r="AY55" i="1"/>
  <c r="AX55" i="1"/>
  <c r="BI295" i="5"/>
  <c r="BH295" i="5"/>
  <c r="BG295" i="5"/>
  <c r="BF295" i="5"/>
  <c r="BE295" i="5"/>
  <c r="T295" i="5"/>
  <c r="R295" i="5"/>
  <c r="P295" i="5"/>
  <c r="P294" i="5" s="1"/>
  <c r="P293" i="5" s="1"/>
  <c r="BK295" i="5"/>
  <c r="BK294" i="5" s="1"/>
  <c r="J295" i="5"/>
  <c r="BI292" i="5"/>
  <c r="BH292" i="5"/>
  <c r="BG292" i="5"/>
  <c r="BF292" i="5"/>
  <c r="BE292" i="5"/>
  <c r="T292" i="5"/>
  <c r="R292" i="5"/>
  <c r="R291" i="5" s="1"/>
  <c r="P292" i="5"/>
  <c r="P291" i="5" s="1"/>
  <c r="BK292" i="5"/>
  <c r="BK291" i="5" s="1"/>
  <c r="J291" i="5" s="1"/>
  <c r="J84" i="5" s="1"/>
  <c r="J292" i="5"/>
  <c r="BI290" i="5"/>
  <c r="BH290" i="5"/>
  <c r="BG290" i="5"/>
  <c r="BF290" i="5"/>
  <c r="BE290" i="5"/>
  <c r="T290" i="5"/>
  <c r="R290" i="5"/>
  <c r="P290" i="5"/>
  <c r="BK290" i="5"/>
  <c r="J290" i="5"/>
  <c r="BI289" i="5"/>
  <c r="BH289" i="5"/>
  <c r="BG289" i="5"/>
  <c r="BF289" i="5"/>
  <c r="BE289" i="5"/>
  <c r="T289" i="5"/>
  <c r="R289" i="5"/>
  <c r="R288" i="5" s="1"/>
  <c r="R287" i="5" s="1"/>
  <c r="P289" i="5"/>
  <c r="P288" i="5" s="1"/>
  <c r="P287" i="5" s="1"/>
  <c r="BK289" i="5"/>
  <c r="J289" i="5"/>
  <c r="BI286" i="5"/>
  <c r="BH286" i="5"/>
  <c r="BG286" i="5"/>
  <c r="BF286" i="5"/>
  <c r="BE286" i="5"/>
  <c r="T286" i="5"/>
  <c r="R286" i="5"/>
  <c r="P286" i="5"/>
  <c r="BK286" i="5"/>
  <c r="J286" i="5"/>
  <c r="BI285" i="5"/>
  <c r="BH285" i="5"/>
  <c r="BG285" i="5"/>
  <c r="BF285" i="5"/>
  <c r="BE285" i="5"/>
  <c r="T285" i="5"/>
  <c r="R285" i="5"/>
  <c r="P285" i="5"/>
  <c r="BK285" i="5"/>
  <c r="J285" i="5"/>
  <c r="BI284" i="5"/>
  <c r="BH284" i="5"/>
  <c r="BG284" i="5"/>
  <c r="BF284" i="5"/>
  <c r="BE284" i="5"/>
  <c r="T284" i="5"/>
  <c r="R284" i="5"/>
  <c r="R283" i="5" s="1"/>
  <c r="P284" i="5"/>
  <c r="P283" i="5" s="1"/>
  <c r="BK284" i="5"/>
  <c r="J284" i="5"/>
  <c r="BI282" i="5"/>
  <c r="BH282" i="5"/>
  <c r="BG282" i="5"/>
  <c r="BF282" i="5"/>
  <c r="BE282" i="5"/>
  <c r="T282" i="5"/>
  <c r="R282" i="5"/>
  <c r="P282" i="5"/>
  <c r="BK282" i="5"/>
  <c r="J282" i="5"/>
  <c r="BI280" i="5"/>
  <c r="BH280" i="5"/>
  <c r="BG280" i="5"/>
  <c r="BF280" i="5"/>
  <c r="T280" i="5"/>
  <c r="R280" i="5"/>
  <c r="P280" i="5"/>
  <c r="BK280" i="5"/>
  <c r="J280" i="5"/>
  <c r="BE280" i="5" s="1"/>
  <c r="BI279" i="5"/>
  <c r="BH279" i="5"/>
  <c r="BG279" i="5"/>
  <c r="BF279" i="5"/>
  <c r="BE279" i="5"/>
  <c r="T279" i="5"/>
  <c r="T278" i="5" s="1"/>
  <c r="R279" i="5"/>
  <c r="P279" i="5"/>
  <c r="P278" i="5" s="1"/>
  <c r="BK279" i="5"/>
  <c r="BK278" i="5" s="1"/>
  <c r="J278" i="5" s="1"/>
  <c r="J80" i="5" s="1"/>
  <c r="J279" i="5"/>
  <c r="BI277" i="5"/>
  <c r="BH277" i="5"/>
  <c r="BG277" i="5"/>
  <c r="BF277" i="5"/>
  <c r="T277" i="5"/>
  <c r="R277" i="5"/>
  <c r="P277" i="5"/>
  <c r="BK277" i="5"/>
  <c r="J277" i="5"/>
  <c r="BE277" i="5" s="1"/>
  <c r="BI276" i="5"/>
  <c r="BH276" i="5"/>
  <c r="BG276" i="5"/>
  <c r="BF276" i="5"/>
  <c r="BE276" i="5"/>
  <c r="T276" i="5"/>
  <c r="R276" i="5"/>
  <c r="P276" i="5"/>
  <c r="P274" i="5" s="1"/>
  <c r="BK276" i="5"/>
  <c r="J276" i="5"/>
  <c r="BI275" i="5"/>
  <c r="BH275" i="5"/>
  <c r="BG275" i="5"/>
  <c r="BF275" i="5"/>
  <c r="T275" i="5"/>
  <c r="T274" i="5" s="1"/>
  <c r="R275" i="5"/>
  <c r="R274" i="5" s="1"/>
  <c r="P275" i="5"/>
  <c r="BK275" i="5"/>
  <c r="BK274" i="5" s="1"/>
  <c r="J275" i="5"/>
  <c r="BE275" i="5" s="1"/>
  <c r="BI273" i="5"/>
  <c r="BH273" i="5"/>
  <c r="BG273" i="5"/>
  <c r="BF273" i="5"/>
  <c r="T273" i="5"/>
  <c r="R273" i="5"/>
  <c r="P273" i="5"/>
  <c r="BK273" i="5"/>
  <c r="J273" i="5"/>
  <c r="BE273" i="5" s="1"/>
  <c r="BI272" i="5"/>
  <c r="BH272" i="5"/>
  <c r="BG272" i="5"/>
  <c r="BF272" i="5"/>
  <c r="BE272" i="5"/>
  <c r="T272" i="5"/>
  <c r="R272" i="5"/>
  <c r="P272" i="5"/>
  <c r="BK272" i="5"/>
  <c r="J272" i="5"/>
  <c r="BI271" i="5"/>
  <c r="BH271" i="5"/>
  <c r="BG271" i="5"/>
  <c r="BF271" i="5"/>
  <c r="T271" i="5"/>
  <c r="R271" i="5"/>
  <c r="P271" i="5"/>
  <c r="BK271" i="5"/>
  <c r="J271" i="5"/>
  <c r="BE271" i="5" s="1"/>
  <c r="BI270" i="5"/>
  <c r="BH270" i="5"/>
  <c r="BG270" i="5"/>
  <c r="BF270" i="5"/>
  <c r="BE270" i="5"/>
  <c r="T270" i="5"/>
  <c r="R270" i="5"/>
  <c r="P270" i="5"/>
  <c r="P268" i="5" s="1"/>
  <c r="BK270" i="5"/>
  <c r="BK268" i="5" s="1"/>
  <c r="J268" i="5" s="1"/>
  <c r="J78" i="5" s="1"/>
  <c r="J270" i="5"/>
  <c r="BI269" i="5"/>
  <c r="BH269" i="5"/>
  <c r="BG269" i="5"/>
  <c r="BF269" i="5"/>
  <c r="T269" i="5"/>
  <c r="R269" i="5"/>
  <c r="R268" i="5" s="1"/>
  <c r="P269" i="5"/>
  <c r="BK269" i="5"/>
  <c r="J269" i="5"/>
  <c r="BE269" i="5" s="1"/>
  <c r="BI267" i="5"/>
  <c r="BH267" i="5"/>
  <c r="BG267" i="5"/>
  <c r="BF267" i="5"/>
  <c r="BE267" i="5"/>
  <c r="T267" i="5"/>
  <c r="R267" i="5"/>
  <c r="P267" i="5"/>
  <c r="BK267" i="5"/>
  <c r="J267" i="5"/>
  <c r="BI266" i="5"/>
  <c r="BH266" i="5"/>
  <c r="BG266" i="5"/>
  <c r="BF266" i="5"/>
  <c r="T266" i="5"/>
  <c r="R266" i="5"/>
  <c r="P266" i="5"/>
  <c r="BK266" i="5"/>
  <c r="J266" i="5"/>
  <c r="BE266" i="5" s="1"/>
  <c r="BI265" i="5"/>
  <c r="BH265" i="5"/>
  <c r="BG265" i="5"/>
  <c r="BF265" i="5"/>
  <c r="BE265" i="5"/>
  <c r="T265" i="5"/>
  <c r="R265" i="5"/>
  <c r="P265" i="5"/>
  <c r="BK265" i="5"/>
  <c r="J265" i="5"/>
  <c r="BI264" i="5"/>
  <c r="BH264" i="5"/>
  <c r="BG264" i="5"/>
  <c r="BF264" i="5"/>
  <c r="T264" i="5"/>
  <c r="R264" i="5"/>
  <c r="P264" i="5"/>
  <c r="BK264" i="5"/>
  <c r="J264" i="5"/>
  <c r="BE264" i="5" s="1"/>
  <c r="BI263" i="5"/>
  <c r="BH263" i="5"/>
  <c r="BG263" i="5"/>
  <c r="BF263" i="5"/>
  <c r="BE263" i="5"/>
  <c r="T263" i="5"/>
  <c r="R263" i="5"/>
  <c r="P263" i="5"/>
  <c r="BK263" i="5"/>
  <c r="J263" i="5"/>
  <c r="BI262" i="5"/>
  <c r="BH262" i="5"/>
  <c r="BG262" i="5"/>
  <c r="BF262" i="5"/>
  <c r="T262" i="5"/>
  <c r="R262" i="5"/>
  <c r="P262" i="5"/>
  <c r="BK262" i="5"/>
  <c r="J262" i="5"/>
  <c r="BE262" i="5" s="1"/>
  <c r="BI261" i="5"/>
  <c r="BH261" i="5"/>
  <c r="BG261" i="5"/>
  <c r="BF261" i="5"/>
  <c r="BE261" i="5"/>
  <c r="T261" i="5"/>
  <c r="R261" i="5"/>
  <c r="P261" i="5"/>
  <c r="BK261" i="5"/>
  <c r="J261" i="5"/>
  <c r="BI260" i="5"/>
  <c r="BH260" i="5"/>
  <c r="BG260" i="5"/>
  <c r="BF260" i="5"/>
  <c r="T260" i="5"/>
  <c r="R260" i="5"/>
  <c r="P260" i="5"/>
  <c r="BK260" i="5"/>
  <c r="J260" i="5"/>
  <c r="BE260" i="5" s="1"/>
  <c r="BI259" i="5"/>
  <c r="BH259" i="5"/>
  <c r="BG259" i="5"/>
  <c r="BF259" i="5"/>
  <c r="BE259" i="5"/>
  <c r="T259" i="5"/>
  <c r="R259" i="5"/>
  <c r="P259" i="5"/>
  <c r="BK259" i="5"/>
  <c r="J259" i="5"/>
  <c r="BI258" i="5"/>
  <c r="BH258" i="5"/>
  <c r="BG258" i="5"/>
  <c r="BF258" i="5"/>
  <c r="T258" i="5"/>
  <c r="R258" i="5"/>
  <c r="P258" i="5"/>
  <c r="BK258" i="5"/>
  <c r="J258" i="5"/>
  <c r="BE258" i="5" s="1"/>
  <c r="BI257" i="5"/>
  <c r="BH257" i="5"/>
  <c r="BG257" i="5"/>
  <c r="BF257" i="5"/>
  <c r="BE257" i="5"/>
  <c r="T257" i="5"/>
  <c r="R257" i="5"/>
  <c r="P257" i="5"/>
  <c r="BK257" i="5"/>
  <c r="J257" i="5"/>
  <c r="BI256" i="5"/>
  <c r="BH256" i="5"/>
  <c r="BG256" i="5"/>
  <c r="BF256" i="5"/>
  <c r="T256" i="5"/>
  <c r="R256" i="5"/>
  <c r="P256" i="5"/>
  <c r="BK256" i="5"/>
  <c r="J256" i="5"/>
  <c r="BE256" i="5" s="1"/>
  <c r="BI255" i="5"/>
  <c r="BH255" i="5"/>
  <c r="BG255" i="5"/>
  <c r="BF255" i="5"/>
  <c r="BE255" i="5"/>
  <c r="T255" i="5"/>
  <c r="R255" i="5"/>
  <c r="P255" i="5"/>
  <c r="BK255" i="5"/>
  <c r="J255" i="5"/>
  <c r="BI254" i="5"/>
  <c r="BH254" i="5"/>
  <c r="BG254" i="5"/>
  <c r="BF254" i="5"/>
  <c r="T254" i="5"/>
  <c r="R254" i="5"/>
  <c r="P254" i="5"/>
  <c r="BK254" i="5"/>
  <c r="J254" i="5"/>
  <c r="BE254" i="5" s="1"/>
  <c r="BI253" i="5"/>
  <c r="BH253" i="5"/>
  <c r="BG253" i="5"/>
  <c r="BF253" i="5"/>
  <c r="BE253" i="5"/>
  <c r="T253" i="5"/>
  <c r="R253" i="5"/>
  <c r="P253" i="5"/>
  <c r="BK253" i="5"/>
  <c r="J253" i="5"/>
  <c r="BI252" i="5"/>
  <c r="BH252" i="5"/>
  <c r="BG252" i="5"/>
  <c r="BF252" i="5"/>
  <c r="T252" i="5"/>
  <c r="R252" i="5"/>
  <c r="P252" i="5"/>
  <c r="BK252" i="5"/>
  <c r="J252" i="5"/>
  <c r="BE252" i="5" s="1"/>
  <c r="BI251" i="5"/>
  <c r="BH251" i="5"/>
  <c r="BG251" i="5"/>
  <c r="BF251" i="5"/>
  <c r="BE251" i="5"/>
  <c r="T251" i="5"/>
  <c r="R251" i="5"/>
  <c r="P251" i="5"/>
  <c r="BK251" i="5"/>
  <c r="J251" i="5"/>
  <c r="BI250" i="5"/>
  <c r="BH250" i="5"/>
  <c r="BG250" i="5"/>
  <c r="BF250" i="5"/>
  <c r="T250" i="5"/>
  <c r="R250" i="5"/>
  <c r="P250" i="5"/>
  <c r="BK250" i="5"/>
  <c r="J250" i="5"/>
  <c r="BE250" i="5" s="1"/>
  <c r="BI249" i="5"/>
  <c r="BH249" i="5"/>
  <c r="BG249" i="5"/>
  <c r="BF249" i="5"/>
  <c r="BE249" i="5"/>
  <c r="T249" i="5"/>
  <c r="R249" i="5"/>
  <c r="R248" i="5" s="1"/>
  <c r="P249" i="5"/>
  <c r="P248" i="5" s="1"/>
  <c r="BK249" i="5"/>
  <c r="J249" i="5"/>
  <c r="BI247" i="5"/>
  <c r="BH247" i="5"/>
  <c r="BG247" i="5"/>
  <c r="BF247" i="5"/>
  <c r="BE247" i="5"/>
  <c r="T247" i="5"/>
  <c r="R247" i="5"/>
  <c r="P247" i="5"/>
  <c r="BK247" i="5"/>
  <c r="J247" i="5"/>
  <c r="BI246" i="5"/>
  <c r="BH246" i="5"/>
  <c r="BG246" i="5"/>
  <c r="BF246" i="5"/>
  <c r="T246" i="5"/>
  <c r="R246" i="5"/>
  <c r="P246" i="5"/>
  <c r="BK246" i="5"/>
  <c r="J246" i="5"/>
  <c r="BE246" i="5" s="1"/>
  <c r="BI245" i="5"/>
  <c r="BH245" i="5"/>
  <c r="BG245" i="5"/>
  <c r="BF245" i="5"/>
  <c r="BE245" i="5"/>
  <c r="T245" i="5"/>
  <c r="R245" i="5"/>
  <c r="P245" i="5"/>
  <c r="BK245" i="5"/>
  <c r="J245" i="5"/>
  <c r="BI244" i="5"/>
  <c r="BH244" i="5"/>
  <c r="BG244" i="5"/>
  <c r="BF244" i="5"/>
  <c r="T244" i="5"/>
  <c r="R244" i="5"/>
  <c r="P244" i="5"/>
  <c r="BK244" i="5"/>
  <c r="J244" i="5"/>
  <c r="BE244" i="5" s="1"/>
  <c r="BI243" i="5"/>
  <c r="BH243" i="5"/>
  <c r="BG243" i="5"/>
  <c r="BF243" i="5"/>
  <c r="BE243" i="5"/>
  <c r="T243" i="5"/>
  <c r="R243" i="5"/>
  <c r="P243" i="5"/>
  <c r="BK243" i="5"/>
  <c r="J243" i="5"/>
  <c r="BI242" i="5"/>
  <c r="BH242" i="5"/>
  <c r="BG242" i="5"/>
  <c r="BF242" i="5"/>
  <c r="T242" i="5"/>
  <c r="R242" i="5"/>
  <c r="P242" i="5"/>
  <c r="BK242" i="5"/>
  <c r="J242" i="5"/>
  <c r="BE242" i="5" s="1"/>
  <c r="BI241" i="5"/>
  <c r="BH241" i="5"/>
  <c r="BG241" i="5"/>
  <c r="BF241" i="5"/>
  <c r="BE241" i="5"/>
  <c r="T241" i="5"/>
  <c r="R241" i="5"/>
  <c r="P241" i="5"/>
  <c r="BK241" i="5"/>
  <c r="BK240" i="5" s="1"/>
  <c r="J240" i="5" s="1"/>
  <c r="J76" i="5" s="1"/>
  <c r="J241" i="5"/>
  <c r="BI239" i="5"/>
  <c r="BH239" i="5"/>
  <c r="BG239" i="5"/>
  <c r="BF239" i="5"/>
  <c r="T239" i="5"/>
  <c r="R239" i="5"/>
  <c r="P239" i="5"/>
  <c r="BK239" i="5"/>
  <c r="J239" i="5"/>
  <c r="BE239" i="5" s="1"/>
  <c r="BI238" i="5"/>
  <c r="BH238" i="5"/>
  <c r="BG238" i="5"/>
  <c r="BF238" i="5"/>
  <c r="BE238" i="5"/>
  <c r="T238" i="5"/>
  <c r="R238" i="5"/>
  <c r="P238" i="5"/>
  <c r="BK238" i="5"/>
  <c r="J238" i="5"/>
  <c r="BI236" i="5"/>
  <c r="BH236" i="5"/>
  <c r="BG236" i="5"/>
  <c r="BF236" i="5"/>
  <c r="T236" i="5"/>
  <c r="R236" i="5"/>
  <c r="P236" i="5"/>
  <c r="BK236" i="5"/>
  <c r="J236" i="5"/>
  <c r="BE236" i="5" s="1"/>
  <c r="BI234" i="5"/>
  <c r="BH234" i="5"/>
  <c r="BG234" i="5"/>
  <c r="BF234" i="5"/>
  <c r="BE234" i="5"/>
  <c r="T234" i="5"/>
  <c r="R234" i="5"/>
  <c r="P234" i="5"/>
  <c r="BK234" i="5"/>
  <c r="J234" i="5"/>
  <c r="BI233" i="5"/>
  <c r="BH233" i="5"/>
  <c r="BG233" i="5"/>
  <c r="BF233" i="5"/>
  <c r="T233" i="5"/>
  <c r="R233" i="5"/>
  <c r="P233" i="5"/>
  <c r="BK233" i="5"/>
  <c r="J233" i="5"/>
  <c r="BE233" i="5" s="1"/>
  <c r="BI232" i="5"/>
  <c r="BH232" i="5"/>
  <c r="BG232" i="5"/>
  <c r="BF232" i="5"/>
  <c r="BE232" i="5"/>
  <c r="T232" i="5"/>
  <c r="R232" i="5"/>
  <c r="P232" i="5"/>
  <c r="BK232" i="5"/>
  <c r="J232" i="5"/>
  <c r="BI231" i="5"/>
  <c r="BH231" i="5"/>
  <c r="BG231" i="5"/>
  <c r="BF231" i="5"/>
  <c r="T231" i="5"/>
  <c r="R231" i="5"/>
  <c r="R230" i="5" s="1"/>
  <c r="P231" i="5"/>
  <c r="BK231" i="5"/>
  <c r="BK230" i="5" s="1"/>
  <c r="J230" i="5" s="1"/>
  <c r="J75" i="5" s="1"/>
  <c r="J231" i="5"/>
  <c r="BE231" i="5" s="1"/>
  <c r="BI229" i="5"/>
  <c r="BH229" i="5"/>
  <c r="BG229" i="5"/>
  <c r="BF229" i="5"/>
  <c r="T229" i="5"/>
  <c r="R229" i="5"/>
  <c r="P229" i="5"/>
  <c r="BK229" i="5"/>
  <c r="J229" i="5"/>
  <c r="BE229" i="5" s="1"/>
  <c r="BI228" i="5"/>
  <c r="BH228" i="5"/>
  <c r="BG228" i="5"/>
  <c r="BF228" i="5"/>
  <c r="BE228" i="5"/>
  <c r="T228" i="5"/>
  <c r="R228" i="5"/>
  <c r="P228" i="5"/>
  <c r="BK228" i="5"/>
  <c r="J228" i="5"/>
  <c r="BI227" i="5"/>
  <c r="BH227" i="5"/>
  <c r="BG227" i="5"/>
  <c r="BF227" i="5"/>
  <c r="T227" i="5"/>
  <c r="T223" i="5" s="1"/>
  <c r="R227" i="5"/>
  <c r="P227" i="5"/>
  <c r="BK227" i="5"/>
  <c r="J227" i="5"/>
  <c r="BE227" i="5" s="1"/>
  <c r="BI226" i="5"/>
  <c r="BH226" i="5"/>
  <c r="BG226" i="5"/>
  <c r="BF226" i="5"/>
  <c r="BE226" i="5"/>
  <c r="T226" i="5"/>
  <c r="R226" i="5"/>
  <c r="P226" i="5"/>
  <c r="BK226" i="5"/>
  <c r="J226" i="5"/>
  <c r="BI225" i="5"/>
  <c r="BH225" i="5"/>
  <c r="BG225" i="5"/>
  <c r="BF225" i="5"/>
  <c r="T225" i="5"/>
  <c r="R225" i="5"/>
  <c r="P225" i="5"/>
  <c r="BK225" i="5"/>
  <c r="J225" i="5"/>
  <c r="BE225" i="5" s="1"/>
  <c r="BI224" i="5"/>
  <c r="BH224" i="5"/>
  <c r="BG224" i="5"/>
  <c r="BF224" i="5"/>
  <c r="BE224" i="5"/>
  <c r="T224" i="5"/>
  <c r="R224" i="5"/>
  <c r="P224" i="5"/>
  <c r="BK224" i="5"/>
  <c r="BK223" i="5" s="1"/>
  <c r="J223" i="5" s="1"/>
  <c r="J74" i="5" s="1"/>
  <c r="J224" i="5"/>
  <c r="BI222" i="5"/>
  <c r="BH222" i="5"/>
  <c r="BG222" i="5"/>
  <c r="BF222" i="5"/>
  <c r="BE222" i="5"/>
  <c r="T222" i="5"/>
  <c r="R222" i="5"/>
  <c r="P222" i="5"/>
  <c r="BK222" i="5"/>
  <c r="J222" i="5"/>
  <c r="BI221" i="5"/>
  <c r="BH221" i="5"/>
  <c r="BG221" i="5"/>
  <c r="BF221" i="5"/>
  <c r="BE221" i="5"/>
  <c r="T221" i="5"/>
  <c r="R221" i="5"/>
  <c r="P221" i="5"/>
  <c r="BK221" i="5"/>
  <c r="J221" i="5"/>
  <c r="BI220" i="5"/>
  <c r="BH220" i="5"/>
  <c r="BG220" i="5"/>
  <c r="BF220" i="5"/>
  <c r="BE220" i="5"/>
  <c r="T220" i="5"/>
  <c r="R220" i="5"/>
  <c r="P220" i="5"/>
  <c r="BK220" i="5"/>
  <c r="BK219" i="5" s="1"/>
  <c r="J219" i="5" s="1"/>
  <c r="J73" i="5" s="1"/>
  <c r="J220" i="5"/>
  <c r="BI218" i="5"/>
  <c r="BH218" i="5"/>
  <c r="BG218" i="5"/>
  <c r="BF218" i="5"/>
  <c r="T218" i="5"/>
  <c r="R218" i="5"/>
  <c r="P218" i="5"/>
  <c r="BK218" i="5"/>
  <c r="J218" i="5"/>
  <c r="BE218" i="5" s="1"/>
  <c r="BI217" i="5"/>
  <c r="BH217" i="5"/>
  <c r="BG217" i="5"/>
  <c r="BF217" i="5"/>
  <c r="BE217" i="5"/>
  <c r="T217" i="5"/>
  <c r="R217" i="5"/>
  <c r="P217" i="5"/>
  <c r="BK217" i="5"/>
  <c r="J217" i="5"/>
  <c r="BI216" i="5"/>
  <c r="BH216" i="5"/>
  <c r="BG216" i="5"/>
  <c r="BF216" i="5"/>
  <c r="T216" i="5"/>
  <c r="R216" i="5"/>
  <c r="P216" i="5"/>
  <c r="BK216" i="5"/>
  <c r="J216" i="5"/>
  <c r="BE216" i="5" s="1"/>
  <c r="BI215" i="5"/>
  <c r="BH215" i="5"/>
  <c r="BG215" i="5"/>
  <c r="BF215" i="5"/>
  <c r="BE215" i="5"/>
  <c r="T215" i="5"/>
  <c r="R215" i="5"/>
  <c r="P215" i="5"/>
  <c r="BK215" i="5"/>
  <c r="J215" i="5"/>
  <c r="BI214" i="5"/>
  <c r="BH214" i="5"/>
  <c r="BG214" i="5"/>
  <c r="BF214" i="5"/>
  <c r="T214" i="5"/>
  <c r="R214" i="5"/>
  <c r="P214" i="5"/>
  <c r="BK214" i="5"/>
  <c r="J214" i="5"/>
  <c r="BE214" i="5" s="1"/>
  <c r="BI213" i="5"/>
  <c r="BH213" i="5"/>
  <c r="BG213" i="5"/>
  <c r="BF213" i="5"/>
  <c r="BE213" i="5"/>
  <c r="T213" i="5"/>
  <c r="R213" i="5"/>
  <c r="P213" i="5"/>
  <c r="BK213" i="5"/>
  <c r="J213" i="5"/>
  <c r="BI212" i="5"/>
  <c r="BH212" i="5"/>
  <c r="BG212" i="5"/>
  <c r="BF212" i="5"/>
  <c r="T212" i="5"/>
  <c r="T208" i="5" s="1"/>
  <c r="R212" i="5"/>
  <c r="P212" i="5"/>
  <c r="BK212" i="5"/>
  <c r="J212" i="5"/>
  <c r="BE212" i="5" s="1"/>
  <c r="BI211" i="5"/>
  <c r="BH211" i="5"/>
  <c r="BG211" i="5"/>
  <c r="BF211" i="5"/>
  <c r="BE211" i="5"/>
  <c r="T211" i="5"/>
  <c r="R211" i="5"/>
  <c r="P211" i="5"/>
  <c r="BK211" i="5"/>
  <c r="J211" i="5"/>
  <c r="BI210" i="5"/>
  <c r="BH210" i="5"/>
  <c r="BG210" i="5"/>
  <c r="BF210" i="5"/>
  <c r="T210" i="5"/>
  <c r="R210" i="5"/>
  <c r="P210" i="5"/>
  <c r="BK210" i="5"/>
  <c r="J210" i="5"/>
  <c r="BE210" i="5" s="1"/>
  <c r="BI209" i="5"/>
  <c r="BH209" i="5"/>
  <c r="BG209" i="5"/>
  <c r="BF209" i="5"/>
  <c r="BE209" i="5"/>
  <c r="T209" i="5"/>
  <c r="R209" i="5"/>
  <c r="P209" i="5"/>
  <c r="BK209" i="5"/>
  <c r="BK208" i="5" s="1"/>
  <c r="J208" i="5" s="1"/>
  <c r="J72" i="5" s="1"/>
  <c r="J209" i="5"/>
  <c r="BI207" i="5"/>
  <c r="BH207" i="5"/>
  <c r="BG207" i="5"/>
  <c r="BF207" i="5"/>
  <c r="T207" i="5"/>
  <c r="R207" i="5"/>
  <c r="P207" i="5"/>
  <c r="BK207" i="5"/>
  <c r="J207" i="5"/>
  <c r="BE207" i="5" s="1"/>
  <c r="BI206" i="5"/>
  <c r="BH206" i="5"/>
  <c r="BG206" i="5"/>
  <c r="BF206" i="5"/>
  <c r="BE206" i="5"/>
  <c r="T206" i="5"/>
  <c r="R206" i="5"/>
  <c r="P206" i="5"/>
  <c r="BK206" i="5"/>
  <c r="J206" i="5"/>
  <c r="BI205" i="5"/>
  <c r="BH205" i="5"/>
  <c r="BG205" i="5"/>
  <c r="BF205" i="5"/>
  <c r="T205" i="5"/>
  <c r="R205" i="5"/>
  <c r="P205" i="5"/>
  <c r="BK205" i="5"/>
  <c r="J205" i="5"/>
  <c r="BE205" i="5" s="1"/>
  <c r="BI204" i="5"/>
  <c r="BH204" i="5"/>
  <c r="BG204" i="5"/>
  <c r="BF204" i="5"/>
  <c r="BE204" i="5"/>
  <c r="T204" i="5"/>
  <c r="R204" i="5"/>
  <c r="P204" i="5"/>
  <c r="BK204" i="5"/>
  <c r="J204" i="5"/>
  <c r="BI203" i="5"/>
  <c r="BH203" i="5"/>
  <c r="BG203" i="5"/>
  <c r="BF203" i="5"/>
  <c r="T203" i="5"/>
  <c r="R203" i="5"/>
  <c r="P203" i="5"/>
  <c r="BK203" i="5"/>
  <c r="J203" i="5"/>
  <c r="BE203" i="5" s="1"/>
  <c r="BI202" i="5"/>
  <c r="BH202" i="5"/>
  <c r="BG202" i="5"/>
  <c r="BF202" i="5"/>
  <c r="BE202" i="5"/>
  <c r="T202" i="5"/>
  <c r="R202" i="5"/>
  <c r="P202" i="5"/>
  <c r="BK202" i="5"/>
  <c r="J202" i="5"/>
  <c r="BI201" i="5"/>
  <c r="BH201" i="5"/>
  <c r="BG201" i="5"/>
  <c r="BF201" i="5"/>
  <c r="T201" i="5"/>
  <c r="R201" i="5"/>
  <c r="P201" i="5"/>
  <c r="BK201" i="5"/>
  <c r="J201" i="5"/>
  <c r="BE201" i="5" s="1"/>
  <c r="BI200" i="5"/>
  <c r="BH200" i="5"/>
  <c r="BG200" i="5"/>
  <c r="BF200" i="5"/>
  <c r="BE200" i="5"/>
  <c r="T200" i="5"/>
  <c r="R200" i="5"/>
  <c r="P200" i="5"/>
  <c r="BK200" i="5"/>
  <c r="J200" i="5"/>
  <c r="BI199" i="5"/>
  <c r="BH199" i="5"/>
  <c r="BG199" i="5"/>
  <c r="BF199" i="5"/>
  <c r="T199" i="5"/>
  <c r="R199" i="5"/>
  <c r="P199" i="5"/>
  <c r="BK199" i="5"/>
  <c r="J199" i="5"/>
  <c r="BE199" i="5" s="1"/>
  <c r="BI198" i="5"/>
  <c r="BH198" i="5"/>
  <c r="BG198" i="5"/>
  <c r="BF198" i="5"/>
  <c r="BE198" i="5"/>
  <c r="T198" i="5"/>
  <c r="R198" i="5"/>
  <c r="P198" i="5"/>
  <c r="BK198" i="5"/>
  <c r="J198" i="5"/>
  <c r="BI197" i="5"/>
  <c r="BH197" i="5"/>
  <c r="BG197" i="5"/>
  <c r="BF197" i="5"/>
  <c r="T197" i="5"/>
  <c r="R197" i="5"/>
  <c r="P197" i="5"/>
  <c r="BK197" i="5"/>
  <c r="J197" i="5"/>
  <c r="BE197" i="5" s="1"/>
  <c r="BI196" i="5"/>
  <c r="BH196" i="5"/>
  <c r="BG196" i="5"/>
  <c r="BF196" i="5"/>
  <c r="BE196" i="5"/>
  <c r="T196" i="5"/>
  <c r="R196" i="5"/>
  <c r="P196" i="5"/>
  <c r="BK196" i="5"/>
  <c r="J196" i="5"/>
  <c r="BI194" i="5"/>
  <c r="BH194" i="5"/>
  <c r="BG194" i="5"/>
  <c r="BF194" i="5"/>
  <c r="BE194" i="5"/>
  <c r="T194" i="5"/>
  <c r="R194" i="5"/>
  <c r="P194" i="5"/>
  <c r="BK194" i="5"/>
  <c r="J194" i="5"/>
  <c r="BI193" i="5"/>
  <c r="BH193" i="5"/>
  <c r="BG193" i="5"/>
  <c r="BF193" i="5"/>
  <c r="T193" i="5"/>
  <c r="R193" i="5"/>
  <c r="P193" i="5"/>
  <c r="BK193" i="5"/>
  <c r="J193" i="5"/>
  <c r="BE193" i="5" s="1"/>
  <c r="BI192" i="5"/>
  <c r="BH192" i="5"/>
  <c r="BG192" i="5"/>
  <c r="BF192" i="5"/>
  <c r="BE192" i="5"/>
  <c r="T192" i="5"/>
  <c r="R192" i="5"/>
  <c r="P192" i="5"/>
  <c r="BK192" i="5"/>
  <c r="J192" i="5"/>
  <c r="BI191" i="5"/>
  <c r="BH191" i="5"/>
  <c r="BG191" i="5"/>
  <c r="BF191" i="5"/>
  <c r="T191" i="5"/>
  <c r="R191" i="5"/>
  <c r="P191" i="5"/>
  <c r="BK191" i="5"/>
  <c r="J191" i="5"/>
  <c r="BE191" i="5" s="1"/>
  <c r="BI190" i="5"/>
  <c r="BH190" i="5"/>
  <c r="BG190" i="5"/>
  <c r="BF190" i="5"/>
  <c r="BE190" i="5"/>
  <c r="T190" i="5"/>
  <c r="R190" i="5"/>
  <c r="P190" i="5"/>
  <c r="BK190" i="5"/>
  <c r="J190" i="5"/>
  <c r="BI189" i="5"/>
  <c r="BH189" i="5"/>
  <c r="BG189" i="5"/>
  <c r="BF189" i="5"/>
  <c r="T189" i="5"/>
  <c r="R189" i="5"/>
  <c r="P189" i="5"/>
  <c r="BK189" i="5"/>
  <c r="J189" i="5"/>
  <c r="BE189" i="5" s="1"/>
  <c r="BI188" i="5"/>
  <c r="BH188" i="5"/>
  <c r="BG188" i="5"/>
  <c r="BF188" i="5"/>
  <c r="BE188" i="5"/>
  <c r="T188" i="5"/>
  <c r="R188" i="5"/>
  <c r="P188" i="5"/>
  <c r="BK188" i="5"/>
  <c r="J188" i="5"/>
  <c r="BI187" i="5"/>
  <c r="BH187" i="5"/>
  <c r="BG187" i="5"/>
  <c r="BF187" i="5"/>
  <c r="T187" i="5"/>
  <c r="R187" i="5"/>
  <c r="R185" i="5" s="1"/>
  <c r="P187" i="5"/>
  <c r="BK187" i="5"/>
  <c r="J187" i="5"/>
  <c r="BE187" i="5" s="1"/>
  <c r="BI186" i="5"/>
  <c r="BH186" i="5"/>
  <c r="BG186" i="5"/>
  <c r="BF186" i="5"/>
  <c r="BE186" i="5"/>
  <c r="T186" i="5"/>
  <c r="R186" i="5"/>
  <c r="P186" i="5"/>
  <c r="BK186" i="5"/>
  <c r="BK185" i="5" s="1"/>
  <c r="J185" i="5" s="1"/>
  <c r="J70" i="5" s="1"/>
  <c r="J186" i="5"/>
  <c r="BI184" i="5"/>
  <c r="BH184" i="5"/>
  <c r="BG184" i="5"/>
  <c r="BF184" i="5"/>
  <c r="BE184" i="5"/>
  <c r="T184" i="5"/>
  <c r="R184" i="5"/>
  <c r="P184" i="5"/>
  <c r="BK184" i="5"/>
  <c r="J184" i="5"/>
  <c r="BI182" i="5"/>
  <c r="BH182" i="5"/>
  <c r="BG182" i="5"/>
  <c r="BF182" i="5"/>
  <c r="BE182" i="5"/>
  <c r="T182" i="5"/>
  <c r="R182" i="5"/>
  <c r="P182" i="5"/>
  <c r="BK182" i="5"/>
  <c r="J182" i="5"/>
  <c r="BI181" i="5"/>
  <c r="BH181" i="5"/>
  <c r="BG181" i="5"/>
  <c r="BF181" i="5"/>
  <c r="BE181" i="5"/>
  <c r="T181" i="5"/>
  <c r="R181" i="5"/>
  <c r="P181" i="5"/>
  <c r="BK181" i="5"/>
  <c r="J181" i="5"/>
  <c r="BI179" i="5"/>
  <c r="BH179" i="5"/>
  <c r="BG179" i="5"/>
  <c r="BF179" i="5"/>
  <c r="BE179" i="5"/>
  <c r="T179" i="5"/>
  <c r="R179" i="5"/>
  <c r="R177" i="5" s="1"/>
  <c r="P179" i="5"/>
  <c r="BK179" i="5"/>
  <c r="J179" i="5"/>
  <c r="BI178" i="5"/>
  <c r="BH178" i="5"/>
  <c r="BG178" i="5"/>
  <c r="BF178" i="5"/>
  <c r="BE178" i="5"/>
  <c r="T178" i="5"/>
  <c r="R178" i="5"/>
  <c r="P178" i="5"/>
  <c r="BK178" i="5"/>
  <c r="BK177" i="5" s="1"/>
  <c r="J177" i="5" s="1"/>
  <c r="J69" i="5" s="1"/>
  <c r="J178" i="5"/>
  <c r="BI176" i="5"/>
  <c r="BH176" i="5"/>
  <c r="BG176" i="5"/>
  <c r="BF176" i="5"/>
  <c r="T176" i="5"/>
  <c r="R176" i="5"/>
  <c r="P176" i="5"/>
  <c r="BK176" i="5"/>
  <c r="J176" i="5"/>
  <c r="BE176" i="5" s="1"/>
  <c r="BI174" i="5"/>
  <c r="BH174" i="5"/>
  <c r="BG174" i="5"/>
  <c r="BF174" i="5"/>
  <c r="BE174" i="5"/>
  <c r="T174" i="5"/>
  <c r="R174" i="5"/>
  <c r="P174" i="5"/>
  <c r="BK174" i="5"/>
  <c r="J174" i="5"/>
  <c r="BI173" i="5"/>
  <c r="BH173" i="5"/>
  <c r="BG173" i="5"/>
  <c r="BF173" i="5"/>
  <c r="T173" i="5"/>
  <c r="R173" i="5"/>
  <c r="P173" i="5"/>
  <c r="BK173" i="5"/>
  <c r="J173" i="5"/>
  <c r="BE173" i="5" s="1"/>
  <c r="BI171" i="5"/>
  <c r="BH171" i="5"/>
  <c r="BG171" i="5"/>
  <c r="BF171" i="5"/>
  <c r="BE171" i="5"/>
  <c r="T171" i="5"/>
  <c r="R171" i="5"/>
  <c r="P171" i="5"/>
  <c r="BK171" i="5"/>
  <c r="J171" i="5"/>
  <c r="BI170" i="5"/>
  <c r="BH170" i="5"/>
  <c r="BG170" i="5"/>
  <c r="BF170" i="5"/>
  <c r="T170" i="5"/>
  <c r="R170" i="5"/>
  <c r="P170" i="5"/>
  <c r="BK170" i="5"/>
  <c r="J170" i="5"/>
  <c r="BE170" i="5" s="1"/>
  <c r="BI168" i="5"/>
  <c r="BH168" i="5"/>
  <c r="BG168" i="5"/>
  <c r="BF168" i="5"/>
  <c r="BE168" i="5"/>
  <c r="T168" i="5"/>
  <c r="R168" i="5"/>
  <c r="P168" i="5"/>
  <c r="BK168" i="5"/>
  <c r="J168" i="5"/>
  <c r="BI167" i="5"/>
  <c r="BH167" i="5"/>
  <c r="BG167" i="5"/>
  <c r="BF167" i="5"/>
  <c r="T167" i="5"/>
  <c r="R167" i="5"/>
  <c r="P167" i="5"/>
  <c r="BK167" i="5"/>
  <c r="J167" i="5"/>
  <c r="BE167" i="5" s="1"/>
  <c r="BI166" i="5"/>
  <c r="BH166" i="5"/>
  <c r="BG166" i="5"/>
  <c r="BF166" i="5"/>
  <c r="BE166" i="5"/>
  <c r="T166" i="5"/>
  <c r="R166" i="5"/>
  <c r="P166" i="5"/>
  <c r="P165" i="5" s="1"/>
  <c r="BK166" i="5"/>
  <c r="J166" i="5"/>
  <c r="BI164" i="5"/>
  <c r="BH164" i="5"/>
  <c r="BG164" i="5"/>
  <c r="BF164" i="5"/>
  <c r="BE164" i="5"/>
  <c r="T164" i="5"/>
  <c r="R164" i="5"/>
  <c r="P164" i="5"/>
  <c r="BK164" i="5"/>
  <c r="J164" i="5"/>
  <c r="BI163" i="5"/>
  <c r="BH163" i="5"/>
  <c r="BG163" i="5"/>
  <c r="BF163" i="5"/>
  <c r="BE163" i="5"/>
  <c r="T163" i="5"/>
  <c r="R163" i="5"/>
  <c r="R161" i="5" s="1"/>
  <c r="P163" i="5"/>
  <c r="P161" i="5" s="1"/>
  <c r="BK163" i="5"/>
  <c r="J163" i="5"/>
  <c r="BI162" i="5"/>
  <c r="BH162" i="5"/>
  <c r="BG162" i="5"/>
  <c r="BF162" i="5"/>
  <c r="BE162" i="5"/>
  <c r="T162" i="5"/>
  <c r="T161" i="5" s="1"/>
  <c r="R162" i="5"/>
  <c r="P162" i="5"/>
  <c r="BK162" i="5"/>
  <c r="BK161" i="5" s="1"/>
  <c r="J162" i="5"/>
  <c r="BI159" i="5"/>
  <c r="BH159" i="5"/>
  <c r="BG159" i="5"/>
  <c r="BF159" i="5"/>
  <c r="BE159" i="5"/>
  <c r="T159" i="5"/>
  <c r="T158" i="5" s="1"/>
  <c r="R159" i="5"/>
  <c r="P159" i="5"/>
  <c r="P158" i="5" s="1"/>
  <c r="BK159" i="5"/>
  <c r="BK158" i="5" s="1"/>
  <c r="J159" i="5"/>
  <c r="BI157" i="5"/>
  <c r="BH157" i="5"/>
  <c r="BG157" i="5"/>
  <c r="BF157" i="5"/>
  <c r="T157" i="5"/>
  <c r="R157" i="5"/>
  <c r="P157" i="5"/>
  <c r="BK157" i="5"/>
  <c r="J157" i="5"/>
  <c r="BE157" i="5" s="1"/>
  <c r="BI155" i="5"/>
  <c r="BH155" i="5"/>
  <c r="BG155" i="5"/>
  <c r="BF155" i="5"/>
  <c r="BE155" i="5"/>
  <c r="T155" i="5"/>
  <c r="R155" i="5"/>
  <c r="P155" i="5"/>
  <c r="BK155" i="5"/>
  <c r="J155" i="5"/>
  <c r="BI154" i="5"/>
  <c r="BH154" i="5"/>
  <c r="BG154" i="5"/>
  <c r="BF154" i="5"/>
  <c r="T154" i="5"/>
  <c r="R154" i="5"/>
  <c r="P154" i="5"/>
  <c r="BK154" i="5"/>
  <c r="J154" i="5"/>
  <c r="BE154" i="5" s="1"/>
  <c r="BI153" i="5"/>
  <c r="BH153" i="5"/>
  <c r="BG153" i="5"/>
  <c r="BF153" i="5"/>
  <c r="BE153" i="5"/>
  <c r="T153" i="5"/>
  <c r="R153" i="5"/>
  <c r="P153" i="5"/>
  <c r="BK153" i="5"/>
  <c r="BK152" i="5" s="1"/>
  <c r="J152" i="5" s="1"/>
  <c r="J64" i="5" s="1"/>
  <c r="J153" i="5"/>
  <c r="BI151" i="5"/>
  <c r="BH151" i="5"/>
  <c r="BG151" i="5"/>
  <c r="BF151" i="5"/>
  <c r="BE151" i="5"/>
  <c r="T151" i="5"/>
  <c r="R151" i="5"/>
  <c r="P151" i="5"/>
  <c r="BK151" i="5"/>
  <c r="J151" i="5"/>
  <c r="BI150" i="5"/>
  <c r="BH150" i="5"/>
  <c r="BG150" i="5"/>
  <c r="BF150" i="5"/>
  <c r="BE150" i="5"/>
  <c r="T150" i="5"/>
  <c r="R150" i="5"/>
  <c r="P150" i="5"/>
  <c r="BK150" i="5"/>
  <c r="J150" i="5"/>
  <c r="BI149" i="5"/>
  <c r="BH149" i="5"/>
  <c r="BG149" i="5"/>
  <c r="BF149" i="5"/>
  <c r="BE149" i="5"/>
  <c r="T149" i="5"/>
  <c r="R149" i="5"/>
  <c r="P149" i="5"/>
  <c r="BK149" i="5"/>
  <c r="J149" i="5"/>
  <c r="BI148" i="5"/>
  <c r="BH148" i="5"/>
  <c r="BG148" i="5"/>
  <c r="BF148" i="5"/>
  <c r="BE148" i="5"/>
  <c r="T148" i="5"/>
  <c r="R148" i="5"/>
  <c r="P148" i="5"/>
  <c r="BK148" i="5"/>
  <c r="J148" i="5"/>
  <c r="BI147" i="5"/>
  <c r="BH147" i="5"/>
  <c r="BG147" i="5"/>
  <c r="BF147" i="5"/>
  <c r="BE147" i="5"/>
  <c r="T147" i="5"/>
  <c r="R147" i="5"/>
  <c r="P147" i="5"/>
  <c r="BK147" i="5"/>
  <c r="J147" i="5"/>
  <c r="BI146" i="5"/>
  <c r="BH146" i="5"/>
  <c r="BG146" i="5"/>
  <c r="BF146" i="5"/>
  <c r="BE146" i="5"/>
  <c r="T146" i="5"/>
  <c r="R146" i="5"/>
  <c r="P146" i="5"/>
  <c r="BK146" i="5"/>
  <c r="J146" i="5"/>
  <c r="BI145" i="5"/>
  <c r="BH145" i="5"/>
  <c r="BG145" i="5"/>
  <c r="BF145" i="5"/>
  <c r="BE145" i="5"/>
  <c r="T145" i="5"/>
  <c r="R145" i="5"/>
  <c r="P145" i="5"/>
  <c r="BK145" i="5"/>
  <c r="J145" i="5"/>
  <c r="BI144" i="5"/>
  <c r="BH144" i="5"/>
  <c r="BG144" i="5"/>
  <c r="BF144" i="5"/>
  <c r="BE144" i="5"/>
  <c r="T144" i="5"/>
  <c r="R144" i="5"/>
  <c r="P144" i="5"/>
  <c r="BK144" i="5"/>
  <c r="J144" i="5"/>
  <c r="BI143" i="5"/>
  <c r="BH143" i="5"/>
  <c r="BG143" i="5"/>
  <c r="BF143" i="5"/>
  <c r="BE143" i="5"/>
  <c r="T143" i="5"/>
  <c r="R143" i="5"/>
  <c r="P143" i="5"/>
  <c r="BK143" i="5"/>
  <c r="J143" i="5"/>
  <c r="BI142" i="5"/>
  <c r="BH142" i="5"/>
  <c r="BG142" i="5"/>
  <c r="BF142" i="5"/>
  <c r="BE142" i="5"/>
  <c r="T142" i="5"/>
  <c r="R142" i="5"/>
  <c r="R141" i="5" s="1"/>
  <c r="P142" i="5"/>
  <c r="BK142" i="5"/>
  <c r="J142" i="5"/>
  <c r="BI140" i="5"/>
  <c r="BH140" i="5"/>
  <c r="BG140" i="5"/>
  <c r="BF140" i="5"/>
  <c r="BE140" i="5"/>
  <c r="T140" i="5"/>
  <c r="R140" i="5"/>
  <c r="P140" i="5"/>
  <c r="BK140" i="5"/>
  <c r="J140" i="5"/>
  <c r="BI139" i="5"/>
  <c r="BH139" i="5"/>
  <c r="BG139" i="5"/>
  <c r="BF139" i="5"/>
  <c r="T139" i="5"/>
  <c r="R139" i="5"/>
  <c r="P139" i="5"/>
  <c r="BK139" i="5"/>
  <c r="J139" i="5"/>
  <c r="BE139" i="5" s="1"/>
  <c r="BI137" i="5"/>
  <c r="BH137" i="5"/>
  <c r="BG137" i="5"/>
  <c r="BF137" i="5"/>
  <c r="BE137" i="5"/>
  <c r="T137" i="5"/>
  <c r="R137" i="5"/>
  <c r="P137" i="5"/>
  <c r="BK137" i="5"/>
  <c r="J137" i="5"/>
  <c r="BI136" i="5"/>
  <c r="BH136" i="5"/>
  <c r="BG136" i="5"/>
  <c r="BF136" i="5"/>
  <c r="T136" i="5"/>
  <c r="R136" i="5"/>
  <c r="P136" i="5"/>
  <c r="BK136" i="5"/>
  <c r="J136" i="5"/>
  <c r="BE136" i="5" s="1"/>
  <c r="BI135" i="5"/>
  <c r="BH135" i="5"/>
  <c r="BG135" i="5"/>
  <c r="BF135" i="5"/>
  <c r="BE135" i="5"/>
  <c r="T135" i="5"/>
  <c r="R135" i="5"/>
  <c r="P135" i="5"/>
  <c r="BK135" i="5"/>
  <c r="J135" i="5"/>
  <c r="BI134" i="5"/>
  <c r="BH134" i="5"/>
  <c r="BG134" i="5"/>
  <c r="BF134" i="5"/>
  <c r="T134" i="5"/>
  <c r="R134" i="5"/>
  <c r="P134" i="5"/>
  <c r="BK134" i="5"/>
  <c r="J134" i="5"/>
  <c r="BE134" i="5" s="1"/>
  <c r="BI133" i="5"/>
  <c r="BH133" i="5"/>
  <c r="BG133" i="5"/>
  <c r="BF133" i="5"/>
  <c r="BE133" i="5"/>
  <c r="T133" i="5"/>
  <c r="R133" i="5"/>
  <c r="P133" i="5"/>
  <c r="BK133" i="5"/>
  <c r="BK131" i="5" s="1"/>
  <c r="J131" i="5" s="1"/>
  <c r="J62" i="5" s="1"/>
  <c r="J133" i="5"/>
  <c r="BI132" i="5"/>
  <c r="BH132" i="5"/>
  <c r="BG132" i="5"/>
  <c r="BF132" i="5"/>
  <c r="T132" i="5"/>
  <c r="R132" i="5"/>
  <c r="P132" i="5"/>
  <c r="P131" i="5" s="1"/>
  <c r="BK132" i="5"/>
  <c r="J132" i="5"/>
  <c r="BE132" i="5" s="1"/>
  <c r="BI130" i="5"/>
  <c r="BH130" i="5"/>
  <c r="BG130" i="5"/>
  <c r="BF130" i="5"/>
  <c r="BE130" i="5"/>
  <c r="T130" i="5"/>
  <c r="R130" i="5"/>
  <c r="P130" i="5"/>
  <c r="BK130" i="5"/>
  <c r="J130" i="5"/>
  <c r="BI129" i="5"/>
  <c r="BH129" i="5"/>
  <c r="BG129" i="5"/>
  <c r="BF129" i="5"/>
  <c r="BE129" i="5"/>
  <c r="T129" i="5"/>
  <c r="R129" i="5"/>
  <c r="P129" i="5"/>
  <c r="BK129" i="5"/>
  <c r="J129" i="5"/>
  <c r="BI128" i="5"/>
  <c r="BH128" i="5"/>
  <c r="BG128" i="5"/>
  <c r="BF128" i="5"/>
  <c r="BE128" i="5"/>
  <c r="T128" i="5"/>
  <c r="R128" i="5"/>
  <c r="P128" i="5"/>
  <c r="BK128" i="5"/>
  <c r="J128" i="5"/>
  <c r="BI127" i="5"/>
  <c r="BH127" i="5"/>
  <c r="BG127" i="5"/>
  <c r="BF127" i="5"/>
  <c r="BE127" i="5"/>
  <c r="T127" i="5"/>
  <c r="T126" i="5" s="1"/>
  <c r="R127" i="5"/>
  <c r="P127" i="5"/>
  <c r="BK127" i="5"/>
  <c r="BK126" i="5" s="1"/>
  <c r="J126" i="5" s="1"/>
  <c r="J61" i="5" s="1"/>
  <c r="J127" i="5"/>
  <c r="BI125" i="5"/>
  <c r="BH125" i="5"/>
  <c r="BG125" i="5"/>
  <c r="BF125" i="5"/>
  <c r="T125" i="5"/>
  <c r="R125" i="5"/>
  <c r="P125" i="5"/>
  <c r="BK125" i="5"/>
  <c r="J125" i="5"/>
  <c r="BE125" i="5" s="1"/>
  <c r="BI124" i="5"/>
  <c r="BH124" i="5"/>
  <c r="BG124" i="5"/>
  <c r="BF124" i="5"/>
  <c r="BE124" i="5"/>
  <c r="T124" i="5"/>
  <c r="R124" i="5"/>
  <c r="P124" i="5"/>
  <c r="BK124" i="5"/>
  <c r="J124" i="5"/>
  <c r="BI123" i="5"/>
  <c r="BH123" i="5"/>
  <c r="BG123" i="5"/>
  <c r="BF123" i="5"/>
  <c r="T123" i="5"/>
  <c r="R123" i="5"/>
  <c r="P123" i="5"/>
  <c r="BK123" i="5"/>
  <c r="J123" i="5"/>
  <c r="BE123" i="5" s="1"/>
  <c r="BI122" i="5"/>
  <c r="BH122" i="5"/>
  <c r="BG122" i="5"/>
  <c r="BF122" i="5"/>
  <c r="BE122" i="5"/>
  <c r="T122" i="5"/>
  <c r="R122" i="5"/>
  <c r="P122" i="5"/>
  <c r="BK122" i="5"/>
  <c r="J122" i="5"/>
  <c r="BI121" i="5"/>
  <c r="BH121" i="5"/>
  <c r="BG121" i="5"/>
  <c r="BF121" i="5"/>
  <c r="T121" i="5"/>
  <c r="R121" i="5"/>
  <c r="P121" i="5"/>
  <c r="BK121" i="5"/>
  <c r="J121" i="5"/>
  <c r="BE121" i="5" s="1"/>
  <c r="BI120" i="5"/>
  <c r="BH120" i="5"/>
  <c r="BG120" i="5"/>
  <c r="BF120" i="5"/>
  <c r="T120" i="5"/>
  <c r="T119" i="5" s="1"/>
  <c r="R120" i="5"/>
  <c r="P120" i="5"/>
  <c r="BK120" i="5"/>
  <c r="BK119" i="5" s="1"/>
  <c r="J119" i="5" s="1"/>
  <c r="J60" i="5" s="1"/>
  <c r="J120" i="5"/>
  <c r="BE120" i="5" s="1"/>
  <c r="BI118" i="5"/>
  <c r="BH118" i="5"/>
  <c r="BG118" i="5"/>
  <c r="BF118" i="5"/>
  <c r="BE118" i="5"/>
  <c r="T118" i="5"/>
  <c r="R118" i="5"/>
  <c r="P118" i="5"/>
  <c r="BK118" i="5"/>
  <c r="J118" i="5"/>
  <c r="BI117" i="5"/>
  <c r="BH117" i="5"/>
  <c r="BG117" i="5"/>
  <c r="BF117" i="5"/>
  <c r="BE117" i="5"/>
  <c r="T117" i="5"/>
  <c r="R117" i="5"/>
  <c r="P117" i="5"/>
  <c r="BK117" i="5"/>
  <c r="J117" i="5"/>
  <c r="BI116" i="5"/>
  <c r="BH116" i="5"/>
  <c r="BG116" i="5"/>
  <c r="BF116" i="5"/>
  <c r="BE116" i="5"/>
  <c r="T116" i="5"/>
  <c r="T115" i="5" s="1"/>
  <c r="R116" i="5"/>
  <c r="P116" i="5"/>
  <c r="P115" i="5" s="1"/>
  <c r="BK116" i="5"/>
  <c r="BK115" i="5" s="1"/>
  <c r="J116" i="5"/>
  <c r="BI114" i="5"/>
  <c r="BH114" i="5"/>
  <c r="BG114" i="5"/>
  <c r="BF114" i="5"/>
  <c r="T114" i="5"/>
  <c r="R114" i="5"/>
  <c r="P114" i="5"/>
  <c r="BK114" i="5"/>
  <c r="J114" i="5"/>
  <c r="BE114" i="5" s="1"/>
  <c r="BI113" i="5"/>
  <c r="BH113" i="5"/>
  <c r="BG113" i="5"/>
  <c r="BF113" i="5"/>
  <c r="BE113" i="5"/>
  <c r="T113" i="5"/>
  <c r="R113" i="5"/>
  <c r="P113" i="5"/>
  <c r="BK113" i="5"/>
  <c r="J113" i="5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BE111" i="5"/>
  <c r="T111" i="5"/>
  <c r="R111" i="5"/>
  <c r="P111" i="5"/>
  <c r="BK111" i="5"/>
  <c r="J111" i="5"/>
  <c r="BI110" i="5"/>
  <c r="BH110" i="5"/>
  <c r="BG110" i="5"/>
  <c r="F32" i="5" s="1"/>
  <c r="BB55" i="1" s="1"/>
  <c r="BF110" i="5"/>
  <c r="J31" i="5" s="1"/>
  <c r="AW55" i="1" s="1"/>
  <c r="T110" i="5"/>
  <c r="R110" i="5"/>
  <c r="P110" i="5"/>
  <c r="BK110" i="5"/>
  <c r="J110" i="5"/>
  <c r="BE110" i="5" s="1"/>
  <c r="BI109" i="5"/>
  <c r="BH109" i="5"/>
  <c r="F33" i="5" s="1"/>
  <c r="BC55" i="1" s="1"/>
  <c r="BG109" i="5"/>
  <c r="BF109" i="5"/>
  <c r="T109" i="5"/>
  <c r="T108" i="5" s="1"/>
  <c r="R109" i="5"/>
  <c r="P109" i="5"/>
  <c r="BK109" i="5"/>
  <c r="J109" i="5"/>
  <c r="BE109" i="5" s="1"/>
  <c r="J102" i="5"/>
  <c r="J100" i="5"/>
  <c r="F100" i="5"/>
  <c r="E98" i="5"/>
  <c r="J51" i="5"/>
  <c r="F51" i="5"/>
  <c r="F49" i="5"/>
  <c r="E47" i="5"/>
  <c r="E45" i="5"/>
  <c r="J21" i="5"/>
  <c r="E21" i="5"/>
  <c r="J20" i="5"/>
  <c r="J18" i="5"/>
  <c r="E18" i="5"/>
  <c r="J17" i="5"/>
  <c r="J15" i="5"/>
  <c r="E15" i="5"/>
  <c r="F102" i="5" s="1"/>
  <c r="J14" i="5"/>
  <c r="J12" i="5"/>
  <c r="J49" i="5" s="1"/>
  <c r="E7" i="5"/>
  <c r="E96" i="5" s="1"/>
  <c r="R293" i="4"/>
  <c r="R292" i="4" s="1"/>
  <c r="T292" i="4"/>
  <c r="T290" i="4"/>
  <c r="R290" i="4"/>
  <c r="P287" i="4"/>
  <c r="P286" i="4" s="1"/>
  <c r="R276" i="4"/>
  <c r="J271" i="4"/>
  <c r="J80" i="4" s="1"/>
  <c r="T257" i="4"/>
  <c r="P257" i="4"/>
  <c r="BK235" i="4"/>
  <c r="J235" i="4" s="1"/>
  <c r="J76" i="4" s="1"/>
  <c r="T220" i="4"/>
  <c r="R220" i="4"/>
  <c r="T199" i="4"/>
  <c r="R195" i="4"/>
  <c r="P184" i="4"/>
  <c r="T170" i="4"/>
  <c r="P170" i="4"/>
  <c r="P167" i="4"/>
  <c r="BK167" i="4"/>
  <c r="J167" i="4" s="1"/>
  <c r="J66" i="4" s="1"/>
  <c r="T132" i="4"/>
  <c r="J130" i="4"/>
  <c r="BK130" i="4"/>
  <c r="T109" i="4"/>
  <c r="AY54" i="1"/>
  <c r="AX54" i="1"/>
  <c r="BI294" i="4"/>
  <c r="BH294" i="4"/>
  <c r="BG294" i="4"/>
  <c r="BF294" i="4"/>
  <c r="BE294" i="4"/>
  <c r="T294" i="4"/>
  <c r="T293" i="4" s="1"/>
  <c r="R294" i="4"/>
  <c r="P294" i="4"/>
  <c r="P293" i="4" s="1"/>
  <c r="P292" i="4" s="1"/>
  <c r="BK294" i="4"/>
  <c r="BK293" i="4" s="1"/>
  <c r="J294" i="4"/>
  <c r="BI291" i="4"/>
  <c r="BH291" i="4"/>
  <c r="BG291" i="4"/>
  <c r="BF291" i="4"/>
  <c r="BE291" i="4"/>
  <c r="T291" i="4"/>
  <c r="R291" i="4"/>
  <c r="P291" i="4"/>
  <c r="P290" i="4" s="1"/>
  <c r="BK291" i="4"/>
  <c r="BK290" i="4" s="1"/>
  <c r="J290" i="4" s="1"/>
  <c r="J85" i="4" s="1"/>
  <c r="J291" i="4"/>
  <c r="BI289" i="4"/>
  <c r="BH289" i="4"/>
  <c r="BG289" i="4"/>
  <c r="BF289" i="4"/>
  <c r="T289" i="4"/>
  <c r="T287" i="4" s="1"/>
  <c r="T286" i="4" s="1"/>
  <c r="R289" i="4"/>
  <c r="P289" i="4"/>
  <c r="BK289" i="4"/>
  <c r="J289" i="4"/>
  <c r="BE289" i="4" s="1"/>
  <c r="BI288" i="4"/>
  <c r="BH288" i="4"/>
  <c r="BG288" i="4"/>
  <c r="BF288" i="4"/>
  <c r="BE288" i="4"/>
  <c r="T288" i="4"/>
  <c r="R288" i="4"/>
  <c r="P288" i="4"/>
  <c r="BK288" i="4"/>
  <c r="BK287" i="4" s="1"/>
  <c r="J288" i="4"/>
  <c r="BI285" i="4"/>
  <c r="BH285" i="4"/>
  <c r="BG285" i="4"/>
  <c r="BF285" i="4"/>
  <c r="BE285" i="4"/>
  <c r="T285" i="4"/>
  <c r="R285" i="4"/>
  <c r="P285" i="4"/>
  <c r="BK285" i="4"/>
  <c r="J285" i="4"/>
  <c r="BI284" i="4"/>
  <c r="BH284" i="4"/>
  <c r="BG284" i="4"/>
  <c r="BF284" i="4"/>
  <c r="T284" i="4"/>
  <c r="R284" i="4"/>
  <c r="R282" i="4" s="1"/>
  <c r="P284" i="4"/>
  <c r="BK284" i="4"/>
  <c r="J284" i="4"/>
  <c r="BE284" i="4" s="1"/>
  <c r="BI283" i="4"/>
  <c r="BH283" i="4"/>
  <c r="BG283" i="4"/>
  <c r="BF283" i="4"/>
  <c r="BE283" i="4"/>
  <c r="T283" i="4"/>
  <c r="T282" i="4" s="1"/>
  <c r="R283" i="4"/>
  <c r="P283" i="4"/>
  <c r="P282" i="4" s="1"/>
  <c r="BK283" i="4"/>
  <c r="BK282" i="4" s="1"/>
  <c r="J282" i="4" s="1"/>
  <c r="J82" i="4" s="1"/>
  <c r="J283" i="4"/>
  <c r="BI281" i="4"/>
  <c r="BH281" i="4"/>
  <c r="BG281" i="4"/>
  <c r="BF281" i="4"/>
  <c r="T281" i="4"/>
  <c r="R281" i="4"/>
  <c r="P281" i="4"/>
  <c r="BK281" i="4"/>
  <c r="J281" i="4"/>
  <c r="BE281" i="4" s="1"/>
  <c r="BI280" i="4"/>
  <c r="BH280" i="4"/>
  <c r="BG280" i="4"/>
  <c r="BF280" i="4"/>
  <c r="T280" i="4"/>
  <c r="R280" i="4"/>
  <c r="P280" i="4"/>
  <c r="BK280" i="4"/>
  <c r="J280" i="4"/>
  <c r="BE280" i="4" s="1"/>
  <c r="BI279" i="4"/>
  <c r="BH279" i="4"/>
  <c r="BG279" i="4"/>
  <c r="BF279" i="4"/>
  <c r="T279" i="4"/>
  <c r="R279" i="4"/>
  <c r="P279" i="4"/>
  <c r="BK279" i="4"/>
  <c r="J279" i="4"/>
  <c r="BE279" i="4" s="1"/>
  <c r="BI278" i="4"/>
  <c r="BH278" i="4"/>
  <c r="BG278" i="4"/>
  <c r="BF278" i="4"/>
  <c r="T278" i="4"/>
  <c r="R278" i="4"/>
  <c r="P278" i="4"/>
  <c r="BK278" i="4"/>
  <c r="J278" i="4"/>
  <c r="BE278" i="4" s="1"/>
  <c r="BI277" i="4"/>
  <c r="BH277" i="4"/>
  <c r="BG277" i="4"/>
  <c r="BF277" i="4"/>
  <c r="BE277" i="4"/>
  <c r="T277" i="4"/>
  <c r="R277" i="4"/>
  <c r="P277" i="4"/>
  <c r="P276" i="4" s="1"/>
  <c r="BK277" i="4"/>
  <c r="BK276" i="4" s="1"/>
  <c r="J276" i="4" s="1"/>
  <c r="J81" i="4" s="1"/>
  <c r="J277" i="4"/>
  <c r="BI275" i="4"/>
  <c r="BH275" i="4"/>
  <c r="BG275" i="4"/>
  <c r="BF275" i="4"/>
  <c r="T275" i="4"/>
  <c r="R275" i="4"/>
  <c r="P275" i="4"/>
  <c r="BK275" i="4"/>
  <c r="J275" i="4"/>
  <c r="BE275" i="4" s="1"/>
  <c r="BI273" i="4"/>
  <c r="BH273" i="4"/>
  <c r="BG273" i="4"/>
  <c r="BF273" i="4"/>
  <c r="BE273" i="4"/>
  <c r="T273" i="4"/>
  <c r="R273" i="4"/>
  <c r="P273" i="4"/>
  <c r="P271" i="4" s="1"/>
  <c r="BK273" i="4"/>
  <c r="BK271" i="4" s="1"/>
  <c r="J273" i="4"/>
  <c r="BI272" i="4"/>
  <c r="BH272" i="4"/>
  <c r="BG272" i="4"/>
  <c r="BF272" i="4"/>
  <c r="T272" i="4"/>
  <c r="R272" i="4"/>
  <c r="R271" i="4" s="1"/>
  <c r="P272" i="4"/>
  <c r="BK272" i="4"/>
  <c r="J272" i="4"/>
  <c r="BE272" i="4" s="1"/>
  <c r="BI270" i="4"/>
  <c r="BH270" i="4"/>
  <c r="BG270" i="4"/>
  <c r="BF270" i="4"/>
  <c r="T270" i="4"/>
  <c r="R270" i="4"/>
  <c r="P270" i="4"/>
  <c r="BK270" i="4"/>
  <c r="J270" i="4"/>
  <c r="BE270" i="4" s="1"/>
  <c r="BI269" i="4"/>
  <c r="BH269" i="4"/>
  <c r="BG269" i="4"/>
  <c r="BF269" i="4"/>
  <c r="T269" i="4"/>
  <c r="R269" i="4"/>
  <c r="P269" i="4"/>
  <c r="BK269" i="4"/>
  <c r="J269" i="4"/>
  <c r="BE269" i="4" s="1"/>
  <c r="BI268" i="4"/>
  <c r="BH268" i="4"/>
  <c r="BG268" i="4"/>
  <c r="BF268" i="4"/>
  <c r="T268" i="4"/>
  <c r="R268" i="4"/>
  <c r="P268" i="4"/>
  <c r="P267" i="4" s="1"/>
  <c r="BK268" i="4"/>
  <c r="J268" i="4"/>
  <c r="BE268" i="4" s="1"/>
  <c r="BI266" i="4"/>
  <c r="BH266" i="4"/>
  <c r="BG266" i="4"/>
  <c r="BF266" i="4"/>
  <c r="BE266" i="4"/>
  <c r="T266" i="4"/>
  <c r="R266" i="4"/>
  <c r="P266" i="4"/>
  <c r="BK266" i="4"/>
  <c r="J266" i="4"/>
  <c r="BI265" i="4"/>
  <c r="BH265" i="4"/>
  <c r="BG265" i="4"/>
  <c r="BF265" i="4"/>
  <c r="BE265" i="4"/>
  <c r="T265" i="4"/>
  <c r="R265" i="4"/>
  <c r="P265" i="4"/>
  <c r="BK265" i="4"/>
  <c r="J265" i="4"/>
  <c r="BI264" i="4"/>
  <c r="BH264" i="4"/>
  <c r="BG264" i="4"/>
  <c r="BF264" i="4"/>
  <c r="BE264" i="4"/>
  <c r="T264" i="4"/>
  <c r="R264" i="4"/>
  <c r="P264" i="4"/>
  <c r="BK264" i="4"/>
  <c r="J264" i="4"/>
  <c r="BI263" i="4"/>
  <c r="BH263" i="4"/>
  <c r="BG263" i="4"/>
  <c r="BF263" i="4"/>
  <c r="BE263" i="4"/>
  <c r="T263" i="4"/>
  <c r="R263" i="4"/>
  <c r="P263" i="4"/>
  <c r="BK263" i="4"/>
  <c r="J263" i="4"/>
  <c r="BI262" i="4"/>
  <c r="BH262" i="4"/>
  <c r="BG262" i="4"/>
  <c r="BF262" i="4"/>
  <c r="BE262" i="4"/>
  <c r="T262" i="4"/>
  <c r="R262" i="4"/>
  <c r="P262" i="4"/>
  <c r="BK262" i="4"/>
  <c r="J262" i="4"/>
  <c r="BI261" i="4"/>
  <c r="BH261" i="4"/>
  <c r="BG261" i="4"/>
  <c r="BF261" i="4"/>
  <c r="BE261" i="4"/>
  <c r="T261" i="4"/>
  <c r="R261" i="4"/>
  <c r="P261" i="4"/>
  <c r="BK261" i="4"/>
  <c r="J261" i="4"/>
  <c r="BI260" i="4"/>
  <c r="BH260" i="4"/>
  <c r="BG260" i="4"/>
  <c r="BF260" i="4"/>
  <c r="BE260" i="4"/>
  <c r="T260" i="4"/>
  <c r="R260" i="4"/>
  <c r="P260" i="4"/>
  <c r="BK260" i="4"/>
  <c r="J260" i="4"/>
  <c r="BI259" i="4"/>
  <c r="BH259" i="4"/>
  <c r="BG259" i="4"/>
  <c r="BF259" i="4"/>
  <c r="BE259" i="4"/>
  <c r="T259" i="4"/>
  <c r="R259" i="4"/>
  <c r="P259" i="4"/>
  <c r="BK259" i="4"/>
  <c r="J259" i="4"/>
  <c r="BI258" i="4"/>
  <c r="BH258" i="4"/>
  <c r="BG258" i="4"/>
  <c r="BF258" i="4"/>
  <c r="BE258" i="4"/>
  <c r="T258" i="4"/>
  <c r="R258" i="4"/>
  <c r="R257" i="4" s="1"/>
  <c r="P258" i="4"/>
  <c r="BK258" i="4"/>
  <c r="BK257" i="4" s="1"/>
  <c r="J257" i="4" s="1"/>
  <c r="J78" i="4" s="1"/>
  <c r="J258" i="4"/>
  <c r="BI256" i="4"/>
  <c r="BH256" i="4"/>
  <c r="BG256" i="4"/>
  <c r="BF256" i="4"/>
  <c r="T256" i="4"/>
  <c r="R256" i="4"/>
  <c r="P256" i="4"/>
  <c r="BK256" i="4"/>
  <c r="J256" i="4"/>
  <c r="BE256" i="4" s="1"/>
  <c r="BI255" i="4"/>
  <c r="BH255" i="4"/>
  <c r="BG255" i="4"/>
  <c r="BF255" i="4"/>
  <c r="T255" i="4"/>
  <c r="R255" i="4"/>
  <c r="P255" i="4"/>
  <c r="BK255" i="4"/>
  <c r="J255" i="4"/>
  <c r="BE255" i="4" s="1"/>
  <c r="BI254" i="4"/>
  <c r="BH254" i="4"/>
  <c r="BG254" i="4"/>
  <c r="BF254" i="4"/>
  <c r="BE254" i="4"/>
  <c r="T254" i="4"/>
  <c r="R254" i="4"/>
  <c r="P254" i="4"/>
  <c r="BK254" i="4"/>
  <c r="J254" i="4"/>
  <c r="BI253" i="4"/>
  <c r="BH253" i="4"/>
  <c r="BG253" i="4"/>
  <c r="BF253" i="4"/>
  <c r="T253" i="4"/>
  <c r="R253" i="4"/>
  <c r="P253" i="4"/>
  <c r="BK253" i="4"/>
  <c r="J253" i="4"/>
  <c r="BE253" i="4" s="1"/>
  <c r="BI252" i="4"/>
  <c r="BH252" i="4"/>
  <c r="BG252" i="4"/>
  <c r="BF252" i="4"/>
  <c r="BE252" i="4"/>
  <c r="T252" i="4"/>
  <c r="R252" i="4"/>
  <c r="P252" i="4"/>
  <c r="BK252" i="4"/>
  <c r="J252" i="4"/>
  <c r="BI251" i="4"/>
  <c r="BH251" i="4"/>
  <c r="BG251" i="4"/>
  <c r="BF251" i="4"/>
  <c r="T251" i="4"/>
  <c r="R251" i="4"/>
  <c r="P251" i="4"/>
  <c r="BK251" i="4"/>
  <c r="J251" i="4"/>
  <c r="BE251" i="4" s="1"/>
  <c r="BI250" i="4"/>
  <c r="BH250" i="4"/>
  <c r="BG250" i="4"/>
  <c r="BF250" i="4"/>
  <c r="T250" i="4"/>
  <c r="R250" i="4"/>
  <c r="P250" i="4"/>
  <c r="BK250" i="4"/>
  <c r="J250" i="4"/>
  <c r="BE250" i="4" s="1"/>
  <c r="BI249" i="4"/>
  <c r="BH249" i="4"/>
  <c r="BG249" i="4"/>
  <c r="BF249" i="4"/>
  <c r="T249" i="4"/>
  <c r="R249" i="4"/>
  <c r="P249" i="4"/>
  <c r="BK249" i="4"/>
  <c r="J249" i="4"/>
  <c r="BE249" i="4" s="1"/>
  <c r="BI248" i="4"/>
  <c r="BH248" i="4"/>
  <c r="BG248" i="4"/>
  <c r="BF248" i="4"/>
  <c r="T248" i="4"/>
  <c r="R248" i="4"/>
  <c r="P248" i="4"/>
  <c r="BK248" i="4"/>
  <c r="J248" i="4"/>
  <c r="BE248" i="4" s="1"/>
  <c r="BI247" i="4"/>
  <c r="BH247" i="4"/>
  <c r="BG247" i="4"/>
  <c r="BF247" i="4"/>
  <c r="T247" i="4"/>
  <c r="R247" i="4"/>
  <c r="P247" i="4"/>
  <c r="BK247" i="4"/>
  <c r="J247" i="4"/>
  <c r="BE247" i="4" s="1"/>
  <c r="BI246" i="4"/>
  <c r="BH246" i="4"/>
  <c r="BG246" i="4"/>
  <c r="BF246" i="4"/>
  <c r="BE246" i="4"/>
  <c r="T246" i="4"/>
  <c r="R246" i="4"/>
  <c r="P246" i="4"/>
  <c r="BK246" i="4"/>
  <c r="J246" i="4"/>
  <c r="BI245" i="4"/>
  <c r="BH245" i="4"/>
  <c r="BG245" i="4"/>
  <c r="BF245" i="4"/>
  <c r="T245" i="4"/>
  <c r="R245" i="4"/>
  <c r="P245" i="4"/>
  <c r="BK245" i="4"/>
  <c r="J245" i="4"/>
  <c r="BE245" i="4" s="1"/>
  <c r="BI244" i="4"/>
  <c r="BH244" i="4"/>
  <c r="BG244" i="4"/>
  <c r="BF244" i="4"/>
  <c r="BE244" i="4"/>
  <c r="T244" i="4"/>
  <c r="R244" i="4"/>
  <c r="P244" i="4"/>
  <c r="BK244" i="4"/>
  <c r="BK241" i="4" s="1"/>
  <c r="J241" i="4" s="1"/>
  <c r="J77" i="4" s="1"/>
  <c r="J244" i="4"/>
  <c r="BI243" i="4"/>
  <c r="BH243" i="4"/>
  <c r="BG243" i="4"/>
  <c r="BF243" i="4"/>
  <c r="T243" i="4"/>
  <c r="R243" i="4"/>
  <c r="P243" i="4"/>
  <c r="BK243" i="4"/>
  <c r="J243" i="4"/>
  <c r="BE243" i="4" s="1"/>
  <c r="BI242" i="4"/>
  <c r="BH242" i="4"/>
  <c r="BG242" i="4"/>
  <c r="BF242" i="4"/>
  <c r="T242" i="4"/>
  <c r="R242" i="4"/>
  <c r="P242" i="4"/>
  <c r="BK242" i="4"/>
  <c r="J242" i="4"/>
  <c r="BE242" i="4" s="1"/>
  <c r="BI240" i="4"/>
  <c r="BH240" i="4"/>
  <c r="BG240" i="4"/>
  <c r="BF240" i="4"/>
  <c r="BE240" i="4"/>
  <c r="T240" i="4"/>
  <c r="R240" i="4"/>
  <c r="P240" i="4"/>
  <c r="BK240" i="4"/>
  <c r="J240" i="4"/>
  <c r="BI239" i="4"/>
  <c r="BH239" i="4"/>
  <c r="BG239" i="4"/>
  <c r="BF239" i="4"/>
  <c r="BE239" i="4"/>
  <c r="T239" i="4"/>
  <c r="R239" i="4"/>
  <c r="P239" i="4"/>
  <c r="BK239" i="4"/>
  <c r="J239" i="4"/>
  <c r="BI238" i="4"/>
  <c r="BH238" i="4"/>
  <c r="BG238" i="4"/>
  <c r="BF238" i="4"/>
  <c r="BE238" i="4"/>
  <c r="T238" i="4"/>
  <c r="R238" i="4"/>
  <c r="P238" i="4"/>
  <c r="BK238" i="4"/>
  <c r="J238" i="4"/>
  <c r="BI237" i="4"/>
  <c r="BH237" i="4"/>
  <c r="BG237" i="4"/>
  <c r="BF237" i="4"/>
  <c r="BE237" i="4"/>
  <c r="T237" i="4"/>
  <c r="R237" i="4"/>
  <c r="P237" i="4"/>
  <c r="BK237" i="4"/>
  <c r="J237" i="4"/>
  <c r="BI236" i="4"/>
  <c r="BH236" i="4"/>
  <c r="BG236" i="4"/>
  <c r="BF236" i="4"/>
  <c r="BE236" i="4"/>
  <c r="T236" i="4"/>
  <c r="T235" i="4" s="1"/>
  <c r="R236" i="4"/>
  <c r="P236" i="4"/>
  <c r="P235" i="4" s="1"/>
  <c r="BK236" i="4"/>
  <c r="J236" i="4"/>
  <c r="BI234" i="4"/>
  <c r="BH234" i="4"/>
  <c r="BG234" i="4"/>
  <c r="BF234" i="4"/>
  <c r="T234" i="4"/>
  <c r="R234" i="4"/>
  <c r="P234" i="4"/>
  <c r="BK234" i="4"/>
  <c r="J234" i="4"/>
  <c r="BE234" i="4" s="1"/>
  <c r="BI233" i="4"/>
  <c r="BH233" i="4"/>
  <c r="BG233" i="4"/>
  <c r="BF233" i="4"/>
  <c r="BE233" i="4"/>
  <c r="T233" i="4"/>
  <c r="R233" i="4"/>
  <c r="P233" i="4"/>
  <c r="BK233" i="4"/>
  <c r="J233" i="4"/>
  <c r="BI232" i="4"/>
  <c r="BH232" i="4"/>
  <c r="BG232" i="4"/>
  <c r="BF232" i="4"/>
  <c r="T232" i="4"/>
  <c r="R232" i="4"/>
  <c r="R227" i="4" s="1"/>
  <c r="P232" i="4"/>
  <c r="BK232" i="4"/>
  <c r="J232" i="4"/>
  <c r="BE232" i="4" s="1"/>
  <c r="BI231" i="4"/>
  <c r="BH231" i="4"/>
  <c r="BG231" i="4"/>
  <c r="BF231" i="4"/>
  <c r="BE231" i="4"/>
  <c r="T231" i="4"/>
  <c r="R231" i="4"/>
  <c r="P231" i="4"/>
  <c r="BK231" i="4"/>
  <c r="J231" i="4"/>
  <c r="BI230" i="4"/>
  <c r="BH230" i="4"/>
  <c r="BG230" i="4"/>
  <c r="BF230" i="4"/>
  <c r="T230" i="4"/>
  <c r="R230" i="4"/>
  <c r="P230" i="4"/>
  <c r="BK230" i="4"/>
  <c r="J230" i="4"/>
  <c r="BE230" i="4" s="1"/>
  <c r="BI229" i="4"/>
  <c r="BH229" i="4"/>
  <c r="BG229" i="4"/>
  <c r="BF229" i="4"/>
  <c r="T229" i="4"/>
  <c r="R229" i="4"/>
  <c r="P229" i="4"/>
  <c r="BK229" i="4"/>
  <c r="J229" i="4"/>
  <c r="BE229" i="4" s="1"/>
  <c r="BI228" i="4"/>
  <c r="BH228" i="4"/>
  <c r="BG228" i="4"/>
  <c r="BF228" i="4"/>
  <c r="T228" i="4"/>
  <c r="R228" i="4"/>
  <c r="P228" i="4"/>
  <c r="BK228" i="4"/>
  <c r="J228" i="4"/>
  <c r="BE228" i="4" s="1"/>
  <c r="BI226" i="4"/>
  <c r="BH226" i="4"/>
  <c r="BG226" i="4"/>
  <c r="BF226" i="4"/>
  <c r="BE226" i="4"/>
  <c r="T226" i="4"/>
  <c r="R226" i="4"/>
  <c r="P226" i="4"/>
  <c r="BK226" i="4"/>
  <c r="J226" i="4"/>
  <c r="BI225" i="4"/>
  <c r="BH225" i="4"/>
  <c r="BG225" i="4"/>
  <c r="BF225" i="4"/>
  <c r="BE225" i="4"/>
  <c r="T225" i="4"/>
  <c r="R225" i="4"/>
  <c r="P225" i="4"/>
  <c r="BK225" i="4"/>
  <c r="J225" i="4"/>
  <c r="BI224" i="4"/>
  <c r="BH224" i="4"/>
  <c r="BG224" i="4"/>
  <c r="BF224" i="4"/>
  <c r="BE224" i="4"/>
  <c r="T224" i="4"/>
  <c r="R224" i="4"/>
  <c r="P224" i="4"/>
  <c r="BK224" i="4"/>
  <c r="J224" i="4"/>
  <c r="BI223" i="4"/>
  <c r="BH223" i="4"/>
  <c r="BG223" i="4"/>
  <c r="BF223" i="4"/>
  <c r="BE223" i="4"/>
  <c r="T223" i="4"/>
  <c r="R223" i="4"/>
  <c r="P223" i="4"/>
  <c r="BK223" i="4"/>
  <c r="J223" i="4"/>
  <c r="BI222" i="4"/>
  <c r="BH222" i="4"/>
  <c r="BG222" i="4"/>
  <c r="BF222" i="4"/>
  <c r="BE222" i="4"/>
  <c r="T222" i="4"/>
  <c r="R222" i="4"/>
  <c r="P222" i="4"/>
  <c r="BK222" i="4"/>
  <c r="J222" i="4"/>
  <c r="BI221" i="4"/>
  <c r="BH221" i="4"/>
  <c r="BG221" i="4"/>
  <c r="BF221" i="4"/>
  <c r="BE221" i="4"/>
  <c r="T221" i="4"/>
  <c r="R221" i="4"/>
  <c r="P221" i="4"/>
  <c r="P220" i="4" s="1"/>
  <c r="BK221" i="4"/>
  <c r="BK220" i="4" s="1"/>
  <c r="J220" i="4" s="1"/>
  <c r="J74" i="4" s="1"/>
  <c r="J221" i="4"/>
  <c r="BI219" i="4"/>
  <c r="BH219" i="4"/>
  <c r="BG219" i="4"/>
  <c r="BF219" i="4"/>
  <c r="T219" i="4"/>
  <c r="R219" i="4"/>
  <c r="P219" i="4"/>
  <c r="BK219" i="4"/>
  <c r="J219" i="4"/>
  <c r="BE219" i="4" s="1"/>
  <c r="BI218" i="4"/>
  <c r="BH218" i="4"/>
  <c r="BG218" i="4"/>
  <c r="BF218" i="4"/>
  <c r="BE218" i="4"/>
  <c r="T218" i="4"/>
  <c r="R218" i="4"/>
  <c r="P218" i="4"/>
  <c r="BK218" i="4"/>
  <c r="J218" i="4"/>
  <c r="BI217" i="4"/>
  <c r="BH217" i="4"/>
  <c r="BG217" i="4"/>
  <c r="BF217" i="4"/>
  <c r="T217" i="4"/>
  <c r="R217" i="4"/>
  <c r="P217" i="4"/>
  <c r="BK217" i="4"/>
  <c r="J217" i="4"/>
  <c r="BE217" i="4" s="1"/>
  <c r="BI216" i="4"/>
  <c r="BH216" i="4"/>
  <c r="BG216" i="4"/>
  <c r="BF216" i="4"/>
  <c r="BE216" i="4"/>
  <c r="T216" i="4"/>
  <c r="R216" i="4"/>
  <c r="P216" i="4"/>
  <c r="BK216" i="4"/>
  <c r="J216" i="4"/>
  <c r="BI215" i="4"/>
  <c r="BH215" i="4"/>
  <c r="BG215" i="4"/>
  <c r="BF215" i="4"/>
  <c r="T215" i="4"/>
  <c r="R215" i="4"/>
  <c r="P215" i="4"/>
  <c r="BK215" i="4"/>
  <c r="J215" i="4"/>
  <c r="BE215" i="4" s="1"/>
  <c r="BI214" i="4"/>
  <c r="BH214" i="4"/>
  <c r="BG214" i="4"/>
  <c r="BF214" i="4"/>
  <c r="T214" i="4"/>
  <c r="R214" i="4"/>
  <c r="P214" i="4"/>
  <c r="BK214" i="4"/>
  <c r="J214" i="4"/>
  <c r="BE214" i="4" s="1"/>
  <c r="BI213" i="4"/>
  <c r="BH213" i="4"/>
  <c r="BG213" i="4"/>
  <c r="BF213" i="4"/>
  <c r="T213" i="4"/>
  <c r="R213" i="4"/>
  <c r="P213" i="4"/>
  <c r="BK213" i="4"/>
  <c r="J213" i="4"/>
  <c r="BE213" i="4" s="1"/>
  <c r="BI212" i="4"/>
  <c r="BH212" i="4"/>
  <c r="BG212" i="4"/>
  <c r="BF212" i="4"/>
  <c r="T212" i="4"/>
  <c r="R212" i="4"/>
  <c r="P212" i="4"/>
  <c r="BK212" i="4"/>
  <c r="J212" i="4"/>
  <c r="BE212" i="4" s="1"/>
  <c r="BI211" i="4"/>
  <c r="BH211" i="4"/>
  <c r="BG211" i="4"/>
  <c r="BF211" i="4"/>
  <c r="T211" i="4"/>
  <c r="R211" i="4"/>
  <c r="P211" i="4"/>
  <c r="BK211" i="4"/>
  <c r="J211" i="4"/>
  <c r="BE211" i="4" s="1"/>
  <c r="BI210" i="4"/>
  <c r="BH210" i="4"/>
  <c r="BG210" i="4"/>
  <c r="BF210" i="4"/>
  <c r="BE210" i="4"/>
  <c r="T210" i="4"/>
  <c r="R210" i="4"/>
  <c r="P210" i="4"/>
  <c r="BK210" i="4"/>
  <c r="J210" i="4"/>
  <c r="BI209" i="4"/>
  <c r="BH209" i="4"/>
  <c r="BG209" i="4"/>
  <c r="BF209" i="4"/>
  <c r="T209" i="4"/>
  <c r="R209" i="4"/>
  <c r="P209" i="4"/>
  <c r="BK209" i="4"/>
  <c r="J209" i="4"/>
  <c r="BE209" i="4" s="1"/>
  <c r="BI208" i="4"/>
  <c r="BH208" i="4"/>
  <c r="BG208" i="4"/>
  <c r="BF208" i="4"/>
  <c r="BE208" i="4"/>
  <c r="T208" i="4"/>
  <c r="R208" i="4"/>
  <c r="P208" i="4"/>
  <c r="BK208" i="4"/>
  <c r="BK207" i="4" s="1"/>
  <c r="J207" i="4" s="1"/>
  <c r="J73" i="4" s="1"/>
  <c r="J208" i="4"/>
  <c r="BI206" i="4"/>
  <c r="BH206" i="4"/>
  <c r="BG206" i="4"/>
  <c r="BF206" i="4"/>
  <c r="T206" i="4"/>
  <c r="R206" i="4"/>
  <c r="P206" i="4"/>
  <c r="BK206" i="4"/>
  <c r="J206" i="4"/>
  <c r="BE206" i="4" s="1"/>
  <c r="BI205" i="4"/>
  <c r="BH205" i="4"/>
  <c r="BG205" i="4"/>
  <c r="BF205" i="4"/>
  <c r="BE205" i="4"/>
  <c r="T205" i="4"/>
  <c r="R205" i="4"/>
  <c r="P205" i="4"/>
  <c r="BK205" i="4"/>
  <c r="J205" i="4"/>
  <c r="BI204" i="4"/>
  <c r="BH204" i="4"/>
  <c r="BG204" i="4"/>
  <c r="BF204" i="4"/>
  <c r="T204" i="4"/>
  <c r="R204" i="4"/>
  <c r="P204" i="4"/>
  <c r="BK204" i="4"/>
  <c r="J204" i="4"/>
  <c r="BE204" i="4" s="1"/>
  <c r="BI203" i="4"/>
  <c r="BH203" i="4"/>
  <c r="BG203" i="4"/>
  <c r="BF203" i="4"/>
  <c r="BE203" i="4"/>
  <c r="T203" i="4"/>
  <c r="R203" i="4"/>
  <c r="P203" i="4"/>
  <c r="BK203" i="4"/>
  <c r="J203" i="4"/>
  <c r="BI202" i="4"/>
  <c r="BH202" i="4"/>
  <c r="BG202" i="4"/>
  <c r="BF202" i="4"/>
  <c r="T202" i="4"/>
  <c r="R202" i="4"/>
  <c r="P202" i="4"/>
  <c r="BK202" i="4"/>
  <c r="J202" i="4"/>
  <c r="BE202" i="4" s="1"/>
  <c r="BI201" i="4"/>
  <c r="BH201" i="4"/>
  <c r="BG201" i="4"/>
  <c r="BF201" i="4"/>
  <c r="BE201" i="4"/>
  <c r="T201" i="4"/>
  <c r="R201" i="4"/>
  <c r="P201" i="4"/>
  <c r="P199" i="4" s="1"/>
  <c r="BK201" i="4"/>
  <c r="J201" i="4"/>
  <c r="BI200" i="4"/>
  <c r="BH200" i="4"/>
  <c r="BG200" i="4"/>
  <c r="BF200" i="4"/>
  <c r="T200" i="4"/>
  <c r="R200" i="4"/>
  <c r="P200" i="4"/>
  <c r="BK200" i="4"/>
  <c r="J200" i="4"/>
  <c r="BE200" i="4" s="1"/>
  <c r="BI198" i="4"/>
  <c r="BH198" i="4"/>
  <c r="BG198" i="4"/>
  <c r="BF198" i="4"/>
  <c r="T198" i="4"/>
  <c r="R198" i="4"/>
  <c r="P198" i="4"/>
  <c r="BK198" i="4"/>
  <c r="J198" i="4"/>
  <c r="BE198" i="4" s="1"/>
  <c r="BI197" i="4"/>
  <c r="BH197" i="4"/>
  <c r="BG197" i="4"/>
  <c r="BF197" i="4"/>
  <c r="T197" i="4"/>
  <c r="R197" i="4"/>
  <c r="P197" i="4"/>
  <c r="P195" i="4" s="1"/>
  <c r="BK197" i="4"/>
  <c r="J197" i="4"/>
  <c r="BE197" i="4" s="1"/>
  <c r="BI196" i="4"/>
  <c r="BH196" i="4"/>
  <c r="BG196" i="4"/>
  <c r="BF196" i="4"/>
  <c r="T196" i="4"/>
  <c r="T195" i="4" s="1"/>
  <c r="R196" i="4"/>
  <c r="P196" i="4"/>
  <c r="BK196" i="4"/>
  <c r="J196" i="4"/>
  <c r="BE196" i="4" s="1"/>
  <c r="BI194" i="4"/>
  <c r="BH194" i="4"/>
  <c r="BG194" i="4"/>
  <c r="BF194" i="4"/>
  <c r="BE194" i="4"/>
  <c r="T194" i="4"/>
  <c r="R194" i="4"/>
  <c r="P194" i="4"/>
  <c r="BK194" i="4"/>
  <c r="J194" i="4"/>
  <c r="BI193" i="4"/>
  <c r="BH193" i="4"/>
  <c r="BG193" i="4"/>
  <c r="BF193" i="4"/>
  <c r="BE193" i="4"/>
  <c r="T193" i="4"/>
  <c r="R193" i="4"/>
  <c r="P193" i="4"/>
  <c r="BK193" i="4"/>
  <c r="J193" i="4"/>
  <c r="BI192" i="4"/>
  <c r="BH192" i="4"/>
  <c r="BG192" i="4"/>
  <c r="BF192" i="4"/>
  <c r="BE192" i="4"/>
  <c r="T192" i="4"/>
  <c r="R192" i="4"/>
  <c r="P192" i="4"/>
  <c r="BK192" i="4"/>
  <c r="J192" i="4"/>
  <c r="BI191" i="4"/>
  <c r="BH191" i="4"/>
  <c r="BG191" i="4"/>
  <c r="BF191" i="4"/>
  <c r="BE191" i="4"/>
  <c r="T191" i="4"/>
  <c r="R191" i="4"/>
  <c r="P191" i="4"/>
  <c r="BK191" i="4"/>
  <c r="J191" i="4"/>
  <c r="BI190" i="4"/>
  <c r="BH190" i="4"/>
  <c r="BG190" i="4"/>
  <c r="BF190" i="4"/>
  <c r="BE190" i="4"/>
  <c r="T190" i="4"/>
  <c r="R190" i="4"/>
  <c r="P190" i="4"/>
  <c r="BK190" i="4"/>
  <c r="J190" i="4"/>
  <c r="BI189" i="4"/>
  <c r="BH189" i="4"/>
  <c r="BG189" i="4"/>
  <c r="BF189" i="4"/>
  <c r="BE189" i="4"/>
  <c r="T189" i="4"/>
  <c r="R189" i="4"/>
  <c r="P189" i="4"/>
  <c r="BK189" i="4"/>
  <c r="J189" i="4"/>
  <c r="BI188" i="4"/>
  <c r="BH188" i="4"/>
  <c r="BG188" i="4"/>
  <c r="BF188" i="4"/>
  <c r="BE188" i="4"/>
  <c r="T188" i="4"/>
  <c r="R188" i="4"/>
  <c r="P188" i="4"/>
  <c r="BK188" i="4"/>
  <c r="J188" i="4"/>
  <c r="BI187" i="4"/>
  <c r="BH187" i="4"/>
  <c r="BG187" i="4"/>
  <c r="BF187" i="4"/>
  <c r="BE187" i="4"/>
  <c r="T187" i="4"/>
  <c r="R187" i="4"/>
  <c r="P187" i="4"/>
  <c r="BK187" i="4"/>
  <c r="J187" i="4"/>
  <c r="BI186" i="4"/>
  <c r="BH186" i="4"/>
  <c r="BG186" i="4"/>
  <c r="BF186" i="4"/>
  <c r="BE186" i="4"/>
  <c r="T186" i="4"/>
  <c r="R186" i="4"/>
  <c r="R184" i="4" s="1"/>
  <c r="P186" i="4"/>
  <c r="BK186" i="4"/>
  <c r="J186" i="4"/>
  <c r="BI185" i="4"/>
  <c r="BH185" i="4"/>
  <c r="BG185" i="4"/>
  <c r="BF185" i="4"/>
  <c r="BE185" i="4"/>
  <c r="T185" i="4"/>
  <c r="T184" i="4" s="1"/>
  <c r="R185" i="4"/>
  <c r="P185" i="4"/>
  <c r="BK185" i="4"/>
  <c r="BK184" i="4" s="1"/>
  <c r="J184" i="4" s="1"/>
  <c r="J70" i="4" s="1"/>
  <c r="J185" i="4"/>
  <c r="BI183" i="4"/>
  <c r="BH183" i="4"/>
  <c r="BG183" i="4"/>
  <c r="BF183" i="4"/>
  <c r="T183" i="4"/>
  <c r="R183" i="4"/>
  <c r="P183" i="4"/>
  <c r="BK183" i="4"/>
  <c r="J183" i="4"/>
  <c r="BE183" i="4" s="1"/>
  <c r="BI181" i="4"/>
  <c r="BH181" i="4"/>
  <c r="BG181" i="4"/>
  <c r="BF181" i="4"/>
  <c r="BE181" i="4"/>
  <c r="T181" i="4"/>
  <c r="R181" i="4"/>
  <c r="P181" i="4"/>
  <c r="BK181" i="4"/>
  <c r="J181" i="4"/>
  <c r="BI180" i="4"/>
  <c r="BH180" i="4"/>
  <c r="BG180" i="4"/>
  <c r="BF180" i="4"/>
  <c r="T180" i="4"/>
  <c r="R180" i="4"/>
  <c r="P180" i="4"/>
  <c r="BK180" i="4"/>
  <c r="J180" i="4"/>
  <c r="BE180" i="4" s="1"/>
  <c r="BI178" i="4"/>
  <c r="BH178" i="4"/>
  <c r="BG178" i="4"/>
  <c r="BF178" i="4"/>
  <c r="T178" i="4"/>
  <c r="R178" i="4"/>
  <c r="P178" i="4"/>
  <c r="BK178" i="4"/>
  <c r="J178" i="4"/>
  <c r="BE178" i="4" s="1"/>
  <c r="BI177" i="4"/>
  <c r="BH177" i="4"/>
  <c r="BG177" i="4"/>
  <c r="BF177" i="4"/>
  <c r="T177" i="4"/>
  <c r="R177" i="4"/>
  <c r="R176" i="4" s="1"/>
  <c r="P177" i="4"/>
  <c r="BK177" i="4"/>
  <c r="BK176" i="4" s="1"/>
  <c r="J176" i="4" s="1"/>
  <c r="J69" i="4" s="1"/>
  <c r="J177" i="4"/>
  <c r="BE177" i="4" s="1"/>
  <c r="BI175" i="4"/>
  <c r="BH175" i="4"/>
  <c r="BG175" i="4"/>
  <c r="BF175" i="4"/>
  <c r="BE175" i="4"/>
  <c r="T175" i="4"/>
  <c r="R175" i="4"/>
  <c r="P175" i="4"/>
  <c r="BK175" i="4"/>
  <c r="J175" i="4"/>
  <c r="BI174" i="4"/>
  <c r="BH174" i="4"/>
  <c r="BG174" i="4"/>
  <c r="BF174" i="4"/>
  <c r="BE174" i="4"/>
  <c r="T174" i="4"/>
  <c r="R174" i="4"/>
  <c r="P174" i="4"/>
  <c r="BK174" i="4"/>
  <c r="J174" i="4"/>
  <c r="BI173" i="4"/>
  <c r="BH173" i="4"/>
  <c r="BG173" i="4"/>
  <c r="BF173" i="4"/>
  <c r="BE173" i="4"/>
  <c r="T173" i="4"/>
  <c r="R173" i="4"/>
  <c r="P173" i="4"/>
  <c r="BK173" i="4"/>
  <c r="J173" i="4"/>
  <c r="BI172" i="4"/>
  <c r="BH172" i="4"/>
  <c r="BG172" i="4"/>
  <c r="BF172" i="4"/>
  <c r="BE172" i="4"/>
  <c r="T172" i="4"/>
  <c r="R172" i="4"/>
  <c r="P172" i="4"/>
  <c r="BK172" i="4"/>
  <c r="J172" i="4"/>
  <c r="BI171" i="4"/>
  <c r="BH171" i="4"/>
  <c r="BG171" i="4"/>
  <c r="BF171" i="4"/>
  <c r="BE171" i="4"/>
  <c r="T171" i="4"/>
  <c r="R171" i="4"/>
  <c r="R170" i="4" s="1"/>
  <c r="P171" i="4"/>
  <c r="BK171" i="4"/>
  <c r="J171" i="4"/>
  <c r="BI168" i="4"/>
  <c r="BH168" i="4"/>
  <c r="BG168" i="4"/>
  <c r="BF168" i="4"/>
  <c r="BE168" i="4"/>
  <c r="T168" i="4"/>
  <c r="T167" i="4" s="1"/>
  <c r="R168" i="4"/>
  <c r="R167" i="4" s="1"/>
  <c r="P168" i="4"/>
  <c r="BK168" i="4"/>
  <c r="J168" i="4"/>
  <c r="BI166" i="4"/>
  <c r="BH166" i="4"/>
  <c r="BG166" i="4"/>
  <c r="BF166" i="4"/>
  <c r="T166" i="4"/>
  <c r="R166" i="4"/>
  <c r="P166" i="4"/>
  <c r="BK166" i="4"/>
  <c r="J166" i="4"/>
  <c r="BE166" i="4" s="1"/>
  <c r="BI164" i="4"/>
  <c r="BH164" i="4"/>
  <c r="BG164" i="4"/>
  <c r="BF164" i="4"/>
  <c r="T164" i="4"/>
  <c r="R164" i="4"/>
  <c r="P164" i="4"/>
  <c r="BK164" i="4"/>
  <c r="J164" i="4"/>
  <c r="BE164" i="4" s="1"/>
  <c r="BI163" i="4"/>
  <c r="BH163" i="4"/>
  <c r="BG163" i="4"/>
  <c r="BF163" i="4"/>
  <c r="BE163" i="4"/>
  <c r="T163" i="4"/>
  <c r="R163" i="4"/>
  <c r="P163" i="4"/>
  <c r="BK163" i="4"/>
  <c r="BK161" i="4" s="1"/>
  <c r="J161" i="4" s="1"/>
  <c r="J163" i="4"/>
  <c r="BI162" i="4"/>
  <c r="BH162" i="4"/>
  <c r="BG162" i="4"/>
  <c r="BF162" i="4"/>
  <c r="T162" i="4"/>
  <c r="R162" i="4"/>
  <c r="R161" i="4" s="1"/>
  <c r="P162" i="4"/>
  <c r="BK162" i="4"/>
  <c r="J162" i="4"/>
  <c r="BE162" i="4" s="1"/>
  <c r="J65" i="4"/>
  <c r="BI160" i="4"/>
  <c r="BH160" i="4"/>
  <c r="BG160" i="4"/>
  <c r="BF160" i="4"/>
  <c r="BE160" i="4"/>
  <c r="T160" i="4"/>
  <c r="R160" i="4"/>
  <c r="P160" i="4"/>
  <c r="BK160" i="4"/>
  <c r="J160" i="4"/>
  <c r="BI159" i="4"/>
  <c r="BH159" i="4"/>
  <c r="BG159" i="4"/>
  <c r="BF159" i="4"/>
  <c r="T159" i="4"/>
  <c r="R159" i="4"/>
  <c r="P159" i="4"/>
  <c r="BK159" i="4"/>
  <c r="J159" i="4"/>
  <c r="BE159" i="4" s="1"/>
  <c r="BI158" i="4"/>
  <c r="BH158" i="4"/>
  <c r="BG158" i="4"/>
  <c r="BF158" i="4"/>
  <c r="BE158" i="4"/>
  <c r="T158" i="4"/>
  <c r="R158" i="4"/>
  <c r="P158" i="4"/>
  <c r="BK158" i="4"/>
  <c r="J158" i="4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BE156" i="4"/>
  <c r="T156" i="4"/>
  <c r="R156" i="4"/>
  <c r="P156" i="4"/>
  <c r="BK156" i="4"/>
  <c r="J156" i="4"/>
  <c r="BI155" i="4"/>
  <c r="BH155" i="4"/>
  <c r="BG155" i="4"/>
  <c r="BF155" i="4"/>
  <c r="T155" i="4"/>
  <c r="R155" i="4"/>
  <c r="P155" i="4"/>
  <c r="BK155" i="4"/>
  <c r="J155" i="4"/>
  <c r="BE155" i="4" s="1"/>
  <c r="BI154" i="4"/>
  <c r="BH154" i="4"/>
  <c r="BG154" i="4"/>
  <c r="BF154" i="4"/>
  <c r="BE154" i="4"/>
  <c r="T154" i="4"/>
  <c r="R154" i="4"/>
  <c r="P154" i="4"/>
  <c r="BK154" i="4"/>
  <c r="J154" i="4"/>
  <c r="BI153" i="4"/>
  <c r="BH153" i="4"/>
  <c r="BG153" i="4"/>
  <c r="BF153" i="4"/>
  <c r="T153" i="4"/>
  <c r="R153" i="4"/>
  <c r="P153" i="4"/>
  <c r="BK153" i="4"/>
  <c r="J153" i="4"/>
  <c r="BE153" i="4" s="1"/>
  <c r="BI152" i="4"/>
  <c r="BH152" i="4"/>
  <c r="BG152" i="4"/>
  <c r="BF152" i="4"/>
  <c r="BE152" i="4"/>
  <c r="T152" i="4"/>
  <c r="R152" i="4"/>
  <c r="P152" i="4"/>
  <c r="P149" i="4" s="1"/>
  <c r="BK152" i="4"/>
  <c r="J152" i="4"/>
  <c r="BI151" i="4"/>
  <c r="BH151" i="4"/>
  <c r="BG151" i="4"/>
  <c r="BF151" i="4"/>
  <c r="T151" i="4"/>
  <c r="R151" i="4"/>
  <c r="P151" i="4"/>
  <c r="BK151" i="4"/>
  <c r="J151" i="4"/>
  <c r="BE151" i="4" s="1"/>
  <c r="BI150" i="4"/>
  <c r="BH150" i="4"/>
  <c r="BG150" i="4"/>
  <c r="BF150" i="4"/>
  <c r="BE150" i="4"/>
  <c r="T150" i="4"/>
  <c r="R150" i="4"/>
  <c r="P150" i="4"/>
  <c r="BK150" i="4"/>
  <c r="BK149" i="4" s="1"/>
  <c r="J149" i="4" s="1"/>
  <c r="J64" i="4" s="1"/>
  <c r="J150" i="4"/>
  <c r="BI148" i="4"/>
  <c r="BH148" i="4"/>
  <c r="BG148" i="4"/>
  <c r="BF148" i="4"/>
  <c r="BE148" i="4"/>
  <c r="T148" i="4"/>
  <c r="R148" i="4"/>
  <c r="P148" i="4"/>
  <c r="BK148" i="4"/>
  <c r="J148" i="4"/>
  <c r="BI147" i="4"/>
  <c r="BH147" i="4"/>
  <c r="BG147" i="4"/>
  <c r="BF147" i="4"/>
  <c r="T147" i="4"/>
  <c r="R147" i="4"/>
  <c r="P147" i="4"/>
  <c r="BK147" i="4"/>
  <c r="J147" i="4"/>
  <c r="BE147" i="4" s="1"/>
  <c r="BI146" i="4"/>
  <c r="BH146" i="4"/>
  <c r="BG146" i="4"/>
  <c r="BF146" i="4"/>
  <c r="T146" i="4"/>
  <c r="R146" i="4"/>
  <c r="P146" i="4"/>
  <c r="BK146" i="4"/>
  <c r="J146" i="4"/>
  <c r="BE146" i="4" s="1"/>
  <c r="BI145" i="4"/>
  <c r="BH145" i="4"/>
  <c r="BG145" i="4"/>
  <c r="BF145" i="4"/>
  <c r="T145" i="4"/>
  <c r="R145" i="4"/>
  <c r="P145" i="4"/>
  <c r="BK145" i="4"/>
  <c r="J145" i="4"/>
  <c r="BE145" i="4" s="1"/>
  <c r="BI144" i="4"/>
  <c r="BH144" i="4"/>
  <c r="BG144" i="4"/>
  <c r="BF144" i="4"/>
  <c r="T144" i="4"/>
  <c r="R144" i="4"/>
  <c r="P144" i="4"/>
  <c r="BK144" i="4"/>
  <c r="J144" i="4"/>
  <c r="BE144" i="4" s="1"/>
  <c r="BI143" i="4"/>
  <c r="BH143" i="4"/>
  <c r="BG143" i="4"/>
  <c r="BF143" i="4"/>
  <c r="T143" i="4"/>
  <c r="R143" i="4"/>
  <c r="P143" i="4"/>
  <c r="BK143" i="4"/>
  <c r="J143" i="4"/>
  <c r="BE143" i="4" s="1"/>
  <c r="BI141" i="4"/>
  <c r="BH141" i="4"/>
  <c r="BG141" i="4"/>
  <c r="BF141" i="4"/>
  <c r="BE141" i="4"/>
  <c r="T141" i="4"/>
  <c r="R141" i="4"/>
  <c r="P141" i="4"/>
  <c r="BK141" i="4"/>
  <c r="J141" i="4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BE139" i="4"/>
  <c r="T139" i="4"/>
  <c r="R139" i="4"/>
  <c r="P139" i="4"/>
  <c r="BK139" i="4"/>
  <c r="J139" i="4"/>
  <c r="BI138" i="4"/>
  <c r="BH138" i="4"/>
  <c r="BG138" i="4"/>
  <c r="BF138" i="4"/>
  <c r="T138" i="4"/>
  <c r="R138" i="4"/>
  <c r="P138" i="4"/>
  <c r="BK138" i="4"/>
  <c r="J138" i="4"/>
  <c r="BE138" i="4" s="1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T136" i="4"/>
  <c r="R136" i="4"/>
  <c r="P136" i="4"/>
  <c r="BK136" i="4"/>
  <c r="J136" i="4"/>
  <c r="BE136" i="4" s="1"/>
  <c r="BI134" i="4"/>
  <c r="BH134" i="4"/>
  <c r="BG134" i="4"/>
  <c r="BF134" i="4"/>
  <c r="BE134" i="4"/>
  <c r="T134" i="4"/>
  <c r="R134" i="4"/>
  <c r="P134" i="4"/>
  <c r="P132" i="4" s="1"/>
  <c r="BK134" i="4"/>
  <c r="J134" i="4"/>
  <c r="BI133" i="4"/>
  <c r="BH133" i="4"/>
  <c r="BG133" i="4"/>
  <c r="BF133" i="4"/>
  <c r="BE133" i="4"/>
  <c r="T133" i="4"/>
  <c r="R133" i="4"/>
  <c r="P133" i="4"/>
  <c r="BK133" i="4"/>
  <c r="BK132" i="4" s="1"/>
  <c r="J132" i="4" s="1"/>
  <c r="J62" i="4" s="1"/>
  <c r="J133" i="4"/>
  <c r="BI131" i="4"/>
  <c r="BH131" i="4"/>
  <c r="BG131" i="4"/>
  <c r="BF131" i="4"/>
  <c r="T131" i="4"/>
  <c r="T130" i="4" s="1"/>
  <c r="R131" i="4"/>
  <c r="R130" i="4" s="1"/>
  <c r="P131" i="4"/>
  <c r="P130" i="4" s="1"/>
  <c r="BK131" i="4"/>
  <c r="J131" i="4"/>
  <c r="BE131" i="4" s="1"/>
  <c r="J61" i="4"/>
  <c r="BI129" i="4"/>
  <c r="BH129" i="4"/>
  <c r="BG129" i="4"/>
  <c r="BF129" i="4"/>
  <c r="BE129" i="4"/>
  <c r="T129" i="4"/>
  <c r="R129" i="4"/>
  <c r="P129" i="4"/>
  <c r="BK129" i="4"/>
  <c r="J129" i="4"/>
  <c r="BI128" i="4"/>
  <c r="BH128" i="4"/>
  <c r="BG128" i="4"/>
  <c r="BF128" i="4"/>
  <c r="BE128" i="4"/>
  <c r="T128" i="4"/>
  <c r="R128" i="4"/>
  <c r="P128" i="4"/>
  <c r="BK128" i="4"/>
  <c r="J128" i="4"/>
  <c r="BI127" i="4"/>
  <c r="BH127" i="4"/>
  <c r="BG127" i="4"/>
  <c r="BF127" i="4"/>
  <c r="BE127" i="4"/>
  <c r="T127" i="4"/>
  <c r="R127" i="4"/>
  <c r="P127" i="4"/>
  <c r="BK127" i="4"/>
  <c r="J127" i="4"/>
  <c r="BI126" i="4"/>
  <c r="BH126" i="4"/>
  <c r="BG126" i="4"/>
  <c r="BF126" i="4"/>
  <c r="BE126" i="4"/>
  <c r="T126" i="4"/>
  <c r="R126" i="4"/>
  <c r="P126" i="4"/>
  <c r="BK126" i="4"/>
  <c r="J126" i="4"/>
  <c r="BI125" i="4"/>
  <c r="BH125" i="4"/>
  <c r="BG125" i="4"/>
  <c r="BF125" i="4"/>
  <c r="BE125" i="4"/>
  <c r="T125" i="4"/>
  <c r="R125" i="4"/>
  <c r="P125" i="4"/>
  <c r="BK125" i="4"/>
  <c r="J125" i="4"/>
  <c r="BI124" i="4"/>
  <c r="BH124" i="4"/>
  <c r="BG124" i="4"/>
  <c r="BF124" i="4"/>
  <c r="BE124" i="4"/>
  <c r="T124" i="4"/>
  <c r="R124" i="4"/>
  <c r="P124" i="4"/>
  <c r="BK124" i="4"/>
  <c r="J124" i="4"/>
  <c r="BI123" i="4"/>
  <c r="BH123" i="4"/>
  <c r="BG123" i="4"/>
  <c r="BF123" i="4"/>
  <c r="BE123" i="4"/>
  <c r="T123" i="4"/>
  <c r="R123" i="4"/>
  <c r="P123" i="4"/>
  <c r="BK123" i="4"/>
  <c r="J123" i="4"/>
  <c r="BI122" i="4"/>
  <c r="BH122" i="4"/>
  <c r="BG122" i="4"/>
  <c r="BF122" i="4"/>
  <c r="BE122" i="4"/>
  <c r="T122" i="4"/>
  <c r="T120" i="4" s="1"/>
  <c r="R122" i="4"/>
  <c r="P122" i="4"/>
  <c r="BK122" i="4"/>
  <c r="BK120" i="4" s="1"/>
  <c r="J120" i="4" s="1"/>
  <c r="J60" i="4" s="1"/>
  <c r="J122" i="4"/>
  <c r="BI121" i="4"/>
  <c r="BH121" i="4"/>
  <c r="BG121" i="4"/>
  <c r="BF121" i="4"/>
  <c r="BE121" i="4"/>
  <c r="T121" i="4"/>
  <c r="R121" i="4"/>
  <c r="R120" i="4" s="1"/>
  <c r="P121" i="4"/>
  <c r="P120" i="4" s="1"/>
  <c r="BK121" i="4"/>
  <c r="J121" i="4"/>
  <c r="BI119" i="4"/>
  <c r="BH119" i="4"/>
  <c r="BG119" i="4"/>
  <c r="BF119" i="4"/>
  <c r="BE119" i="4"/>
  <c r="T119" i="4"/>
  <c r="R119" i="4"/>
  <c r="P119" i="4"/>
  <c r="BK119" i="4"/>
  <c r="J119" i="4"/>
  <c r="BI118" i="4"/>
  <c r="BH118" i="4"/>
  <c r="BG118" i="4"/>
  <c r="BF118" i="4"/>
  <c r="T118" i="4"/>
  <c r="R118" i="4"/>
  <c r="R116" i="4" s="1"/>
  <c r="P118" i="4"/>
  <c r="BK118" i="4"/>
  <c r="J118" i="4"/>
  <c r="BE118" i="4" s="1"/>
  <c r="BI117" i="4"/>
  <c r="BH117" i="4"/>
  <c r="BG117" i="4"/>
  <c r="BF117" i="4"/>
  <c r="BE117" i="4"/>
  <c r="T117" i="4"/>
  <c r="T116" i="4" s="1"/>
  <c r="R117" i="4"/>
  <c r="P117" i="4"/>
  <c r="BK117" i="4"/>
  <c r="BK116" i="4" s="1"/>
  <c r="J116" i="4" s="1"/>
  <c r="J59" i="4" s="1"/>
  <c r="J117" i="4"/>
  <c r="BI115" i="4"/>
  <c r="BH115" i="4"/>
  <c r="BG115" i="4"/>
  <c r="BF115" i="4"/>
  <c r="T115" i="4"/>
  <c r="R115" i="4"/>
  <c r="P115" i="4"/>
  <c r="BK115" i="4"/>
  <c r="J115" i="4"/>
  <c r="BE115" i="4" s="1"/>
  <c r="BI114" i="4"/>
  <c r="F34" i="4" s="1"/>
  <c r="BD54" i="1" s="1"/>
  <c r="BH114" i="4"/>
  <c r="BG114" i="4"/>
  <c r="BF114" i="4"/>
  <c r="BE114" i="4"/>
  <c r="T114" i="4"/>
  <c r="R114" i="4"/>
  <c r="P114" i="4"/>
  <c r="BK114" i="4"/>
  <c r="J114" i="4"/>
  <c r="BI113" i="4"/>
  <c r="BH113" i="4"/>
  <c r="BG113" i="4"/>
  <c r="BF113" i="4"/>
  <c r="T113" i="4"/>
  <c r="R113" i="4"/>
  <c r="P113" i="4"/>
  <c r="BK113" i="4"/>
  <c r="J113" i="4"/>
  <c r="BE113" i="4" s="1"/>
  <c r="BI112" i="4"/>
  <c r="BH112" i="4"/>
  <c r="BG112" i="4"/>
  <c r="BF112" i="4"/>
  <c r="BE112" i="4"/>
  <c r="T112" i="4"/>
  <c r="R112" i="4"/>
  <c r="P112" i="4"/>
  <c r="BK112" i="4"/>
  <c r="J112" i="4"/>
  <c r="BI111" i="4"/>
  <c r="BH111" i="4"/>
  <c r="BG111" i="4"/>
  <c r="BF111" i="4"/>
  <c r="T111" i="4"/>
  <c r="R111" i="4"/>
  <c r="P111" i="4"/>
  <c r="BK111" i="4"/>
  <c r="J111" i="4"/>
  <c r="BE111" i="4" s="1"/>
  <c r="F30" i="4" s="1"/>
  <c r="AZ54" i="1" s="1"/>
  <c r="BI110" i="4"/>
  <c r="BH110" i="4"/>
  <c r="BG110" i="4"/>
  <c r="BF110" i="4"/>
  <c r="BE110" i="4"/>
  <c r="T110" i="4"/>
  <c r="R110" i="4"/>
  <c r="P110" i="4"/>
  <c r="P109" i="4" s="1"/>
  <c r="BK110" i="4"/>
  <c r="J110" i="4"/>
  <c r="F103" i="4"/>
  <c r="F101" i="4"/>
  <c r="E99" i="4"/>
  <c r="E97" i="4"/>
  <c r="J49" i="4"/>
  <c r="F49" i="4"/>
  <c r="E47" i="4"/>
  <c r="J21" i="4"/>
  <c r="E21" i="4"/>
  <c r="J103" i="4" s="1"/>
  <c r="J20" i="4"/>
  <c r="J18" i="4"/>
  <c r="E18" i="4"/>
  <c r="F52" i="4" s="1"/>
  <c r="J17" i="4"/>
  <c r="J15" i="4"/>
  <c r="E15" i="4"/>
  <c r="F51" i="4" s="1"/>
  <c r="J14" i="4"/>
  <c r="J12" i="4"/>
  <c r="J101" i="4" s="1"/>
  <c r="E7" i="4"/>
  <c r="E45" i="4" s="1"/>
  <c r="T212" i="3"/>
  <c r="R212" i="3"/>
  <c r="R211" i="3" s="1"/>
  <c r="T211" i="3"/>
  <c r="P208" i="3"/>
  <c r="P207" i="3"/>
  <c r="T143" i="3"/>
  <c r="P105" i="3"/>
  <c r="J105" i="3"/>
  <c r="AY53" i="1"/>
  <c r="AX53" i="1"/>
  <c r="BI213" i="3"/>
  <c r="BH213" i="3"/>
  <c r="BG213" i="3"/>
  <c r="BF213" i="3"/>
  <c r="BE213" i="3"/>
  <c r="T213" i="3"/>
  <c r="R213" i="3"/>
  <c r="P213" i="3"/>
  <c r="P212" i="3" s="1"/>
  <c r="P211" i="3" s="1"/>
  <c r="BK213" i="3"/>
  <c r="BK212" i="3" s="1"/>
  <c r="J213" i="3"/>
  <c r="BI210" i="3"/>
  <c r="BH210" i="3"/>
  <c r="BG210" i="3"/>
  <c r="BF210" i="3"/>
  <c r="BE210" i="3"/>
  <c r="T210" i="3"/>
  <c r="R210" i="3"/>
  <c r="P210" i="3"/>
  <c r="BK210" i="3"/>
  <c r="J210" i="3"/>
  <c r="BI209" i="3"/>
  <c r="BH209" i="3"/>
  <c r="BG209" i="3"/>
  <c r="BF209" i="3"/>
  <c r="T209" i="3"/>
  <c r="T208" i="3" s="1"/>
  <c r="T207" i="3" s="1"/>
  <c r="R209" i="3"/>
  <c r="R208" i="3" s="1"/>
  <c r="R207" i="3" s="1"/>
  <c r="P209" i="3"/>
  <c r="BK209" i="3"/>
  <c r="BK208" i="3" s="1"/>
  <c r="J209" i="3"/>
  <c r="BE209" i="3" s="1"/>
  <c r="BI206" i="3"/>
  <c r="BH206" i="3"/>
  <c r="BG206" i="3"/>
  <c r="BF206" i="3"/>
  <c r="T206" i="3"/>
  <c r="R206" i="3"/>
  <c r="P206" i="3"/>
  <c r="BK206" i="3"/>
  <c r="J206" i="3"/>
  <c r="BE206" i="3" s="1"/>
  <c r="BI205" i="3"/>
  <c r="BH205" i="3"/>
  <c r="BG205" i="3"/>
  <c r="BF205" i="3"/>
  <c r="BE205" i="3"/>
  <c r="T205" i="3"/>
  <c r="R205" i="3"/>
  <c r="P205" i="3"/>
  <c r="P203" i="3" s="1"/>
  <c r="BK205" i="3"/>
  <c r="BK203" i="3" s="1"/>
  <c r="J203" i="3" s="1"/>
  <c r="J74" i="3" s="1"/>
  <c r="J205" i="3"/>
  <c r="BI204" i="3"/>
  <c r="BH204" i="3"/>
  <c r="BG204" i="3"/>
  <c r="BF204" i="3"/>
  <c r="T204" i="3"/>
  <c r="R204" i="3"/>
  <c r="P204" i="3"/>
  <c r="BK204" i="3"/>
  <c r="J204" i="3"/>
  <c r="BE204" i="3" s="1"/>
  <c r="BI202" i="3"/>
  <c r="BH202" i="3"/>
  <c r="BG202" i="3"/>
  <c r="BF202" i="3"/>
  <c r="T202" i="3"/>
  <c r="R202" i="3"/>
  <c r="P202" i="3"/>
  <c r="BK202" i="3"/>
  <c r="J202" i="3"/>
  <c r="BE202" i="3" s="1"/>
  <c r="BI201" i="3"/>
  <c r="BH201" i="3"/>
  <c r="BG201" i="3"/>
  <c r="BF201" i="3"/>
  <c r="BE201" i="3"/>
  <c r="T201" i="3"/>
  <c r="R201" i="3"/>
  <c r="P201" i="3"/>
  <c r="BK201" i="3"/>
  <c r="J201" i="3"/>
  <c r="BI200" i="3"/>
  <c r="BH200" i="3"/>
  <c r="BG200" i="3"/>
  <c r="BF200" i="3"/>
  <c r="T200" i="3"/>
  <c r="R200" i="3"/>
  <c r="P200" i="3"/>
  <c r="BK200" i="3"/>
  <c r="J200" i="3"/>
  <c r="BE200" i="3" s="1"/>
  <c r="BI199" i="3"/>
  <c r="BH199" i="3"/>
  <c r="BG199" i="3"/>
  <c r="BF199" i="3"/>
  <c r="BE199" i="3"/>
  <c r="T199" i="3"/>
  <c r="R199" i="3"/>
  <c r="P199" i="3"/>
  <c r="BK199" i="3"/>
  <c r="BK197" i="3" s="1"/>
  <c r="J197" i="3" s="1"/>
  <c r="J73" i="3" s="1"/>
  <c r="J199" i="3"/>
  <c r="BI198" i="3"/>
  <c r="BH198" i="3"/>
  <c r="BG198" i="3"/>
  <c r="BF198" i="3"/>
  <c r="T198" i="3"/>
  <c r="R198" i="3"/>
  <c r="P198" i="3"/>
  <c r="P197" i="3" s="1"/>
  <c r="BK198" i="3"/>
  <c r="J198" i="3"/>
  <c r="BE198" i="3" s="1"/>
  <c r="BI196" i="3"/>
  <c r="BH196" i="3"/>
  <c r="BG196" i="3"/>
  <c r="BF196" i="3"/>
  <c r="BE196" i="3"/>
  <c r="T196" i="3"/>
  <c r="R196" i="3"/>
  <c r="P196" i="3"/>
  <c r="BK196" i="3"/>
  <c r="J196" i="3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BE194" i="3"/>
  <c r="T194" i="3"/>
  <c r="T193" i="3" s="1"/>
  <c r="R194" i="3"/>
  <c r="P194" i="3"/>
  <c r="BK194" i="3"/>
  <c r="J194" i="3"/>
  <c r="BI192" i="3"/>
  <c r="BH192" i="3"/>
  <c r="BG192" i="3"/>
  <c r="BF192" i="3"/>
  <c r="BE192" i="3"/>
  <c r="T192" i="3"/>
  <c r="R192" i="3"/>
  <c r="P192" i="3"/>
  <c r="BK192" i="3"/>
  <c r="J192" i="3"/>
  <c r="BI191" i="3"/>
  <c r="BH191" i="3"/>
  <c r="BG191" i="3"/>
  <c r="BF191" i="3"/>
  <c r="T191" i="3"/>
  <c r="R191" i="3"/>
  <c r="R190" i="3" s="1"/>
  <c r="P191" i="3"/>
  <c r="P190" i="3" s="1"/>
  <c r="BK191" i="3"/>
  <c r="J191" i="3"/>
  <c r="BE191" i="3" s="1"/>
  <c r="BI189" i="3"/>
  <c r="BH189" i="3"/>
  <c r="BG189" i="3"/>
  <c r="BF189" i="3"/>
  <c r="BE189" i="3"/>
  <c r="T189" i="3"/>
  <c r="R189" i="3"/>
  <c r="P189" i="3"/>
  <c r="BK189" i="3"/>
  <c r="J189" i="3"/>
  <c r="BI188" i="3"/>
  <c r="BH188" i="3"/>
  <c r="BG188" i="3"/>
  <c r="BF188" i="3"/>
  <c r="T188" i="3"/>
  <c r="R188" i="3"/>
  <c r="P188" i="3"/>
  <c r="BK188" i="3"/>
  <c r="J188" i="3"/>
  <c r="BE188" i="3" s="1"/>
  <c r="BI187" i="3"/>
  <c r="BH187" i="3"/>
  <c r="BG187" i="3"/>
  <c r="BF187" i="3"/>
  <c r="BE187" i="3"/>
  <c r="T187" i="3"/>
  <c r="R187" i="3"/>
  <c r="P187" i="3"/>
  <c r="BK187" i="3"/>
  <c r="J187" i="3"/>
  <c r="BI186" i="3"/>
  <c r="BH186" i="3"/>
  <c r="BG186" i="3"/>
  <c r="BF186" i="3"/>
  <c r="T186" i="3"/>
  <c r="R186" i="3"/>
  <c r="P186" i="3"/>
  <c r="BK186" i="3"/>
  <c r="J186" i="3"/>
  <c r="BE186" i="3" s="1"/>
  <c r="BI185" i="3"/>
  <c r="BH185" i="3"/>
  <c r="BG185" i="3"/>
  <c r="BF185" i="3"/>
  <c r="BE185" i="3"/>
  <c r="T185" i="3"/>
  <c r="R185" i="3"/>
  <c r="P185" i="3"/>
  <c r="BK185" i="3"/>
  <c r="BK182" i="3" s="1"/>
  <c r="J182" i="3" s="1"/>
  <c r="J70" i="3" s="1"/>
  <c r="J185" i="3"/>
  <c r="BI184" i="3"/>
  <c r="BH184" i="3"/>
  <c r="BG184" i="3"/>
  <c r="BF184" i="3"/>
  <c r="T184" i="3"/>
  <c r="R184" i="3"/>
  <c r="P184" i="3"/>
  <c r="BK184" i="3"/>
  <c r="J184" i="3"/>
  <c r="BE184" i="3" s="1"/>
  <c r="BI183" i="3"/>
  <c r="BH183" i="3"/>
  <c r="BG183" i="3"/>
  <c r="BF183" i="3"/>
  <c r="BE183" i="3"/>
  <c r="T183" i="3"/>
  <c r="R183" i="3"/>
  <c r="R182" i="3" s="1"/>
  <c r="P183" i="3"/>
  <c r="BK183" i="3"/>
  <c r="J183" i="3"/>
  <c r="BI181" i="3"/>
  <c r="BH181" i="3"/>
  <c r="BG181" i="3"/>
  <c r="BF181" i="3"/>
  <c r="BE181" i="3"/>
  <c r="T181" i="3"/>
  <c r="R181" i="3"/>
  <c r="P181" i="3"/>
  <c r="BK181" i="3"/>
  <c r="J181" i="3"/>
  <c r="BI180" i="3"/>
  <c r="BH180" i="3"/>
  <c r="BG180" i="3"/>
  <c r="BF180" i="3"/>
  <c r="T180" i="3"/>
  <c r="R180" i="3"/>
  <c r="P180" i="3"/>
  <c r="BK180" i="3"/>
  <c r="J180" i="3"/>
  <c r="BE180" i="3" s="1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T178" i="3"/>
  <c r="R178" i="3"/>
  <c r="P178" i="3"/>
  <c r="BK178" i="3"/>
  <c r="J178" i="3"/>
  <c r="BE178" i="3" s="1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T176" i="3"/>
  <c r="R176" i="3"/>
  <c r="P176" i="3"/>
  <c r="BK176" i="3"/>
  <c r="J176" i="3"/>
  <c r="BE176" i="3" s="1"/>
  <c r="BI175" i="3"/>
  <c r="BH175" i="3"/>
  <c r="BG175" i="3"/>
  <c r="BF175" i="3"/>
  <c r="BE175" i="3"/>
  <c r="T175" i="3"/>
  <c r="R175" i="3"/>
  <c r="P175" i="3"/>
  <c r="BK175" i="3"/>
  <c r="J175" i="3"/>
  <c r="BI174" i="3"/>
  <c r="BH174" i="3"/>
  <c r="BG174" i="3"/>
  <c r="BF174" i="3"/>
  <c r="T174" i="3"/>
  <c r="R174" i="3"/>
  <c r="P174" i="3"/>
  <c r="BK174" i="3"/>
  <c r="J174" i="3"/>
  <c r="BE174" i="3" s="1"/>
  <c r="BI173" i="3"/>
  <c r="BH173" i="3"/>
  <c r="BG173" i="3"/>
  <c r="BF173" i="3"/>
  <c r="BE173" i="3"/>
  <c r="T173" i="3"/>
  <c r="R173" i="3"/>
  <c r="P173" i="3"/>
  <c r="BK173" i="3"/>
  <c r="BK172" i="3" s="1"/>
  <c r="J172" i="3" s="1"/>
  <c r="J69" i="3" s="1"/>
  <c r="J173" i="3"/>
  <c r="BI171" i="3"/>
  <c r="BH171" i="3"/>
  <c r="BG171" i="3"/>
  <c r="BF171" i="3"/>
  <c r="T171" i="3"/>
  <c r="R171" i="3"/>
  <c r="P171" i="3"/>
  <c r="BK171" i="3"/>
  <c r="J171" i="3"/>
  <c r="BE171" i="3" s="1"/>
  <c r="BI170" i="3"/>
  <c r="BH170" i="3"/>
  <c r="BG170" i="3"/>
  <c r="BF170" i="3"/>
  <c r="BE170" i="3"/>
  <c r="T170" i="3"/>
  <c r="R170" i="3"/>
  <c r="P170" i="3"/>
  <c r="BK170" i="3"/>
  <c r="BK166" i="3" s="1"/>
  <c r="J166" i="3" s="1"/>
  <c r="J68" i="3" s="1"/>
  <c r="J170" i="3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BE168" i="3"/>
  <c r="T168" i="3"/>
  <c r="R168" i="3"/>
  <c r="P168" i="3"/>
  <c r="BK168" i="3"/>
  <c r="J168" i="3"/>
  <c r="BI167" i="3"/>
  <c r="BH167" i="3"/>
  <c r="BG167" i="3"/>
  <c r="BF167" i="3"/>
  <c r="T167" i="3"/>
  <c r="T166" i="3" s="1"/>
  <c r="R167" i="3"/>
  <c r="P167" i="3"/>
  <c r="BK167" i="3"/>
  <c r="J167" i="3"/>
  <c r="BE167" i="3" s="1"/>
  <c r="BI165" i="3"/>
  <c r="BH165" i="3"/>
  <c r="BG165" i="3"/>
  <c r="BF165" i="3"/>
  <c r="T165" i="3"/>
  <c r="R165" i="3"/>
  <c r="P165" i="3"/>
  <c r="BK165" i="3"/>
  <c r="J165" i="3"/>
  <c r="BE165" i="3" s="1"/>
  <c r="BI164" i="3"/>
  <c r="BH164" i="3"/>
  <c r="BG164" i="3"/>
  <c r="BF164" i="3"/>
  <c r="T164" i="3"/>
  <c r="R164" i="3"/>
  <c r="P164" i="3"/>
  <c r="BK164" i="3"/>
  <c r="J164" i="3"/>
  <c r="BE164" i="3" s="1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BE160" i="3"/>
  <c r="T160" i="3"/>
  <c r="R160" i="3"/>
  <c r="P160" i="3"/>
  <c r="BK160" i="3"/>
  <c r="J160" i="3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BE158" i="3"/>
  <c r="T158" i="3"/>
  <c r="R158" i="3"/>
  <c r="P158" i="3"/>
  <c r="BK158" i="3"/>
  <c r="J158" i="3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BE152" i="3"/>
  <c r="T152" i="3"/>
  <c r="R152" i="3"/>
  <c r="P152" i="3"/>
  <c r="BK152" i="3"/>
  <c r="J152" i="3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BE150" i="3"/>
  <c r="T150" i="3"/>
  <c r="R150" i="3"/>
  <c r="P150" i="3"/>
  <c r="BK150" i="3"/>
  <c r="J150" i="3"/>
  <c r="BI149" i="3"/>
  <c r="BH149" i="3"/>
  <c r="BG149" i="3"/>
  <c r="BF149" i="3"/>
  <c r="T149" i="3"/>
  <c r="R149" i="3"/>
  <c r="P149" i="3"/>
  <c r="P148" i="3" s="1"/>
  <c r="BK149" i="3"/>
  <c r="J149" i="3"/>
  <c r="BE149" i="3" s="1"/>
  <c r="BI147" i="3"/>
  <c r="BH147" i="3"/>
  <c r="BG147" i="3"/>
  <c r="BF147" i="3"/>
  <c r="BE147" i="3"/>
  <c r="T147" i="3"/>
  <c r="R147" i="3"/>
  <c r="P147" i="3"/>
  <c r="BK147" i="3"/>
  <c r="J147" i="3"/>
  <c r="BI145" i="3"/>
  <c r="BH145" i="3"/>
  <c r="BG145" i="3"/>
  <c r="BF145" i="3"/>
  <c r="T145" i="3"/>
  <c r="R145" i="3"/>
  <c r="R143" i="3" s="1"/>
  <c r="P145" i="3"/>
  <c r="BK145" i="3"/>
  <c r="J145" i="3"/>
  <c r="BE145" i="3" s="1"/>
  <c r="BI144" i="3"/>
  <c r="BH144" i="3"/>
  <c r="BG144" i="3"/>
  <c r="BF144" i="3"/>
  <c r="BE144" i="3"/>
  <c r="T144" i="3"/>
  <c r="R144" i="3"/>
  <c r="P144" i="3"/>
  <c r="BK144" i="3"/>
  <c r="J144" i="3"/>
  <c r="BI141" i="3"/>
  <c r="BH141" i="3"/>
  <c r="BG141" i="3"/>
  <c r="BF141" i="3"/>
  <c r="BE141" i="3"/>
  <c r="T141" i="3"/>
  <c r="R141" i="3"/>
  <c r="P141" i="3"/>
  <c r="P139" i="3" s="1"/>
  <c r="BK141" i="3"/>
  <c r="J141" i="3"/>
  <c r="BI140" i="3"/>
  <c r="BH140" i="3"/>
  <c r="BG140" i="3"/>
  <c r="BF140" i="3"/>
  <c r="T140" i="3"/>
  <c r="T139" i="3" s="1"/>
  <c r="R140" i="3"/>
  <c r="R139" i="3" s="1"/>
  <c r="P140" i="3"/>
  <c r="BK140" i="3"/>
  <c r="BK139" i="3" s="1"/>
  <c r="J139" i="3" s="1"/>
  <c r="J64" i="3" s="1"/>
  <c r="J140" i="3"/>
  <c r="BE140" i="3" s="1"/>
  <c r="BI138" i="3"/>
  <c r="BH138" i="3"/>
  <c r="BG138" i="3"/>
  <c r="BF138" i="3"/>
  <c r="T138" i="3"/>
  <c r="R138" i="3"/>
  <c r="R134" i="3" s="1"/>
  <c r="P138" i="3"/>
  <c r="BK138" i="3"/>
  <c r="J138" i="3"/>
  <c r="BE138" i="3" s="1"/>
  <c r="BI136" i="3"/>
  <c r="BH136" i="3"/>
  <c r="BG136" i="3"/>
  <c r="BF136" i="3"/>
  <c r="T136" i="3"/>
  <c r="R136" i="3"/>
  <c r="P136" i="3"/>
  <c r="BK136" i="3"/>
  <c r="J136" i="3"/>
  <c r="BE136" i="3" s="1"/>
  <c r="BI135" i="3"/>
  <c r="BH135" i="3"/>
  <c r="BG135" i="3"/>
  <c r="BF135" i="3"/>
  <c r="T135" i="3"/>
  <c r="R135" i="3"/>
  <c r="P135" i="3"/>
  <c r="BK135" i="3"/>
  <c r="J135" i="3"/>
  <c r="BE135" i="3" s="1"/>
  <c r="BI133" i="3"/>
  <c r="BH133" i="3"/>
  <c r="BG133" i="3"/>
  <c r="BF133" i="3"/>
  <c r="BE133" i="3"/>
  <c r="T133" i="3"/>
  <c r="R133" i="3"/>
  <c r="P133" i="3"/>
  <c r="BK133" i="3"/>
  <c r="J133" i="3"/>
  <c r="BI132" i="3"/>
  <c r="BH132" i="3"/>
  <c r="BG132" i="3"/>
  <c r="BF132" i="3"/>
  <c r="T132" i="3"/>
  <c r="R132" i="3"/>
  <c r="P132" i="3"/>
  <c r="BK132" i="3"/>
  <c r="J132" i="3"/>
  <c r="BE132" i="3" s="1"/>
  <c r="BI131" i="3"/>
  <c r="BH131" i="3"/>
  <c r="BG131" i="3"/>
  <c r="BF131" i="3"/>
  <c r="BE131" i="3"/>
  <c r="T131" i="3"/>
  <c r="R131" i="3"/>
  <c r="P131" i="3"/>
  <c r="BK131" i="3"/>
  <c r="J131" i="3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BE129" i="3"/>
  <c r="T129" i="3"/>
  <c r="R129" i="3"/>
  <c r="P129" i="3"/>
  <c r="BK129" i="3"/>
  <c r="J129" i="3"/>
  <c r="BI128" i="3"/>
  <c r="BH128" i="3"/>
  <c r="BG128" i="3"/>
  <c r="BF128" i="3"/>
  <c r="T128" i="3"/>
  <c r="R128" i="3"/>
  <c r="R123" i="3" s="1"/>
  <c r="P128" i="3"/>
  <c r="BK128" i="3"/>
  <c r="J128" i="3"/>
  <c r="BE128" i="3" s="1"/>
  <c r="BI127" i="3"/>
  <c r="BH127" i="3"/>
  <c r="BG127" i="3"/>
  <c r="BF127" i="3"/>
  <c r="BE127" i="3"/>
  <c r="T127" i="3"/>
  <c r="R127" i="3"/>
  <c r="P127" i="3"/>
  <c r="BK127" i="3"/>
  <c r="J127" i="3"/>
  <c r="BI126" i="3"/>
  <c r="BH126" i="3"/>
  <c r="BG126" i="3"/>
  <c r="BF126" i="3"/>
  <c r="T126" i="3"/>
  <c r="R126" i="3"/>
  <c r="P126" i="3"/>
  <c r="BK126" i="3"/>
  <c r="J126" i="3"/>
  <c r="BE126" i="3" s="1"/>
  <c r="BI125" i="3"/>
  <c r="BH125" i="3"/>
  <c r="BG125" i="3"/>
  <c r="BF125" i="3"/>
  <c r="BE125" i="3"/>
  <c r="T125" i="3"/>
  <c r="R125" i="3"/>
  <c r="P125" i="3"/>
  <c r="BK125" i="3"/>
  <c r="J125" i="3"/>
  <c r="BI124" i="3"/>
  <c r="BH124" i="3"/>
  <c r="BG124" i="3"/>
  <c r="BF124" i="3"/>
  <c r="T124" i="3"/>
  <c r="R124" i="3"/>
  <c r="P124" i="3"/>
  <c r="BK124" i="3"/>
  <c r="BK123" i="3" s="1"/>
  <c r="J123" i="3" s="1"/>
  <c r="J62" i="3" s="1"/>
  <c r="J124" i="3"/>
  <c r="BE124" i="3" s="1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BE121" i="3"/>
  <c r="T121" i="3"/>
  <c r="R121" i="3"/>
  <c r="P121" i="3"/>
  <c r="BK121" i="3"/>
  <c r="J121" i="3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T119" i="3"/>
  <c r="R119" i="3"/>
  <c r="P119" i="3"/>
  <c r="BK119" i="3"/>
  <c r="J119" i="3"/>
  <c r="BE119" i="3" s="1"/>
  <c r="BI118" i="3"/>
  <c r="BH118" i="3"/>
  <c r="BG118" i="3"/>
  <c r="BF118" i="3"/>
  <c r="T118" i="3"/>
  <c r="R118" i="3"/>
  <c r="P118" i="3"/>
  <c r="BK118" i="3"/>
  <c r="J118" i="3"/>
  <c r="BE118" i="3" s="1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R115" i="3"/>
  <c r="P115" i="3"/>
  <c r="BK115" i="3"/>
  <c r="J115" i="3"/>
  <c r="BE115" i="3" s="1"/>
  <c r="BI114" i="3"/>
  <c r="BH114" i="3"/>
  <c r="BG114" i="3"/>
  <c r="BF114" i="3"/>
  <c r="T114" i="3"/>
  <c r="R114" i="3"/>
  <c r="P114" i="3"/>
  <c r="BK114" i="3"/>
  <c r="J114" i="3"/>
  <c r="BE114" i="3" s="1"/>
  <c r="BI113" i="3"/>
  <c r="BH113" i="3"/>
  <c r="BG113" i="3"/>
  <c r="BF113" i="3"/>
  <c r="T113" i="3"/>
  <c r="R113" i="3"/>
  <c r="R111" i="3" s="1"/>
  <c r="P113" i="3"/>
  <c r="BK113" i="3"/>
  <c r="J113" i="3"/>
  <c r="BE113" i="3" s="1"/>
  <c r="BI112" i="3"/>
  <c r="BH112" i="3"/>
  <c r="BG112" i="3"/>
  <c r="BF112" i="3"/>
  <c r="BE112" i="3"/>
  <c r="T112" i="3"/>
  <c r="R112" i="3"/>
  <c r="P112" i="3"/>
  <c r="BK112" i="3"/>
  <c r="BK111" i="3" s="1"/>
  <c r="J111" i="3" s="1"/>
  <c r="J61" i="3" s="1"/>
  <c r="J112" i="3"/>
  <c r="BI110" i="3"/>
  <c r="BH110" i="3"/>
  <c r="BG110" i="3"/>
  <c r="BF110" i="3"/>
  <c r="T110" i="3"/>
  <c r="R110" i="3"/>
  <c r="P110" i="3"/>
  <c r="BK110" i="3"/>
  <c r="J110" i="3"/>
  <c r="BE110" i="3" s="1"/>
  <c r="BI109" i="3"/>
  <c r="BH109" i="3"/>
  <c r="BG109" i="3"/>
  <c r="BF109" i="3"/>
  <c r="BE109" i="3"/>
  <c r="T109" i="3"/>
  <c r="R109" i="3"/>
  <c r="P109" i="3"/>
  <c r="P107" i="3" s="1"/>
  <c r="BK109" i="3"/>
  <c r="J109" i="3"/>
  <c r="BI108" i="3"/>
  <c r="BH108" i="3"/>
  <c r="BG108" i="3"/>
  <c r="BF108" i="3"/>
  <c r="T108" i="3"/>
  <c r="R108" i="3"/>
  <c r="P108" i="3"/>
  <c r="BK108" i="3"/>
  <c r="BK107" i="3" s="1"/>
  <c r="J107" i="3" s="1"/>
  <c r="J60" i="3" s="1"/>
  <c r="J108" i="3"/>
  <c r="BE108" i="3" s="1"/>
  <c r="BI106" i="3"/>
  <c r="BH106" i="3"/>
  <c r="BG106" i="3"/>
  <c r="BF106" i="3"/>
  <c r="T106" i="3"/>
  <c r="T105" i="3" s="1"/>
  <c r="R106" i="3"/>
  <c r="R105" i="3" s="1"/>
  <c r="P106" i="3"/>
  <c r="BK106" i="3"/>
  <c r="BK105" i="3" s="1"/>
  <c r="J106" i="3"/>
  <c r="BE106" i="3" s="1"/>
  <c r="J59" i="3"/>
  <c r="BI104" i="3"/>
  <c r="BH104" i="3"/>
  <c r="BG104" i="3"/>
  <c r="BF104" i="3"/>
  <c r="BE104" i="3"/>
  <c r="T104" i="3"/>
  <c r="R104" i="3"/>
  <c r="P104" i="3"/>
  <c r="BK104" i="3"/>
  <c r="J104" i="3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J31" i="3" s="1"/>
  <c r="AW53" i="1" s="1"/>
  <c r="BE102" i="3"/>
  <c r="T102" i="3"/>
  <c r="R102" i="3"/>
  <c r="P102" i="3"/>
  <c r="P100" i="3" s="1"/>
  <c r="BK102" i="3"/>
  <c r="J102" i="3"/>
  <c r="BI101" i="3"/>
  <c r="BH101" i="3"/>
  <c r="BG101" i="3"/>
  <c r="F32" i="3" s="1"/>
  <c r="BB53" i="1" s="1"/>
  <c r="BF101" i="3"/>
  <c r="T101" i="3"/>
  <c r="R101" i="3"/>
  <c r="P101" i="3"/>
  <c r="BK101" i="3"/>
  <c r="J101" i="3"/>
  <c r="BE101" i="3" s="1"/>
  <c r="F95" i="3"/>
  <c r="J94" i="3"/>
  <c r="F92" i="3"/>
  <c r="E90" i="3"/>
  <c r="J49" i="3"/>
  <c r="F49" i="3"/>
  <c r="E47" i="3"/>
  <c r="J21" i="3"/>
  <c r="E21" i="3"/>
  <c r="J51" i="3" s="1"/>
  <c r="J20" i="3"/>
  <c r="J18" i="3"/>
  <c r="E18" i="3"/>
  <c r="F52" i="3" s="1"/>
  <c r="J17" i="3"/>
  <c r="J15" i="3"/>
  <c r="E15" i="3"/>
  <c r="F94" i="3" s="1"/>
  <c r="J14" i="3"/>
  <c r="J12" i="3"/>
  <c r="J92" i="3" s="1"/>
  <c r="E7" i="3"/>
  <c r="E88" i="3" s="1"/>
  <c r="AY52" i="1"/>
  <c r="AX52" i="1"/>
  <c r="AW52" i="1"/>
  <c r="BD52" i="1"/>
  <c r="BC52" i="1"/>
  <c r="AS51" i="1"/>
  <c r="L47" i="1"/>
  <c r="AM46" i="1"/>
  <c r="L46" i="1"/>
  <c r="AM44" i="1"/>
  <c r="L44" i="1"/>
  <c r="L42" i="1"/>
  <c r="L41" i="1"/>
  <c r="AV52" i="1" l="1"/>
  <c r="AT52" i="1" s="1"/>
  <c r="AZ52" i="1"/>
  <c r="BD51" i="1"/>
  <c r="W30" i="1" s="1"/>
  <c r="F30" i="3"/>
  <c r="AZ53" i="1" s="1"/>
  <c r="F33" i="3"/>
  <c r="BC53" i="1" s="1"/>
  <c r="BK143" i="3"/>
  <c r="R203" i="3"/>
  <c r="T241" i="4"/>
  <c r="T271" i="4"/>
  <c r="BK286" i="4"/>
  <c r="J286" i="4" s="1"/>
  <c r="J83" i="4" s="1"/>
  <c r="J287" i="4"/>
  <c r="J84" i="4" s="1"/>
  <c r="T108" i="4"/>
  <c r="J30" i="5"/>
  <c r="AV55" i="1" s="1"/>
  <c r="AT55" i="1" s="1"/>
  <c r="F30" i="5"/>
  <c r="AZ55" i="1" s="1"/>
  <c r="BA52" i="1"/>
  <c r="BK207" i="3"/>
  <c r="J207" i="3" s="1"/>
  <c r="J75" i="3" s="1"/>
  <c r="J208" i="3"/>
  <c r="J76" i="3" s="1"/>
  <c r="F104" i="4"/>
  <c r="P134" i="3"/>
  <c r="E45" i="3"/>
  <c r="F51" i="3"/>
  <c r="J30" i="3"/>
  <c r="AV53" i="1" s="1"/>
  <c r="AT53" i="1" s="1"/>
  <c r="T100" i="3"/>
  <c r="F34" i="3"/>
  <c r="BD53" i="1" s="1"/>
  <c r="R107" i="3"/>
  <c r="P123" i="3"/>
  <c r="P143" i="3"/>
  <c r="P166" i="3"/>
  <c r="R172" i="3"/>
  <c r="P193" i="3"/>
  <c r="T197" i="3"/>
  <c r="T203" i="3"/>
  <c r="BK109" i="4"/>
  <c r="J30" i="4"/>
  <c r="AV54" i="1" s="1"/>
  <c r="AT54" i="1" s="1"/>
  <c r="R109" i="4"/>
  <c r="R108" i="4" s="1"/>
  <c r="P135" i="4"/>
  <c r="T176" i="4"/>
  <c r="T169" i="4" s="1"/>
  <c r="BK199" i="4"/>
  <c r="J199" i="4" s="1"/>
  <c r="J72" i="4" s="1"/>
  <c r="T207" i="4"/>
  <c r="J212" i="3"/>
  <c r="J78" i="3" s="1"/>
  <c r="BK211" i="3"/>
  <c r="J211" i="3" s="1"/>
  <c r="J77" i="3" s="1"/>
  <c r="R100" i="3"/>
  <c r="R99" i="3" s="1"/>
  <c r="R148" i="3"/>
  <c r="R142" i="3" s="1"/>
  <c r="BK193" i="3"/>
  <c r="J193" i="3" s="1"/>
  <c r="J72" i="3" s="1"/>
  <c r="R197" i="3"/>
  <c r="F32" i="4"/>
  <c r="BB54" i="1" s="1"/>
  <c r="BB52" i="1"/>
  <c r="BK100" i="3"/>
  <c r="F31" i="3"/>
  <c r="BA53" i="1" s="1"/>
  <c r="T107" i="3"/>
  <c r="T111" i="3"/>
  <c r="T123" i="3"/>
  <c r="R166" i="3"/>
  <c r="T172" i="3"/>
  <c r="P182" i="3"/>
  <c r="T182" i="3"/>
  <c r="J31" i="4"/>
  <c r="AW54" i="1" s="1"/>
  <c r="R199" i="4"/>
  <c r="R169" i="4" s="1"/>
  <c r="R207" i="4"/>
  <c r="F103" i="5"/>
  <c r="F52" i="5"/>
  <c r="F33" i="4"/>
  <c r="BC54" i="1" s="1"/>
  <c r="T135" i="4"/>
  <c r="P161" i="4"/>
  <c r="T227" i="4"/>
  <c r="R241" i="4"/>
  <c r="T267" i="4"/>
  <c r="J293" i="4"/>
  <c r="J87" i="4" s="1"/>
  <c r="BK292" i="4"/>
  <c r="J292" i="4" s="1"/>
  <c r="J86" i="4" s="1"/>
  <c r="R108" i="5"/>
  <c r="T152" i="5"/>
  <c r="T165" i="5"/>
  <c r="T160" i="5" s="1"/>
  <c r="P195" i="5"/>
  <c r="R223" i="5"/>
  <c r="P230" i="5"/>
  <c r="T240" i="5"/>
  <c r="AU56" i="1"/>
  <c r="BA56" i="1"/>
  <c r="AW56" i="1"/>
  <c r="J161" i="5"/>
  <c r="J67" i="5" s="1"/>
  <c r="BK160" i="5"/>
  <c r="J160" i="5" s="1"/>
  <c r="J66" i="5" s="1"/>
  <c r="P111" i="3"/>
  <c r="P99" i="3" s="1"/>
  <c r="T134" i="3"/>
  <c r="T148" i="3"/>
  <c r="T142" i="3" s="1"/>
  <c r="P172" i="3"/>
  <c r="T190" i="3"/>
  <c r="R193" i="3"/>
  <c r="J51" i="4"/>
  <c r="P116" i="4"/>
  <c r="P108" i="4" s="1"/>
  <c r="R132" i="4"/>
  <c r="R149" i="4"/>
  <c r="T161" i="4"/>
  <c r="BK170" i="4"/>
  <c r="P176" i="4"/>
  <c r="P207" i="4"/>
  <c r="P227" i="4"/>
  <c r="R235" i="4"/>
  <c r="F31" i="4"/>
  <c r="BA54" i="1" s="1"/>
  <c r="BK108" i="5"/>
  <c r="F34" i="5"/>
  <c r="BD55" i="1" s="1"/>
  <c r="R115" i="5"/>
  <c r="R126" i="5"/>
  <c r="P152" i="5"/>
  <c r="T185" i="5"/>
  <c r="P208" i="5"/>
  <c r="P160" i="5" s="1"/>
  <c r="R219" i="5"/>
  <c r="T230" i="5"/>
  <c r="P240" i="5"/>
  <c r="T283" i="5"/>
  <c r="J294" i="5"/>
  <c r="J86" i="5" s="1"/>
  <c r="BK293" i="5"/>
  <c r="J293" i="5" s="1"/>
  <c r="J85" i="5" s="1"/>
  <c r="BK134" i="3"/>
  <c r="J134" i="3" s="1"/>
  <c r="J63" i="3" s="1"/>
  <c r="BK148" i="3"/>
  <c r="J148" i="3" s="1"/>
  <c r="J67" i="3" s="1"/>
  <c r="BK190" i="3"/>
  <c r="J190" i="3" s="1"/>
  <c r="J71" i="3" s="1"/>
  <c r="R135" i="4"/>
  <c r="T149" i="4"/>
  <c r="P241" i="4"/>
  <c r="R267" i="4"/>
  <c r="T276" i="4"/>
  <c r="R287" i="4"/>
  <c r="R286" i="4" s="1"/>
  <c r="T131" i="5"/>
  <c r="T107" i="5" s="1"/>
  <c r="T106" i="5" s="1"/>
  <c r="BK165" i="5"/>
  <c r="J165" i="5" s="1"/>
  <c r="J68" i="5" s="1"/>
  <c r="T248" i="5"/>
  <c r="AV56" i="1"/>
  <c r="AT56" i="1" s="1"/>
  <c r="BD56" i="1"/>
  <c r="BC56" i="1"/>
  <c r="BC51" i="1" s="1"/>
  <c r="AZ56" i="1"/>
  <c r="AW57" i="1"/>
  <c r="BA57" i="1"/>
  <c r="BC58" i="1"/>
  <c r="BK135" i="4"/>
  <c r="J135" i="4" s="1"/>
  <c r="J63" i="4" s="1"/>
  <c r="BK195" i="4"/>
  <c r="J195" i="4" s="1"/>
  <c r="J71" i="4" s="1"/>
  <c r="BK227" i="4"/>
  <c r="J227" i="4" s="1"/>
  <c r="J75" i="4" s="1"/>
  <c r="BK267" i="4"/>
  <c r="J267" i="4" s="1"/>
  <c r="J79" i="4" s="1"/>
  <c r="P108" i="5"/>
  <c r="F31" i="5"/>
  <c r="BA55" i="1" s="1"/>
  <c r="P119" i="5"/>
  <c r="R131" i="5"/>
  <c r="P185" i="5"/>
  <c r="P223" i="5"/>
  <c r="T268" i="5"/>
  <c r="BK283" i="5"/>
  <c r="J283" i="5" s="1"/>
  <c r="J81" i="5" s="1"/>
  <c r="AV58" i="1"/>
  <c r="AT58" i="1" s="1"/>
  <c r="AZ58" i="1"/>
  <c r="BD58" i="1"/>
  <c r="BB58" i="1"/>
  <c r="R119" i="5"/>
  <c r="P126" i="5"/>
  <c r="T141" i="5"/>
  <c r="R152" i="5"/>
  <c r="R165" i="5"/>
  <c r="P177" i="5"/>
  <c r="T195" i="5"/>
  <c r="R208" i="5"/>
  <c r="R160" i="5" s="1"/>
  <c r="P219" i="5"/>
  <c r="R240" i="5"/>
  <c r="R278" i="5"/>
  <c r="T288" i="5"/>
  <c r="T287" i="5" s="1"/>
  <c r="BK141" i="5"/>
  <c r="J141" i="5" s="1"/>
  <c r="J63" i="5" s="1"/>
  <c r="BK195" i="5"/>
  <c r="J195" i="5" s="1"/>
  <c r="J71" i="5" s="1"/>
  <c r="BK288" i="5"/>
  <c r="AV57" i="1"/>
  <c r="AT57" i="1" s="1"/>
  <c r="AZ57" i="1"/>
  <c r="BB59" i="1"/>
  <c r="BC57" i="1"/>
  <c r="BA58" i="1"/>
  <c r="AV59" i="1"/>
  <c r="AT59" i="1" s="1"/>
  <c r="AZ59" i="1"/>
  <c r="BD59" i="1"/>
  <c r="W29" i="1" l="1"/>
  <c r="AY51" i="1"/>
  <c r="P98" i="3"/>
  <c r="AU53" i="1" s="1"/>
  <c r="BB51" i="1"/>
  <c r="R98" i="3"/>
  <c r="J109" i="4"/>
  <c r="J58" i="4" s="1"/>
  <c r="BK108" i="4"/>
  <c r="J143" i="3"/>
  <c r="J66" i="3" s="1"/>
  <c r="BK142" i="3"/>
  <c r="J142" i="3" s="1"/>
  <c r="J65" i="3" s="1"/>
  <c r="AZ51" i="1"/>
  <c r="BK169" i="4"/>
  <c r="J169" i="4" s="1"/>
  <c r="J67" i="4" s="1"/>
  <c r="J170" i="4"/>
  <c r="J68" i="4" s="1"/>
  <c r="R107" i="4"/>
  <c r="P142" i="3"/>
  <c r="T99" i="3"/>
  <c r="T98" i="3" s="1"/>
  <c r="T107" i="4"/>
  <c r="J288" i="5"/>
  <c r="J83" i="5" s="1"/>
  <c r="BK287" i="5"/>
  <c r="J287" i="5" s="1"/>
  <c r="J82" i="5" s="1"/>
  <c r="P107" i="5"/>
  <c r="P106" i="5" s="1"/>
  <c r="AU55" i="1" s="1"/>
  <c r="J108" i="5"/>
  <c r="J58" i="5" s="1"/>
  <c r="BK107" i="5"/>
  <c r="AU52" i="1"/>
  <c r="AU58" i="1"/>
  <c r="AU57" i="1"/>
  <c r="P169" i="4"/>
  <c r="P107" i="4" s="1"/>
  <c r="AU54" i="1" s="1"/>
  <c r="R107" i="5"/>
  <c r="R106" i="5" s="1"/>
  <c r="BK99" i="3"/>
  <c r="J100" i="3"/>
  <c r="J58" i="3" s="1"/>
  <c r="BA51" i="1"/>
  <c r="AU51" i="1" l="1"/>
  <c r="J99" i="3"/>
  <c r="J57" i="3" s="1"/>
  <c r="BK98" i="3"/>
  <c r="J98" i="3" s="1"/>
  <c r="W27" i="1"/>
  <c r="AW51" i="1"/>
  <c r="AK27" i="1" s="1"/>
  <c r="W26" i="1"/>
  <c r="AV51" i="1"/>
  <c r="W28" i="1"/>
  <c r="AX51" i="1"/>
  <c r="J107" i="5"/>
  <c r="J57" i="5" s="1"/>
  <c r="BK106" i="5"/>
  <c r="J106" i="5" s="1"/>
  <c r="J108" i="4"/>
  <c r="J57" i="4" s="1"/>
  <c r="BK107" i="4"/>
  <c r="J107" i="4" s="1"/>
  <c r="J27" i="4" l="1"/>
  <c r="J56" i="4"/>
  <c r="J27" i="5"/>
  <c r="J56" i="5"/>
  <c r="AK26" i="1"/>
  <c r="AT51" i="1"/>
  <c r="AG58" i="1"/>
  <c r="AN58" i="1" s="1"/>
  <c r="AG56" i="1"/>
  <c r="AN56" i="1" s="1"/>
  <c r="J27" i="3"/>
  <c r="J56" i="3"/>
  <c r="AG57" i="1" l="1"/>
  <c r="AN57" i="1" s="1"/>
  <c r="AG54" i="1"/>
  <c r="AN54" i="1" s="1"/>
  <c r="J36" i="4"/>
  <c r="AG59" i="1"/>
  <c r="AN59" i="1" s="1"/>
  <c r="AG52" i="1"/>
  <c r="AG53" i="1"/>
  <c r="AN53" i="1" s="1"/>
  <c r="J36" i="3"/>
  <c r="J36" i="5"/>
  <c r="AG55" i="1"/>
  <c r="AN55" i="1" s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<sst xmlns="http://schemas.openxmlformats.org/spreadsheetml/2006/main" count="8495" uniqueCount="1619">
  <si>
    <t>Export VZ</t>
  </si>
  <si>
    <t>List obsahuje:</t>
  </si>
  <si>
    <t>3.0</t>
  </si>
  <si>
    <t/>
  </si>
  <si>
    <t>False</t>
  </si>
  <si>
    <t>{c9b59e35-9eef-4495-b96f-9253e3eb49bf}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</si>
  <si>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</si>
  <si>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</si>
  <si>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</si>
  <si>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</si>
  <si>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</si>
  <si>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</si>
  <si>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</si>
  <si>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</si>
  <si>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</si>
  <si>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1600007-1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</si>
  <si>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</si>
  <si>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</si>
  <si>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Areál STK - VINCENCI Skuteč</t>
  </si>
  <si>
    <t>0,1</t>
  </si>
  <si>
    <t>KSO:</t>
  </si>
  <si>
    <t>CC-CZ:</t>
  </si>
  <si>
    <t>1</t>
  </si>
  <si>
    <t>Místo:</t>
  </si>
  <si>
    <t xml:space="preserve"> </t>
  </si>
  <si>
    <t>Datum:</t>
  </si>
  <si>
    <t>05.11.2016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</si>
  <si>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</si>
  <si>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</si>
  <si>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</si>
  <si>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</si>
  <si>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</si>
  <si>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</si>
  <si>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</si>
  <si>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</si>
  <si>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</si>
  <si>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</si>
  <si>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</si>
  <si>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</si>
  <si>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</si>
  <si>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</si>
  <si>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</si>
  <si>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</si>
  <si>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</si>
  <si>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</si>
  <si>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</si>
  <si>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</si>
  <si>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</si>
  <si>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</si>
  <si>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</si>
  <si>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</si>
  <si>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</si>
  <si>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</si>
  <si>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</si>
  <si>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</si>
  <si>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</si>
  <si>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</si>
  <si>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</si>
  <si>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</si>
  <si>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</si>
  <si>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</si>
  <si>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</si>
  <si>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</si>
  <si>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</si>
  <si>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</si>
  <si>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</si>
  <si>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</si>
  <si>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</si>
  <si>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</si>
  <si>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</si>
  <si>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</si>
  <si>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</si>
  <si>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</si>
  <si>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</si>
  <si>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</si>
  <si>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</si>
  <si>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 - 01 STK, SO - 02 Administrativní budova</t>
  </si>
  <si>
    <t>STA</t>
  </si>
  <si>
    <t>{0cc54206-2324-4385-b9e2-ef9189b7a805}</t>
  </si>
  <si>
    <t>2</t>
  </si>
  <si>
    <t>03</t>
  </si>
  <si>
    <t>SO - 03 Měření emisí</t>
  </si>
  <si>
    <t>{ca3cb5fc-80a9-441c-9226-5028eba03d21}</t>
  </si>
  <si>
    <t>04</t>
  </si>
  <si>
    <t>SO - 04 Občerstvení</t>
  </si>
  <si>
    <t>{159887a3-2bc1-4b52-bbae-1c7ff472e956}</t>
  </si>
  <si>
    <t>05</t>
  </si>
  <si>
    <t>SO - 05 Zázemí řidičů</t>
  </si>
  <si>
    <t>{a3f333c3-6680-40c8-91b3-5c2b0f8539bf}</t>
  </si>
  <si>
    <t>06</t>
  </si>
  <si>
    <t xml:space="preserve">SO - 06 Oplocení </t>
  </si>
  <si>
    <t>{f43c95cd-61d8-43b1-9bfb-dd423d4779ec}</t>
  </si>
  <si>
    <t>07</t>
  </si>
  <si>
    <t>SO - 07 Oprava zpevněných ploch</t>
  </si>
  <si>
    <t>{30e0ffe9-359b-44cb-ac15-b4e04b5fbdd5}</t>
  </si>
  <si>
    <t>08</t>
  </si>
  <si>
    <t xml:space="preserve">SO - 08 Přípojka plynu </t>
  </si>
  <si>
    <t>{6c8388b1-7a63-4a71-b8be-c4e483c02edd}</t>
  </si>
  <si>
    <t>09</t>
  </si>
  <si>
    <t>SO - 09 Přípojka vody a kanalizace</t>
  </si>
  <si>
    <t>{9299b09f-ef90-4541-9351-fc04382abec4}</t>
  </si>
  <si>
    <t>Zpět na list: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</si>
  <si>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</si>
  <si>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</si>
  <si>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</si>
  <si>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</si>
  <si>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</si>
  <si>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</si>
  <si>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</si>
  <si>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</si>
  <si>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</si>
  <si>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</si>
  <si>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</si>
  <si>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</si>
  <si>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</si>
  <si>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</si>
  <si>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</si>
  <si>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</si>
  <si>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</si>
  <si>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</si>
  <si>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</si>
  <si>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</si>
  <si>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</si>
  <si>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</si>
  <si>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</si>
  <si>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731 - Ústřední vytápění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</si>
  <si>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</si>
  <si>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</si>
  <si>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</si>
  <si>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</si>
  <si>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 a obklady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</si>
  <si>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</si>
  <si>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</si>
  <si>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</si>
  <si>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</si>
  <si>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21-M - Elektromontáže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</si>
  <si>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</si>
  <si>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</si>
  <si>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</si>
  <si>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</si>
  <si>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</si>
  <si>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</si>
  <si>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</si>
  <si>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</si>
  <si>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</si>
  <si>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</si>
  <si>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</si>
  <si>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</si>
  <si>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</si>
  <si>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</si>
  <si>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</si>
  <si>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</si>
  <si>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</si>
  <si>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</si>
  <si>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</si>
  <si>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</si>
  <si>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</si>
  <si>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</si>
  <si>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m3</t>
  </si>
  <si>
    <t>CS ÚRS 2016 02</t>
  </si>
  <si>
    <t>4</t>
  </si>
  <si>
    <t>3</t>
  </si>
  <si>
    <t>132201101</t>
  </si>
  <si>
    <t>Hloubení rýh š do 600 mm v hornině tř. 3 objemu do 100 m3</t>
  </si>
  <si>
    <t>5</t>
  </si>
  <si>
    <t>6</t>
  </si>
  <si>
    <t>162701105</t>
  </si>
  <si>
    <t>Vodorovné přemístění do 10000 m výkopku/sypaniny z horniny tř. 1 až 4</t>
  </si>
  <si>
    <t>7</t>
  </si>
  <si>
    <t>171201201</t>
  </si>
  <si>
    <t>Uložení sypaniny na skládky</t>
  </si>
  <si>
    <t>8</t>
  </si>
  <si>
    <t>171201211</t>
  </si>
  <si>
    <t>Poplatek za uložení odpadu ze sypaniny na skládce (skládkovné)</t>
  </si>
  <si>
    <t>t</t>
  </si>
  <si>
    <t>VV</t>
  </si>
  <si>
    <t>9</t>
  </si>
  <si>
    <t>Zakládání</t>
  </si>
  <si>
    <t>m2</t>
  </si>
  <si>
    <t>11</t>
  </si>
  <si>
    <t>M</t>
  </si>
  <si>
    <t>12</t>
  </si>
  <si>
    <t>274313611</t>
  </si>
  <si>
    <t>Základové pásy z betonu tř. C 16/20</t>
  </si>
  <si>
    <t>13</t>
  </si>
  <si>
    <t>274351215</t>
  </si>
  <si>
    <t>Zřízení bednění stěn základových pasů</t>
  </si>
  <si>
    <t>14</t>
  </si>
  <si>
    <t>274351216</t>
  </si>
  <si>
    <t>Odstranění bednění stěn základových pasů</t>
  </si>
  <si>
    <t>16</t>
  </si>
  <si>
    <t>17</t>
  </si>
  <si>
    <t>18</t>
  </si>
  <si>
    <t>19</t>
  </si>
  <si>
    <t>20</t>
  </si>
  <si>
    <t>Svislé a kompletní konstrukce</t>
  </si>
  <si>
    <t>22</t>
  </si>
  <si>
    <t>23</t>
  </si>
  <si>
    <t>24</t>
  </si>
  <si>
    <t>25</t>
  </si>
  <si>
    <t>26</t>
  </si>
  <si>
    <t>27</t>
  </si>
  <si>
    <t>Vodorovné konstrukce</t>
  </si>
  <si>
    <t>28</t>
  </si>
  <si>
    <t>29</t>
  </si>
  <si>
    <t>30</t>
  </si>
  <si>
    <t>31</t>
  </si>
  <si>
    <t>444151111</t>
  </si>
  <si>
    <t>Montáž krytiny ocelových střech ze sendvičových panelů šroubovaných budov v do 6 m</t>
  </si>
  <si>
    <t>32</t>
  </si>
  <si>
    <t>444151112</t>
  </si>
  <si>
    <t>Montáž krytiny ocelových střech ze sendvičových panelů šroubovaných budov v do 12 m</t>
  </si>
  <si>
    <t>33</t>
  </si>
  <si>
    <t>590900901</t>
  </si>
  <si>
    <t>Úpravy povrchů, podlahy a osazování výplní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</si>
  <si>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</si>
  <si>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</si>
  <si>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</si>
  <si>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</si>
  <si>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</si>
  <si>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</si>
  <si>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</si>
  <si>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</si>
  <si>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</si>
  <si>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</si>
  <si>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</si>
  <si>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</si>
  <si>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</si>
  <si>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631362021</t>
  </si>
  <si>
    <t>Výztuž mazanin svařovanými sítěmi Kari</t>
  </si>
  <si>
    <t>47</t>
  </si>
  <si>
    <t>48</t>
  </si>
  <si>
    <t>49</t>
  </si>
  <si>
    <t>50</t>
  </si>
  <si>
    <t>51</t>
  </si>
  <si>
    <t>52</t>
  </si>
  <si>
    <t>53</t>
  </si>
  <si>
    <t>Ostatní konstrukce a práce, bourání</t>
  </si>
  <si>
    <t>54</t>
  </si>
  <si>
    <t>997</t>
  </si>
  <si>
    <t>Přesun sutě</t>
  </si>
  <si>
    <t>55</t>
  </si>
  <si>
    <t>997006512</t>
  </si>
  <si>
    <t>Vodorovné doprava suti s naložením a složením na skládku do 1 km</t>
  </si>
  <si>
    <t>56</t>
  </si>
  <si>
    <t>997006519</t>
  </si>
  <si>
    <t>Příplatek k vodorovnému přemístění suti na skládku ZKD 1 km přes 1 km</t>
  </si>
  <si>
    <t>57</t>
  </si>
  <si>
    <t>997013831</t>
  </si>
  <si>
    <t>Poplatek za uložení stavebního směsného odpadu na skládce (skládkovné)</t>
  </si>
  <si>
    <t>998</t>
  </si>
  <si>
    <t>Přesun hmot</t>
  </si>
  <si>
    <t>58</t>
  </si>
  <si>
    <t>PSV</t>
  </si>
  <si>
    <t>Práce a dodávky PSV</t>
  </si>
  <si>
    <t>711</t>
  </si>
  <si>
    <t>59</t>
  </si>
  <si>
    <t>711141559</t>
  </si>
  <si>
    <t>60</t>
  </si>
  <si>
    <t>61</t>
  </si>
  <si>
    <t>62</t>
  </si>
  <si>
    <t>kg</t>
  </si>
  <si>
    <t>63</t>
  </si>
  <si>
    <t>64</t>
  </si>
  <si>
    <t>65</t>
  </si>
  <si>
    <t>%</t>
  </si>
  <si>
    <t>712</t>
  </si>
  <si>
    <t>Povlakové krytiny</t>
  </si>
  <si>
    <t>66</t>
  </si>
  <si>
    <t>67</t>
  </si>
  <si>
    <t>68</t>
  </si>
  <si>
    <t>712391172</t>
  </si>
  <si>
    <t>Provedení povlakové krytiny střech do 10° ochranné textilní vrstvy</t>
  </si>
  <si>
    <t>69</t>
  </si>
  <si>
    <t>70</t>
  </si>
  <si>
    <t>71</t>
  </si>
  <si>
    <t>72</t>
  </si>
  <si>
    <t>713</t>
  </si>
  <si>
    <t>Izolace tepelné</t>
  </si>
  <si>
    <t>73</t>
  </si>
  <si>
    <t>713121111</t>
  </si>
  <si>
    <t>74</t>
  </si>
  <si>
    <t>75</t>
  </si>
  <si>
    <t>76</t>
  </si>
  <si>
    <t>77</t>
  </si>
  <si>
    <t>78</t>
  </si>
  <si>
    <t>713121121</t>
  </si>
  <si>
    <t>Montáž izolace tepelné podlah volně kladenými rohožemi, pásy, dílci, deskami 2 vrstvy</t>
  </si>
  <si>
    <t>79</t>
  </si>
  <si>
    <t>283759260</t>
  </si>
  <si>
    <t>deska z pěnového polystyrenu EPS 200 S 1000 x 500 x 100 mm</t>
  </si>
  <si>
    <t>80</t>
  </si>
  <si>
    <t>998713202</t>
  </si>
  <si>
    <t>Přesun hmot procentní pro izolace tepelné v objektech v do 12 m</t>
  </si>
  <si>
    <t>721</t>
  </si>
  <si>
    <t>Zdravotechnika - vnitřní kanalizace</t>
  </si>
  <si>
    <t>81</t>
  </si>
  <si>
    <t>m</t>
  </si>
  <si>
    <t>82</t>
  </si>
  <si>
    <t>83</t>
  </si>
  <si>
    <t>721173401</t>
  </si>
  <si>
    <t>Potrubí kanalizační plastové svodné systém KG DN 100</t>
  </si>
  <si>
    <t>84</t>
  </si>
  <si>
    <t>721173402</t>
  </si>
  <si>
    <t>Potrubí kanalizační plastové svodné systém KG DN 125</t>
  </si>
  <si>
    <t>85</t>
  </si>
  <si>
    <t>721173403</t>
  </si>
  <si>
    <t>Potrubí kanalizační plastové svodné systém KG DN 150</t>
  </si>
  <si>
    <t>86</t>
  </si>
  <si>
    <t>721173404</t>
  </si>
  <si>
    <t>Potrubí kanalizační plastové svodné systém KG DN 200</t>
  </si>
  <si>
    <t>87</t>
  </si>
  <si>
    <t>721174043</t>
  </si>
  <si>
    <t>Potrubí kanalizační z PP připojovací systém HT DN 50</t>
  </si>
  <si>
    <t>88</t>
  </si>
  <si>
    <t>721174044</t>
  </si>
  <si>
    <t>Potrubí kanalizační z PP připojovací systém HT DN 70</t>
  </si>
  <si>
    <t>89</t>
  </si>
  <si>
    <t>90</t>
  </si>
  <si>
    <t>91</t>
  </si>
  <si>
    <t>92</t>
  </si>
  <si>
    <t>93</t>
  </si>
  <si>
    <t>721194105</t>
  </si>
  <si>
    <t>Vyvedení a upevnění odpadních výpustek DN 50</t>
  </si>
  <si>
    <t>kus</t>
  </si>
  <si>
    <t>94</t>
  </si>
  <si>
    <t>95</t>
  </si>
  <si>
    <t>96</t>
  </si>
  <si>
    <t>721274103</t>
  </si>
  <si>
    <t>Přivzdušňovací ventil venkovní odpadních potrubí DN 110</t>
  </si>
  <si>
    <t>97</t>
  </si>
  <si>
    <t>721290111</t>
  </si>
  <si>
    <t>Zkouška těsnosti potrubí kanalizace vodou do DN 125</t>
  </si>
  <si>
    <t>-1460449367</t>
  </si>
  <si>
    <t>98</t>
  </si>
  <si>
    <t>722</t>
  </si>
  <si>
    <t>Zdravotechnika - vnitřní vodovod</t>
  </si>
  <si>
    <t>99</t>
  </si>
  <si>
    <t>722173105</t>
  </si>
  <si>
    <t>Potrubí vodovodní plastové PE-Xa spoj násuvnou objímkou plastovou D 32x4,4 mm Wirsbo</t>
  </si>
  <si>
    <t>101</t>
  </si>
  <si>
    <t>102</t>
  </si>
  <si>
    <t>722174003</t>
  </si>
  <si>
    <t>Potrubí vodovodní plastové PPR svar polyfuze PN 16 D 25 x 3,5 mm</t>
  </si>
  <si>
    <t>103</t>
  </si>
  <si>
    <t>722174004</t>
  </si>
  <si>
    <t>Potrubí vodovodní plastové PPR svar polyfuze PN 16 D 32 x 4,4 mm</t>
  </si>
  <si>
    <t>104</t>
  </si>
  <si>
    <t>105</t>
  </si>
  <si>
    <t>722181222</t>
  </si>
  <si>
    <t>Ochrana vodovodního potrubí přilepenými tepelně izolačními trubicemi z PE tl do 10 mm DN do 42 mm</t>
  </si>
  <si>
    <t>106</t>
  </si>
  <si>
    <t>107</t>
  </si>
  <si>
    <t>722190402</t>
  </si>
  <si>
    <t>Vyvedení a upevnění výpustku do DN 50</t>
  </si>
  <si>
    <t>108</t>
  </si>
  <si>
    <t>722232044</t>
  </si>
  <si>
    <t>Kohout kulový přímý G 3/4 PN 42 do 185°C vnitřní závit</t>
  </si>
  <si>
    <t>109</t>
  </si>
  <si>
    <t>722232045</t>
  </si>
  <si>
    <t>Kohout kulový přímý G 1 PN 42 do 185°C vnitřní závit</t>
  </si>
  <si>
    <t>110</t>
  </si>
  <si>
    <t>111</t>
  </si>
  <si>
    <t>722232063</t>
  </si>
  <si>
    <t>Kohout kulový přímý G 1 PN 42 do 185°C vnitřní závit s vypouštěním</t>
  </si>
  <si>
    <t>112</t>
  </si>
  <si>
    <t>113</t>
  </si>
  <si>
    <t>722234265</t>
  </si>
  <si>
    <t>Filtr mosazný G 1 PN 16 do 120°C s 2x vnitřním závitem</t>
  </si>
  <si>
    <t>114</t>
  </si>
  <si>
    <t>115</t>
  </si>
  <si>
    <t>116</t>
  </si>
  <si>
    <t>117</t>
  </si>
  <si>
    <t>1328243</t>
  </si>
  <si>
    <t>118</t>
  </si>
  <si>
    <t>722290234</t>
  </si>
  <si>
    <t>Proplach a dezinfekce vodovodního potrubí do DN 80</t>
  </si>
  <si>
    <t>119</t>
  </si>
  <si>
    <t>725</t>
  </si>
  <si>
    <t>Zdravotechnika - zařizovací předměty</t>
  </si>
  <si>
    <t>120</t>
  </si>
  <si>
    <t>725112022</t>
  </si>
  <si>
    <t>Klozet keramický závěsný na nosné stěny s hlubokým splachováním odpad vodorovný</t>
  </si>
  <si>
    <t>soubor</t>
  </si>
  <si>
    <t>121</t>
  </si>
  <si>
    <t>122</t>
  </si>
  <si>
    <t>123</t>
  </si>
  <si>
    <t>725241112</t>
  </si>
  <si>
    <t>Vanička sprchová akrylátová čtvercová 900x900 mm</t>
  </si>
  <si>
    <t>124</t>
  </si>
  <si>
    <t>725245181</t>
  </si>
  <si>
    <t>Zástěna sprchová zásuvná čtyřdílná se dvěma posuvnými díly do výšky 2000 mm a šířky 1000 mm čelní</t>
  </si>
  <si>
    <t>125</t>
  </si>
  <si>
    <t>126</t>
  </si>
  <si>
    <t>725532114</t>
  </si>
  <si>
    <t>Elektrický ohřívač zásobníkový akumulační závěsný svislý 80 l / 3 kW</t>
  </si>
  <si>
    <t>127</t>
  </si>
  <si>
    <t>128</t>
  </si>
  <si>
    <t>129</t>
  </si>
  <si>
    <t>130</t>
  </si>
  <si>
    <t>725821312</t>
  </si>
  <si>
    <t>Baterie dřezové nástěnné pákové s otáčivým kulatým ústím a délkou ramínka 300 mm</t>
  </si>
  <si>
    <t>131</t>
  </si>
  <si>
    <t>725822611</t>
  </si>
  <si>
    <t>Baterie umyvadlové stojánkové pákové bez výpusti</t>
  </si>
  <si>
    <t>132</t>
  </si>
  <si>
    <t>725841311</t>
  </si>
  <si>
    <t>Baterie sprchové nástěnné pákové</t>
  </si>
  <si>
    <t>133</t>
  </si>
  <si>
    <t>726</t>
  </si>
  <si>
    <t>Zdravotechnika - předstěnové instalace</t>
  </si>
  <si>
    <t>134</t>
  </si>
  <si>
    <t>135</t>
  </si>
  <si>
    <t>136</t>
  </si>
  <si>
    <t>726131041</t>
  </si>
  <si>
    <t>Instalační předstěna - klozet závěsný v 1120 mm s ovládáním zepředu do lehkých stěn s kovovou kcí</t>
  </si>
  <si>
    <t>137</t>
  </si>
  <si>
    <t>731</t>
  </si>
  <si>
    <t>Ústřední vytápění</t>
  </si>
  <si>
    <t>138</t>
  </si>
  <si>
    <t>731001</t>
  </si>
  <si>
    <t>139</t>
  </si>
  <si>
    <t>731002</t>
  </si>
  <si>
    <t>140</t>
  </si>
  <si>
    <t>731003</t>
  </si>
  <si>
    <t>141</t>
  </si>
  <si>
    <t>731004</t>
  </si>
  <si>
    <t>142</t>
  </si>
  <si>
    <t>731005</t>
  </si>
  <si>
    <t>143</t>
  </si>
  <si>
    <t>731006</t>
  </si>
  <si>
    <t>144</t>
  </si>
  <si>
    <t>731007</t>
  </si>
  <si>
    <t>145</t>
  </si>
  <si>
    <t>731008</t>
  </si>
  <si>
    <t>kpl</t>
  </si>
  <si>
    <t>146</t>
  </si>
  <si>
    <t>731009</t>
  </si>
  <si>
    <t>147</t>
  </si>
  <si>
    <t>731010</t>
  </si>
  <si>
    <t>148</t>
  </si>
  <si>
    <t>731011</t>
  </si>
  <si>
    <t>149</t>
  </si>
  <si>
    <t>731012</t>
  </si>
  <si>
    <t>150</t>
  </si>
  <si>
    <t>731013</t>
  </si>
  <si>
    <t>151</t>
  </si>
  <si>
    <t>731014</t>
  </si>
  <si>
    <t>731015</t>
  </si>
  <si>
    <t>731016</t>
  </si>
  <si>
    <t>731017</t>
  </si>
  <si>
    <t>763</t>
  </si>
  <si>
    <t>Konstrukce suché výstavby</t>
  </si>
  <si>
    <t>763181311</t>
  </si>
  <si>
    <t>Montáž jednokřídlové kovové zárubně v do 2,75 m SDK příčka</t>
  </si>
  <si>
    <t>553315220</t>
  </si>
  <si>
    <t>zárubeň ocelová pro sádrokarton S 100 800 L/P</t>
  </si>
  <si>
    <t>764</t>
  </si>
  <si>
    <t>Konstrukce klempířské</t>
  </si>
  <si>
    <t>766</t>
  </si>
  <si>
    <t>Konstrukce truhlářské</t>
  </si>
  <si>
    <t>766660001</t>
  </si>
  <si>
    <t>Montáž dveřních křídel otvíravých 1křídlových š do 0,8 m do ocelové zárubně</t>
  </si>
  <si>
    <t>611627020</t>
  </si>
  <si>
    <t>dveře vnitřní hladké folie bílá plné 1křídlové 80x197 cm</t>
  </si>
  <si>
    <t>766660002</t>
  </si>
  <si>
    <t>Montáž dveřních křídel otvíravých 1křídlových š přes 0,8 m do ocelové zárubně</t>
  </si>
  <si>
    <t>611627030</t>
  </si>
  <si>
    <t>dveře vnitřní hladké folie bílá plné 1křídlové 90x197 cm</t>
  </si>
  <si>
    <t>767</t>
  </si>
  <si>
    <t>Konstrukce zámečnické</t>
  </si>
  <si>
    <t>767651114</t>
  </si>
  <si>
    <t>Montáž vrat garážových sekčních zajížděcích pod strop plochy přes 13 m2</t>
  </si>
  <si>
    <t>771</t>
  </si>
  <si>
    <t>Podlahy z dlaždic a obklady</t>
  </si>
  <si>
    <t>771571112</t>
  </si>
  <si>
    <t>Montáž podlah z keramických dlaždic režných hladkých do malty do 9 ks/m2</t>
  </si>
  <si>
    <t>998771201</t>
  </si>
  <si>
    <t>Přesun hmot pro podlahy z dlaždic, výšky do 6 m</t>
  </si>
  <si>
    <t>777</t>
  </si>
  <si>
    <t>Podlahy lité</t>
  </si>
  <si>
    <t>777510001</t>
  </si>
  <si>
    <t>Podlahy ze stěrky epoxidové Sikafloor 381 tl 2 mm</t>
  </si>
  <si>
    <t>998777202</t>
  </si>
  <si>
    <t>Přesun hmot procentní pro podlahy lité v objektech v do 12 m</t>
  </si>
  <si>
    <t>781</t>
  </si>
  <si>
    <t>Dokončovací práce - obklady</t>
  </si>
  <si>
    <t>781411112</t>
  </si>
  <si>
    <t>Montáž obkladaček vnitřních pórovinových pravoúhlých do 25 ks/m kladených2 do malty</t>
  </si>
  <si>
    <t>597610410</t>
  </si>
  <si>
    <t>obkládačky keramické RAKO - koupelny STELLA (bílé i barevné) 20 x 25 x 0,68 cm I. j.</t>
  </si>
  <si>
    <t>998781201</t>
  </si>
  <si>
    <t>Přesun hmot procentní pro obklady keramické v objektech v do 6 m</t>
  </si>
  <si>
    <t>784</t>
  </si>
  <si>
    <t>Dokončovací práce - malby a tapety</t>
  </si>
  <si>
    <t>784211101</t>
  </si>
  <si>
    <t>Dvojnásobné bílé malby ze směsí za mokra výborně otěruvzdorných v místnostech výšky do 3,80 m</t>
  </si>
  <si>
    <t>Práce a dodávky M</t>
  </si>
  <si>
    <t>21-M</t>
  </si>
  <si>
    <t>Elektromontáže</t>
  </si>
  <si>
    <t>21-01</t>
  </si>
  <si>
    <t>Elektroinstalace</t>
  </si>
  <si>
    <t>21-02</t>
  </si>
  <si>
    <t>Hromosvod</t>
  </si>
  <si>
    <t>HZS</t>
  </si>
  <si>
    <t>Hodinové zúčtovací sazby</t>
  </si>
  <si>
    <t>HZS2492</t>
  </si>
  <si>
    <t>Hodinová zúčtovací sazba pomocný dělník PSV</t>
  </si>
  <si>
    <t>hod</t>
  </si>
  <si>
    <t>512</t>
  </si>
  <si>
    <t>VRN</t>
  </si>
  <si>
    <t>Vedlejší rozpočtové náklady</t>
  </si>
  <si>
    <t>VRN3</t>
  </si>
  <si>
    <t>Zařízení staveniště</t>
  </si>
  <si>
    <t>030001000</t>
  </si>
  <si>
    <t>1024</t>
  </si>
  <si>
    <t>03 - SO - 03 Měření emisí</t>
  </si>
  <si>
    <t xml:space="preserve">    783 - Dokončovací práce - nátěry</t>
  </si>
  <si>
    <t>122201101</t>
  </si>
  <si>
    <t>Odkopávky a prokopávky nezapažené v hornině tř. 3 objem do 100 m3</t>
  </si>
  <si>
    <t>666950652</t>
  </si>
  <si>
    <t>-273497781</t>
  </si>
  <si>
    <t>-491954276</t>
  </si>
  <si>
    <t>-1621941478</t>
  </si>
  <si>
    <t>310239211</t>
  </si>
  <si>
    <t>Zazdívka otvorů pl do 4 m2 ve zdivu nadzákladovém cihlami pálenými na MVC</t>
  </si>
  <si>
    <t>-1817626829</t>
  </si>
  <si>
    <t>-569919676</t>
  </si>
  <si>
    <t>1593006762</t>
  </si>
  <si>
    <t>panel sendvič tl. 200 mm</t>
  </si>
  <si>
    <t>2128503344</t>
  </si>
  <si>
    <t>611325402</t>
  </si>
  <si>
    <t>Oprava vnitřní vápenocementové hrubé omítky stropů v rozsahu plochy do 30%</t>
  </si>
  <si>
    <t>379483086</t>
  </si>
  <si>
    <t>612325205</t>
  </si>
  <si>
    <t>Vápenocementová hrubá omítka malých ploch do 4,0 m2 na stěnách</t>
  </si>
  <si>
    <t>375507023</t>
  </si>
  <si>
    <t>612325302</t>
  </si>
  <si>
    <t>Vápenocementová štuková omítka ostění nebo nadpraží</t>
  </si>
  <si>
    <t>522961092</t>
  </si>
  <si>
    <t>622211031</t>
  </si>
  <si>
    <t>Montáž kontaktního zateplení vnějších stěn z polystyrénových desek tl do 160 mm</t>
  </si>
  <si>
    <t>964880990</t>
  </si>
  <si>
    <t>283760400</t>
  </si>
  <si>
    <t>deska fasádní polystyrénová Isover EPS GreyWall 1000 x 500 x 120 mm</t>
  </si>
  <si>
    <t>557220183</t>
  </si>
  <si>
    <t>307,8969*1,02 'Přepočtené koeficientem množství</t>
  </si>
  <si>
    <t>631311115</t>
  </si>
  <si>
    <t>Mazanina tl do 80 mm z betonu prostého bez zvýšených nároků na prostředí tř. C 20/25</t>
  </si>
  <si>
    <t>579928567</t>
  </si>
  <si>
    <t>631311136</t>
  </si>
  <si>
    <t>Mazanina tl do 240 mm z betonu prostého bez zvýšených nároků na prostředí tř. C 25/30</t>
  </si>
  <si>
    <t>-1023666388</t>
  </si>
  <si>
    <t>631319203</t>
  </si>
  <si>
    <t>Příplatek k mazaninám za přidání ocelových vláken (drátkobeton) pro objemové vyztužení 25 kg/m3</t>
  </si>
  <si>
    <t>1065783627</t>
  </si>
  <si>
    <t>633121112</t>
  </si>
  <si>
    <t>Povrchová úprava průmyslových podlah vsypovou směsí tl 3 mm s přísadou korundu střední provoz</t>
  </si>
  <si>
    <t>-2106207600</t>
  </si>
  <si>
    <t>635111241</t>
  </si>
  <si>
    <t>Násyp pod podlahy z hrubého kameniva 8-16 se zhutněním</t>
  </si>
  <si>
    <t>-1728262910</t>
  </si>
  <si>
    <t>9090901</t>
  </si>
  <si>
    <t>Demontáž stávajících zařízení</t>
  </si>
  <si>
    <t>200064982</t>
  </si>
  <si>
    <t>952901221</t>
  </si>
  <si>
    <t>Vyčištění budov průmyslových objektů při jakékoliv výšce podlaží</t>
  </si>
  <si>
    <t>-1310713494</t>
  </si>
  <si>
    <t>965042241</t>
  </si>
  <si>
    <t>Bourání podkladů pod dlažby nebo mazanin betonových nebo z litého asfaltu tl přes 100 mm pl pře 4 m2</t>
  </si>
  <si>
    <t>1172204988</t>
  </si>
  <si>
    <t>965082933</t>
  </si>
  <si>
    <t>Odstranění násypů pod podlahami tl do 200 mm pl přes 2 m2</t>
  </si>
  <si>
    <t>-556778232</t>
  </si>
  <si>
    <t>968019561</t>
  </si>
  <si>
    <t>Vybourání prefabrikovaných okenních rámů pl do 4 m2</t>
  </si>
  <si>
    <t>-2099093860</t>
  </si>
  <si>
    <t>968062376</t>
  </si>
  <si>
    <t>Vybourání dřevěných rámů oken zdvojených včetně křídel pl do 4 m2</t>
  </si>
  <si>
    <t>1194334300</t>
  </si>
  <si>
    <t>968072455</t>
  </si>
  <si>
    <t>Vybourání kovových dveřních zárubní pl do 2 m2</t>
  </si>
  <si>
    <t>-1088705460</t>
  </si>
  <si>
    <t>968072559</t>
  </si>
  <si>
    <t>Vybourání kovových vrat pl přes 5 m2</t>
  </si>
  <si>
    <t>-462756784</t>
  </si>
  <si>
    <t>978013141</t>
  </si>
  <si>
    <t>Otlučení vnitřní vápenné nebo vápenocementové omítky stěn v rozsahu do 30 %</t>
  </si>
  <si>
    <t>1490901612</t>
  </si>
  <si>
    <t>981011313</t>
  </si>
  <si>
    <t>Demolice budov zděných na MVC podíl konstrukcí do 20 % postupným rozebíráním</t>
  </si>
  <si>
    <t>259443471</t>
  </si>
  <si>
    <t>1319847351</t>
  </si>
  <si>
    <t>-1484525660</t>
  </si>
  <si>
    <t>180,505*10 'Přepočtené koeficientem množství</t>
  </si>
  <si>
    <t>-433819521</t>
  </si>
  <si>
    <t>998001123</t>
  </si>
  <si>
    <t>Přesun hmot pro demolice objektů v do 21 m</t>
  </si>
  <si>
    <t>1091476329</t>
  </si>
  <si>
    <t>998011002</t>
  </si>
  <si>
    <t>Přesun hmot pro budovy zděné v do 12 m</t>
  </si>
  <si>
    <t>-1490522440</t>
  </si>
  <si>
    <t>1607023453</t>
  </si>
  <si>
    <t>743649328</t>
  </si>
  <si>
    <t>209,89015*2,04 'Přepočtené koeficientem množství</t>
  </si>
  <si>
    <t>-1585345942</t>
  </si>
  <si>
    <t>klimatizace Panasonic (venkovní j.)</t>
  </si>
  <si>
    <t>-1833404261</t>
  </si>
  <si>
    <t>konzola ke klimatizaci pozinkovaná</t>
  </si>
  <si>
    <t>-1140022165</t>
  </si>
  <si>
    <t>Cu potrubí</t>
  </si>
  <si>
    <t>-854549059</t>
  </si>
  <si>
    <t>montážní práce, včetně příslušenství</t>
  </si>
  <si>
    <t>664551902</t>
  </si>
  <si>
    <t>drobný materiál</t>
  </si>
  <si>
    <t>-946356422</t>
  </si>
  <si>
    <t>U4LE1E8</t>
  </si>
  <si>
    <t>ks</t>
  </si>
  <si>
    <t>647418988</t>
  </si>
  <si>
    <t>S-56MT2E5A</t>
  </si>
  <si>
    <t>769011094</t>
  </si>
  <si>
    <t>CZ-RTC4</t>
  </si>
  <si>
    <t>-1739888952</t>
  </si>
  <si>
    <t>Cu potrubí 1/2 (12,70) izolace</t>
  </si>
  <si>
    <t>2139646664</t>
  </si>
  <si>
    <t>Cu potrubí 1/4 (6,35) izolace</t>
  </si>
  <si>
    <t>1649836460</t>
  </si>
  <si>
    <t>Cu potrubí 3/8 (9,52) izolace</t>
  </si>
  <si>
    <t>-1727119692</t>
  </si>
  <si>
    <t>CU potrubí 5/8 (15,88) izolace</t>
  </si>
  <si>
    <t>-2070787507</t>
  </si>
  <si>
    <t>konzole na míru</t>
  </si>
  <si>
    <t>1808709723</t>
  </si>
  <si>
    <t>podstavec pod klimatizace / čerpadlo pozink.</t>
  </si>
  <si>
    <t>1320316084</t>
  </si>
  <si>
    <t>chladivo</t>
  </si>
  <si>
    <t>1989629957</t>
  </si>
  <si>
    <t>rozbočovač potrubí</t>
  </si>
  <si>
    <t>786494036</t>
  </si>
  <si>
    <t>kabel CYCKYYK Y3 C3xC2x,25,5</t>
  </si>
  <si>
    <t>-1560966982</t>
  </si>
  <si>
    <t>764224406</t>
  </si>
  <si>
    <t>Oplechování horních ploch a nadezdívek (atik) bez rohů z Al plechu mechanicky kotvené rš 500 mm</t>
  </si>
  <si>
    <t>-671628401</t>
  </si>
  <si>
    <t>764226403</t>
  </si>
  <si>
    <t>Oplechování parapetů rovných mechanicky kotvené z Al plechu  rš 250 mm</t>
  </si>
  <si>
    <t>-1657572354</t>
  </si>
  <si>
    <t>764541305</t>
  </si>
  <si>
    <t>Žlab podokapní půlkruhový z TiZn lesklého plechu rš 330 mm</t>
  </si>
  <si>
    <t>-445563578</t>
  </si>
  <si>
    <t>764548323</t>
  </si>
  <si>
    <t>Svody kruhové včetně objímek, kolen, odskoků z TiZn lesklého plechu průměru 100 mm</t>
  </si>
  <si>
    <t>-1829456787</t>
  </si>
  <si>
    <t>998764201</t>
  </si>
  <si>
    <t>Přesun hmot procentní pro konstrukce klempířské v objektech v do 6 m</t>
  </si>
  <si>
    <t>-1706519869</t>
  </si>
  <si>
    <t>766622131</t>
  </si>
  <si>
    <t>Montáž plastových oken plochy přes 1 m2 otevíravých výšky do 1,5 m s rámem do zdiva</t>
  </si>
  <si>
    <t>150648232</t>
  </si>
  <si>
    <t>611305820</t>
  </si>
  <si>
    <t>okno dvoukřídlové otvíravé a sklápěcí OS2A 120x135 cm</t>
  </si>
  <si>
    <t>-531826608</t>
  </si>
  <si>
    <t>611309370</t>
  </si>
  <si>
    <t>okno dvoukřídlové otevíravé a sklápěcí OS2B 180x90 cm</t>
  </si>
  <si>
    <t>-583530615</t>
  </si>
  <si>
    <t>766622132</t>
  </si>
  <si>
    <t>Montáž plastových oken plochy přes 1 m2 otevíravých výšky do 2,5 m s rámem do zdiva</t>
  </si>
  <si>
    <t>-1595701420</t>
  </si>
  <si>
    <t>611309470</t>
  </si>
  <si>
    <t>okno dvoukřídlové otevíravé a sklápěcí OS2B 150x180 cm</t>
  </si>
  <si>
    <t>-845259417</t>
  </si>
  <si>
    <t>1980999559</t>
  </si>
  <si>
    <t>611441640</t>
  </si>
  <si>
    <t>dveře plastové vchodové 1křídlové otevíravé 80x220 cm</t>
  </si>
  <si>
    <t>-1911525867</t>
  </si>
  <si>
    <t>1102043023</t>
  </si>
  <si>
    <t>998766201</t>
  </si>
  <si>
    <t>Přesun hmot procentní pro konstrukce truhlářské v objektech v do 6 m</t>
  </si>
  <si>
    <t>2051205702</t>
  </si>
  <si>
    <t>767392802</t>
  </si>
  <si>
    <t>Demontáž krytin střech z plechů šroubovaných</t>
  </si>
  <si>
    <t>-866976575</t>
  </si>
  <si>
    <t>767421211</t>
  </si>
  <si>
    <t>Montáž fasádních kovových obkladů  lamelových š-75mm do zdiva v-10m</t>
  </si>
  <si>
    <t>-1807106943</t>
  </si>
  <si>
    <t>5909009</t>
  </si>
  <si>
    <t>fasádní lamely ALU - BOND</t>
  </si>
  <si>
    <t>-495954408</t>
  </si>
  <si>
    <t>1342177758</t>
  </si>
  <si>
    <t>5534580701</t>
  </si>
  <si>
    <t>vrata garážová sekční zateplená  3400 x 4000</t>
  </si>
  <si>
    <t>1238386727</t>
  </si>
  <si>
    <t>5534580702</t>
  </si>
  <si>
    <t>vrata garážová sekční zateplená rozměr 3200 x 4000</t>
  </si>
  <si>
    <t>-777534392</t>
  </si>
  <si>
    <t>998767201</t>
  </si>
  <si>
    <t>Přesun hmot procentní pro zámečnické konstrukce v objektech v do 6 m</t>
  </si>
  <si>
    <t>-1523585226</t>
  </si>
  <si>
    <t>-290678913</t>
  </si>
  <si>
    <t>1449067564</t>
  </si>
  <si>
    <t>781674113</t>
  </si>
  <si>
    <t>Montáž obkladů parapetů šířky do 200 mm z dlaždic keramických lepených flexibilním lepidlem</t>
  </si>
  <si>
    <t>535805509</t>
  </si>
  <si>
    <t>597614060</t>
  </si>
  <si>
    <t>dlaždice keramické slinuté neglazované mrazuvzdorné TAURUS Color Light Grey S19,8 x 19,8 x 0,9 cm</t>
  </si>
  <si>
    <t>-191564734</t>
  </si>
  <si>
    <t>998781202</t>
  </si>
  <si>
    <t>Přesun hmot procentní pro obklady keramické v objektech v do 12 m</t>
  </si>
  <si>
    <t>-1437191312</t>
  </si>
  <si>
    <t>783</t>
  </si>
  <si>
    <t>Dokončovací práce - nátěry</t>
  </si>
  <si>
    <t>783301303</t>
  </si>
  <si>
    <t>Bezoplachové odrezivění zámečnických konstrukcí</t>
  </si>
  <si>
    <t>2068074091</t>
  </si>
  <si>
    <t>783306801</t>
  </si>
  <si>
    <t>Odstranění nátěru ze zámečnických konstrukcí obroušením</t>
  </si>
  <si>
    <t>1927789902</t>
  </si>
  <si>
    <t>783314101</t>
  </si>
  <si>
    <t>Základní jednonásobný syntetický nátěr zámečnických konstrukcí</t>
  </si>
  <si>
    <t>-139700280</t>
  </si>
  <si>
    <t>783315101</t>
  </si>
  <si>
    <t>Mezinátěr jednonásobný syntetický standardní zámečnických konstrukcí</t>
  </si>
  <si>
    <t>831226849</t>
  </si>
  <si>
    <t>783317101</t>
  </si>
  <si>
    <t>Krycí jednonásobný syntetický standardní nátěr zámečnických konstrukcí</t>
  </si>
  <si>
    <t>-792106095</t>
  </si>
  <si>
    <t>784111011</t>
  </si>
  <si>
    <t>Obroušení podkladu omítnutého v místnostech výšky do 3,80 m</t>
  </si>
  <si>
    <t>-1751282048</t>
  </si>
  <si>
    <t>784181011</t>
  </si>
  <si>
    <t>Dvojnásobné pačokování v místnostech výšky do 3,80 m</t>
  </si>
  <si>
    <t>921789247</t>
  </si>
  <si>
    <t>1980066124</t>
  </si>
  <si>
    <t>914348246</t>
  </si>
  <si>
    <t>-1078602696</t>
  </si>
  <si>
    <t>-709873721</t>
  </si>
  <si>
    <t>04 - SO - 04 Občerstvení</t>
  </si>
  <si>
    <t xml:space="preserve">    5 - Komunikace pozemní</t>
  </si>
  <si>
    <t xml:space="preserve">    711 - Izolace proti vodě</t>
  </si>
  <si>
    <t xml:space="preserve">    731 - Ústřední vytápění </t>
  </si>
  <si>
    <t>916717560</t>
  </si>
  <si>
    <t>-1038670551</t>
  </si>
  <si>
    <t>132201109</t>
  </si>
  <si>
    <t>Příplatek za lepivost k hloubení rýh š do 600 mm v hornině tř. 3</t>
  </si>
  <si>
    <t>-1036831336</t>
  </si>
  <si>
    <t>-2069080913</t>
  </si>
  <si>
    <t>-1793332131</t>
  </si>
  <si>
    <t>1966176728</t>
  </si>
  <si>
    <t>-1288003325</t>
  </si>
  <si>
    <t>-39308322</t>
  </si>
  <si>
    <t>-105194893</t>
  </si>
  <si>
    <t>345792126</t>
  </si>
  <si>
    <t>311238113</t>
  </si>
  <si>
    <t>Zdivo nosné vnitřní POROTHERM tl 240 mm pevnosti P 10 na MVC</t>
  </si>
  <si>
    <t>317121251</t>
  </si>
  <si>
    <t>Montáž ŽB překladů prefabrikovaných do rýh světlosti otvoru do 1800 mm</t>
  </si>
  <si>
    <t>1015666518</t>
  </si>
  <si>
    <t>593211020</t>
  </si>
  <si>
    <t>překlad železobetonový RZP 3/10 179x14x14 cm</t>
  </si>
  <si>
    <t>1955700258</t>
  </si>
  <si>
    <t>317121351</t>
  </si>
  <si>
    <t>Montáž ŽB překladů prefabrikovaných do rýh světlosti otvoru do 2400 mm</t>
  </si>
  <si>
    <t>611643662</t>
  </si>
  <si>
    <t>593211030</t>
  </si>
  <si>
    <t>překlad železobetonový RZP 4/10 239x14x14 cm</t>
  </si>
  <si>
    <t>747750263</t>
  </si>
  <si>
    <t>593211050</t>
  </si>
  <si>
    <t>překlad železobetonový RZP 6/10 284x14x14 cm</t>
  </si>
  <si>
    <t>-53716139</t>
  </si>
  <si>
    <t>317944325</t>
  </si>
  <si>
    <t>Válcované nosníky č.24 a vyšší dodatečně osazované do připravených otvorů</t>
  </si>
  <si>
    <t>-317440499</t>
  </si>
  <si>
    <t>346244382</t>
  </si>
  <si>
    <t>Plentování jednostranné v do 300 mm válcovaných nosníků cihlami</t>
  </si>
  <si>
    <t>-1082883563</t>
  </si>
  <si>
    <t>413232221</t>
  </si>
  <si>
    <t>Zazdívka zhlaví válcovaných nosníků v do 300 mm</t>
  </si>
  <si>
    <t>43857633</t>
  </si>
  <si>
    <t>Komunikace pozemní</t>
  </si>
  <si>
    <t>596212211</t>
  </si>
  <si>
    <t>Kladení zámkové dlažby pozemních komunikací tl 80 mm skupiny A pl do 100 m2</t>
  </si>
  <si>
    <t>1283782006</t>
  </si>
  <si>
    <t>592452080</t>
  </si>
  <si>
    <t>dlažba zámková PARKETA barevná 19,6x9,6x8 cm</t>
  </si>
  <si>
    <t>-1437787280</t>
  </si>
  <si>
    <t>611325403</t>
  </si>
  <si>
    <t>Oprava vnitřní vápenocementové hrubé omítky stropů v rozsahu plochy do 50%</t>
  </si>
  <si>
    <t>-1844255799</t>
  </si>
  <si>
    <t>612321121</t>
  </si>
  <si>
    <t>Vápenocementová omítka hladká jednovrstvá vnitřních stěn nanášená ručně</t>
  </si>
  <si>
    <t>-918643404</t>
  </si>
  <si>
    <t>2141515924</t>
  </si>
  <si>
    <t>612325403</t>
  </si>
  <si>
    <t>Oprava vnitřní vápenocementové hrubé omítky stěn v rozsahu plochy do 50%</t>
  </si>
  <si>
    <t>-2047414608</t>
  </si>
  <si>
    <t>2121655853</t>
  </si>
  <si>
    <t>283760440</t>
  </si>
  <si>
    <t>deska fasádní polystyrénová Isover EPS GreyWall 1000 x 500 x 160 mm</t>
  </si>
  <si>
    <t>1655609158</t>
  </si>
  <si>
    <t>107,75755*1,02 'Přepočtené koeficientem množství</t>
  </si>
  <si>
    <t>631311124</t>
  </si>
  <si>
    <t>Mazanina tl do 120 mm z betonu prostého bez zvýšených nároků na prostředí tř. C 16/20</t>
  </si>
  <si>
    <t>1861722894</t>
  </si>
  <si>
    <t>642942611</t>
  </si>
  <si>
    <t>Osazování zárubní nebo rámů dveřních kovových do 2,5 m2 na montážní pěnu</t>
  </si>
  <si>
    <t>1335905457</t>
  </si>
  <si>
    <t>553312350</t>
  </si>
  <si>
    <t>zárubeň ocelová pro běžné zdění O 110 800 L/P</t>
  </si>
  <si>
    <t>1595630145</t>
  </si>
  <si>
    <t>553312370</t>
  </si>
  <si>
    <t>zárubeň ocelová pro běžné zdění O 110 900 L/P</t>
  </si>
  <si>
    <t>-768135155</t>
  </si>
  <si>
    <t>-947503179</t>
  </si>
  <si>
    <t>962032231</t>
  </si>
  <si>
    <t>Bourání zdiva z cihel pálených nebo vápenopískových na MV nebo MVC přes 1 m3</t>
  </si>
  <si>
    <t>-1901851823</t>
  </si>
  <si>
    <t>1875938097</t>
  </si>
  <si>
    <t>-1393024204</t>
  </si>
  <si>
    <t>-1226768640</t>
  </si>
  <si>
    <t>968082016</t>
  </si>
  <si>
    <t>Vybourání plastových rámů oken zdvojených včetně křídel plochy přes 1 do 2 m2</t>
  </si>
  <si>
    <t>1724946543</t>
  </si>
  <si>
    <t>968082021</t>
  </si>
  <si>
    <t>Vybourání plastových zárubní dveří plochy do 2 m2</t>
  </si>
  <si>
    <t>-656726970</t>
  </si>
  <si>
    <t>971033651</t>
  </si>
  <si>
    <t>Vybourání otvorů ve zdivu cihelném pl do 4 m2 na MVC nebo MV tl do 600 mm</t>
  </si>
  <si>
    <t>-226766912</t>
  </si>
  <si>
    <t>973031345</t>
  </si>
  <si>
    <t>Vysekání kapes ve zdivu cihelném na MV nebo MVC pl do 0,25 m2 hl do 300 mm</t>
  </si>
  <si>
    <t>1937864667</t>
  </si>
  <si>
    <t>978011141</t>
  </si>
  <si>
    <t>Otlučení vnitřní vápenné nebo vápenocementové omítky stropů v rozsahu do 30 %</t>
  </si>
  <si>
    <t>250183645</t>
  </si>
  <si>
    <t>1276051940</t>
  </si>
  <si>
    <t>997013111</t>
  </si>
  <si>
    <t>Vnitrostaveništní doprava suti a vybouraných hmot pro budovy v do 6 m s použitím mechanizace</t>
  </si>
  <si>
    <t>997013501</t>
  </si>
  <si>
    <t>Odvoz suti a vybouraných hmot na skládku nebo meziskládku do 1 km se složením</t>
  </si>
  <si>
    <t>101235143</t>
  </si>
  <si>
    <t>997013509</t>
  </si>
  <si>
    <t>Příplatek k odvozu suti a vybouraných hmot na skládku ZKD 1 km přes 1 km</t>
  </si>
  <si>
    <t>-1663311735</t>
  </si>
  <si>
    <t>95,413*10 'Přepočtené koeficientem množství</t>
  </si>
  <si>
    <t>393225807</t>
  </si>
  <si>
    <t>998011001</t>
  </si>
  <si>
    <t>Přesun hmot pro budovy zděné v do 6 m</t>
  </si>
  <si>
    <t>-1767999113</t>
  </si>
  <si>
    <t>Izolace proti vodě</t>
  </si>
  <si>
    <t>711111001</t>
  </si>
  <si>
    <t>Provedení izolace proti zemní vlhkosti vodorovné za studena nátěrem penetračním</t>
  </si>
  <si>
    <t>111631510</t>
  </si>
  <si>
    <t>lak asfaltový ALP/9 (MJ kg) bal 9 kg</t>
  </si>
  <si>
    <t>-360092069</t>
  </si>
  <si>
    <t>Izolace proti vlhk. vodorovná pásy přitavením</t>
  </si>
  <si>
    <t>628331590</t>
  </si>
  <si>
    <t>pás těžký asfaltovaný SKLOBIT 40 MINERAL G 200 S40</t>
  </si>
  <si>
    <t>998711201</t>
  </si>
  <si>
    <t>Přesun hmot pro izolace proti vodě, výšky do 6 m</t>
  </si>
  <si>
    <t>713112217</t>
  </si>
  <si>
    <t>Montáž foukané tepelné izolace z minerálních vláken tl do 250 mm vodorovné</t>
  </si>
  <si>
    <t>83635075</t>
  </si>
  <si>
    <t>631511000</t>
  </si>
  <si>
    <t>vata minerální foukaná IZOSpol</t>
  </si>
  <si>
    <t>1833076562</t>
  </si>
  <si>
    <t>57,46265*0,25 'Přepočtené koeficientem množství</t>
  </si>
  <si>
    <t>1478012855</t>
  </si>
  <si>
    <t>1153979130</t>
  </si>
  <si>
    <t>105,5108*2,04 'Přepočtené koeficientem množství</t>
  </si>
  <si>
    <t>998713201</t>
  </si>
  <si>
    <t>Přesun hmot procentní pro izolace tepelné v objektech v do 6 m</t>
  </si>
  <si>
    <t>574441452</t>
  </si>
  <si>
    <t>2008995400</t>
  </si>
  <si>
    <t>147313995</t>
  </si>
  <si>
    <t>-1383394290</t>
  </si>
  <si>
    <t>-230524935</t>
  </si>
  <si>
    <t>1112132127</t>
  </si>
  <si>
    <t>-1645563803</t>
  </si>
  <si>
    <t>-1287059184</t>
  </si>
  <si>
    <t>512599159</t>
  </si>
  <si>
    <t>-1662959052</t>
  </si>
  <si>
    <t>998721201</t>
  </si>
  <si>
    <t>Přesun hmot procentní pro vnitřní kanalizace v objektech v do 6 m</t>
  </si>
  <si>
    <t>114604521</t>
  </si>
  <si>
    <t>497447687</t>
  </si>
  <si>
    <t>726131204</t>
  </si>
  <si>
    <t>Instalační předstěna - montáž klozetu do lehkých stěn s kovovou kcí</t>
  </si>
  <si>
    <t>-1492239521</t>
  </si>
  <si>
    <t>998726211</t>
  </si>
  <si>
    <t>Přesun hmot procentní pro instalační prefabrikáty v objektech v do 6 m</t>
  </si>
  <si>
    <t>845892155</t>
  </si>
  <si>
    <t>592518779</t>
  </si>
  <si>
    <t>725211602</t>
  </si>
  <si>
    <t>Umyvadlo keramické připevněné na stěnu šrouby bílé bez krytu na sifon 550 mm</t>
  </si>
  <si>
    <t>-248359191</t>
  </si>
  <si>
    <t>725311131</t>
  </si>
  <si>
    <t>Dřez dvojitý nerezový se zápachovou uzávěrkou nástavný 900x600 mm</t>
  </si>
  <si>
    <t>-1759519033</t>
  </si>
  <si>
    <t>1390329994</t>
  </si>
  <si>
    <t>-1347992990</t>
  </si>
  <si>
    <t>-986872747</t>
  </si>
  <si>
    <t>998725201</t>
  </si>
  <si>
    <t>Přesun hmot procentní pro zařizovací předměty v objektech v do 6 m</t>
  </si>
  <si>
    <t>-208174454</t>
  </si>
  <si>
    <t>-3912237</t>
  </si>
  <si>
    <t>-1241369264</t>
  </si>
  <si>
    <t>-1834156771</t>
  </si>
  <si>
    <t>-220770277</t>
  </si>
  <si>
    <t>-409944369</t>
  </si>
  <si>
    <t>-1709897989</t>
  </si>
  <si>
    <t>-757519551</t>
  </si>
  <si>
    <t>-157342290</t>
  </si>
  <si>
    <t>722232171</t>
  </si>
  <si>
    <t>Kohout kulový rohový G 1/2 PN 42 do 185°C plnoprůtokový s vnějším a vnitřním závitem</t>
  </si>
  <si>
    <t>-1317306052</t>
  </si>
  <si>
    <t>-262041267</t>
  </si>
  <si>
    <t>-125112370</t>
  </si>
  <si>
    <t>998722201</t>
  </si>
  <si>
    <t>Přesun hmot procentní pro vnitřní vodovod v objektech v do 6 m</t>
  </si>
  <si>
    <t>-1181049119</t>
  </si>
  <si>
    <t xml:space="preserve">Ústřední vytápění </t>
  </si>
  <si>
    <t>klimatizace Panasonic (vnitřní j.)</t>
  </si>
  <si>
    <t>258141052</t>
  </si>
  <si>
    <t>1884493231</t>
  </si>
  <si>
    <t>-122144155</t>
  </si>
  <si>
    <t>kabel  CYKY 3Cx2,5</t>
  </si>
  <si>
    <t>-1407424550</t>
  </si>
  <si>
    <t>-1494978055</t>
  </si>
  <si>
    <t>-1253323498</t>
  </si>
  <si>
    <t>763111333</t>
  </si>
  <si>
    <t>SDK příčka tl 100 mm profil CW+UW 75 desky 1xH2 12,5 TI 60 mm EI 30 Rw 45 dB</t>
  </si>
  <si>
    <t>763131411</t>
  </si>
  <si>
    <t>SDK podhled desky 1xA 12,5 bez TI dvouvrstvá spodní kce profil CD+UD</t>
  </si>
  <si>
    <t>176980972</t>
  </si>
  <si>
    <t>763131831</t>
  </si>
  <si>
    <t>Demontáž SDK podhledu s jednovrstvou nosnou kcí z ocelových profilů opláštění jednoduché</t>
  </si>
  <si>
    <t>-1932257583</t>
  </si>
  <si>
    <t>327673932</t>
  </si>
  <si>
    <t>553315100</t>
  </si>
  <si>
    <t>zárubeň ocelová pro sádrokarton S 75 600 L/P</t>
  </si>
  <si>
    <t>-1445669613</t>
  </si>
  <si>
    <t>763251211</t>
  </si>
  <si>
    <t>Sádrovláknitá podlaha tl 25 mm z desek tl 2x12,5 mm bez podsypu</t>
  </si>
  <si>
    <t>998763401</t>
  </si>
  <si>
    <t>Přesun hmot procentní pro sádrokartonové konstrukce v objektech v do 6 m</t>
  </si>
  <si>
    <t>-126768098</t>
  </si>
  <si>
    <t>509119698</t>
  </si>
  <si>
    <t>965535639</t>
  </si>
  <si>
    <t>1158722050</t>
  </si>
  <si>
    <t>-1057411736</t>
  </si>
  <si>
    <t>994667754</t>
  </si>
  <si>
    <t>766622117</t>
  </si>
  <si>
    <t>Montáž plastových oken plochy přes 1 m2 pevných výšky přes 2,5 m s rámem do zdiva</t>
  </si>
  <si>
    <t>1054467202</t>
  </si>
  <si>
    <t>6114000501</t>
  </si>
  <si>
    <t xml:space="preserve">okno plastové pevné zasklení </t>
  </si>
  <si>
    <t>-39524455</t>
  </si>
  <si>
    <t>1813079316</t>
  </si>
  <si>
    <t>611400250</t>
  </si>
  <si>
    <t>okno plastové jednokřídlé vyklápěcí 115 x 140 cm</t>
  </si>
  <si>
    <t>-219889702</t>
  </si>
  <si>
    <t>611400260</t>
  </si>
  <si>
    <t>okno plastové jednokřídlé vyklápěcí 140 x 140 cm</t>
  </si>
  <si>
    <t>-208035648</t>
  </si>
  <si>
    <t>-1451406810</t>
  </si>
  <si>
    <t>-346719420</t>
  </si>
  <si>
    <t>611627000</t>
  </si>
  <si>
    <t>dveře vnitřní hladké folie bílá plné 1křídlové 60x197 cm</t>
  </si>
  <si>
    <t>518533417</t>
  </si>
  <si>
    <t>-1748970286</t>
  </si>
  <si>
    <t>1271164070</t>
  </si>
  <si>
    <t>1066400483</t>
  </si>
  <si>
    <t>766694112</t>
  </si>
  <si>
    <t>Montáž parapetních desek dřevěných nebo plastových šířky do 30 cm délky do 1,6 m</t>
  </si>
  <si>
    <t>964909854</t>
  </si>
  <si>
    <t>766694113</t>
  </si>
  <si>
    <t>Montáž parapetních desek dřevěných nebo plastových šířky do 30 cm délky do 2,6 m</t>
  </si>
  <si>
    <t>-1155576832</t>
  </si>
  <si>
    <t>607941040</t>
  </si>
  <si>
    <t>deska parapetní dřevotřísková vnitřní POSTFORMING 0,34 x 1 m</t>
  </si>
  <si>
    <t>-1486541949</t>
  </si>
  <si>
    <t>407362817</t>
  </si>
  <si>
    <t>767132811</t>
  </si>
  <si>
    <t>Demontáž příček šroubovaných</t>
  </si>
  <si>
    <t>-338909009</t>
  </si>
  <si>
    <t>767391112</t>
  </si>
  <si>
    <t>Montáž krytiny z tvarovaných plechů šroubováním</t>
  </si>
  <si>
    <t>1129605199</t>
  </si>
  <si>
    <t>154851260</t>
  </si>
  <si>
    <t>profil trapézový T55 55/235/940 pozink tl.plechu 1,0 mm</t>
  </si>
  <si>
    <t>-48123921</t>
  </si>
  <si>
    <t>-631507067</t>
  </si>
  <si>
    <t>1665100495</t>
  </si>
  <si>
    <t>-1810108754</t>
  </si>
  <si>
    <t>767584153</t>
  </si>
  <si>
    <t>Montáž podhledů kazetových 600x600 mm plochy přes 20 m2</t>
  </si>
  <si>
    <t>2108458366</t>
  </si>
  <si>
    <t>59090010</t>
  </si>
  <si>
    <t>podhled kazetový plechový 600 x 600 mm</t>
  </si>
  <si>
    <t>-560149233</t>
  </si>
  <si>
    <t>1706943075</t>
  </si>
  <si>
    <t>597614100</t>
  </si>
  <si>
    <t>dlaždice keramické slinuté neglazované mrazuvzdorné TAURUS Color Moca S 29,8 x 29,8 x 0,9 cm</t>
  </si>
  <si>
    <t>905466874</t>
  </si>
  <si>
    <t>-208969745</t>
  </si>
  <si>
    <t>62,16515*1,1 'Přepočtené koeficientem množství</t>
  </si>
  <si>
    <t>2058522489</t>
  </si>
  <si>
    <t>-24314517</t>
  </si>
  <si>
    <t>1670670876</t>
  </si>
  <si>
    <t>-653619218</t>
  </si>
  <si>
    <t>1175911885</t>
  </si>
  <si>
    <t>-1796693850</t>
  </si>
  <si>
    <t>-2026418229</t>
  </si>
  <si>
    <t>-1510587125</t>
  </si>
  <si>
    <t>-2076502448</t>
  </si>
  <si>
    <t>-97054376</t>
  </si>
  <si>
    <t>-2104701625</t>
  </si>
  <si>
    <t>-1558335950</t>
  </si>
  <si>
    <t>-1122684150</t>
  </si>
  <si>
    <t>05 - SO - 05 Zázemí řidičů</t>
  </si>
  <si>
    <t>1074754844</t>
  </si>
  <si>
    <t>-94872890</t>
  </si>
  <si>
    <t>310219811</t>
  </si>
  <si>
    <t>Zazdívka otvorů ve zdivu nadzákladovém kamenem pl do 4 m2</t>
  </si>
  <si>
    <t>1969020565</t>
  </si>
  <si>
    <t>417365098</t>
  </si>
  <si>
    <t>2072460211</t>
  </si>
  <si>
    <t>317168131</t>
  </si>
  <si>
    <t>Překlad keramický vysoký v 23,8 cm dl 125 cm</t>
  </si>
  <si>
    <t>-1145428597</t>
  </si>
  <si>
    <t>317168134</t>
  </si>
  <si>
    <t>Překlad keramický vysoký v 23,8 cm dl 200 cm</t>
  </si>
  <si>
    <t>595720337</t>
  </si>
  <si>
    <t>411161001</t>
  </si>
  <si>
    <t>Strop keramický OVN 100 cm v nosníku 16 cm z vložek HURDIS v 8 cm vyplněný polystyrenem</t>
  </si>
  <si>
    <t>-600878580</t>
  </si>
  <si>
    <t>215199133</t>
  </si>
  <si>
    <t>413941123</t>
  </si>
  <si>
    <t>Osazování ocelových válcovaných nosníků stropů I, IE, U, UE nebo L do č. 22</t>
  </si>
  <si>
    <t>-1324349536</t>
  </si>
  <si>
    <t>130107180</t>
  </si>
  <si>
    <t>ocel profilová IPN, v jakosti 11 375, h=160 mm</t>
  </si>
  <si>
    <t>891141319</t>
  </si>
  <si>
    <t>-1509387464</t>
  </si>
  <si>
    <t>612321141</t>
  </si>
  <si>
    <t>Vápenocementová omítka štuková dvouvrstvá vnitřních stěn nanášená ručně</t>
  </si>
  <si>
    <t>1739409923</t>
  </si>
  <si>
    <t>625303747</t>
  </si>
  <si>
    <t>58,30055*1,02 'Přepočtené koeficientem množství</t>
  </si>
  <si>
    <t>-647826090</t>
  </si>
  <si>
    <t>963011511</t>
  </si>
  <si>
    <t>Bourání stropů z tvárnic pálených do nosníků ocelových tl do 120 mm</t>
  </si>
  <si>
    <t>1768004565</t>
  </si>
  <si>
    <t>968062245</t>
  </si>
  <si>
    <t>Vybourání dřevěných rámů oken jednoduchých včetně křídel pl do 2 m2</t>
  </si>
  <si>
    <t>18873050</t>
  </si>
  <si>
    <t>968062246</t>
  </si>
  <si>
    <t>Vybourání dřevěných rámů oken jednoduchých včetně křídel pl do 4 m2</t>
  </si>
  <si>
    <t>-1400657604</t>
  </si>
  <si>
    <t>1147142309</t>
  </si>
  <si>
    <t>-1351447821</t>
  </si>
  <si>
    <t>-972009642</t>
  </si>
  <si>
    <t>11,618*10 'Přepočtené koeficientem množství</t>
  </si>
  <si>
    <t>1351985697</t>
  </si>
  <si>
    <t>712300832</t>
  </si>
  <si>
    <t>Odstranění povlakové krytiny střech do 10° dvouvrstvé</t>
  </si>
  <si>
    <t>-1635161984</t>
  </si>
  <si>
    <t>712391171</t>
  </si>
  <si>
    <t>Provedení povlakové krytiny střech do 10° podkladní textilní vrstvy</t>
  </si>
  <si>
    <t>-1081068280</t>
  </si>
  <si>
    <t>693111460</t>
  </si>
  <si>
    <t>textilie GEOFILTEX 63 63/30 300 g/m2 do š 8,8 m</t>
  </si>
  <si>
    <t>1894490771</t>
  </si>
  <si>
    <t>37,30935*1,15 'Přepočtené koeficientem množství</t>
  </si>
  <si>
    <t>-1044125657</t>
  </si>
  <si>
    <t>693111490</t>
  </si>
  <si>
    <t>textilie GEOFILTEX 63 63/50 500 g/m2 do š 8,8 m</t>
  </si>
  <si>
    <t>-99727668</t>
  </si>
  <si>
    <t>712771201</t>
  </si>
  <si>
    <t>Provedení drenážní vrstvy vegetační střechy z kameniva tloušťky do 100 mm sklon do 5°</t>
  </si>
  <si>
    <t>429795386</t>
  </si>
  <si>
    <t>583336770</t>
  </si>
  <si>
    <t>kamenivo těžené hrubé (Hulín) frakce 16-32</t>
  </si>
  <si>
    <t>1202984485</t>
  </si>
  <si>
    <t>37,30935*0,0505 'Přepočtené koeficientem množství</t>
  </si>
  <si>
    <t>998712201</t>
  </si>
  <si>
    <t>Přesun hmot procentní pro krytiny povlakové v objektech v do 6 m</t>
  </si>
  <si>
    <t>-2103862129</t>
  </si>
  <si>
    <t>713111111</t>
  </si>
  <si>
    <t>Montáž izolace tepelné vrchem stropů volně kladenými rohožemi, pásy, dílci, deskami</t>
  </si>
  <si>
    <t>-1933648363</t>
  </si>
  <si>
    <t>283758850</t>
  </si>
  <si>
    <t>deska z pěnového polystyrenu EPS 100 Z 1000 x 500 x 100 mm</t>
  </si>
  <si>
    <t>1739998253</t>
  </si>
  <si>
    <t>99,066*1,02 'Přepočtené koeficientem množství</t>
  </si>
  <si>
    <t>Izolace tepelná podlah na sucho, jednovrstvá</t>
  </si>
  <si>
    <t>29,60295*1,24 'Přepočtené koeficientem množství</t>
  </si>
  <si>
    <t>-784889559</t>
  </si>
  <si>
    <t>1779933289</t>
  </si>
  <si>
    <t>-450103616</t>
  </si>
  <si>
    <t>546858992</t>
  </si>
  <si>
    <t>-236334306</t>
  </si>
  <si>
    <t>-1009371113</t>
  </si>
  <si>
    <t>417785290</t>
  </si>
  <si>
    <t>784860598</t>
  </si>
  <si>
    <t>93084125</t>
  </si>
  <si>
    <t>722173104</t>
  </si>
  <si>
    <t>Potrubí vodovodní plastové PE-Xa spoj násuvnou objímkou plastovou D 25x3,5 mm Wirsbo</t>
  </si>
  <si>
    <t>-1363244876</t>
  </si>
  <si>
    <t>-906117977</t>
  </si>
  <si>
    <t>1807969396</t>
  </si>
  <si>
    <t>-311919962</t>
  </si>
  <si>
    <t>-1570530872</t>
  </si>
  <si>
    <t>-2098957870</t>
  </si>
  <si>
    <t>401970851</t>
  </si>
  <si>
    <t>-615454494</t>
  </si>
  <si>
    <t>-234145178</t>
  </si>
  <si>
    <t>-1005402860</t>
  </si>
  <si>
    <t>1351381345</t>
  </si>
  <si>
    <t>2090670701</t>
  </si>
  <si>
    <t>777143828</t>
  </si>
  <si>
    <t>-1405377097</t>
  </si>
  <si>
    <t>2021904544</t>
  </si>
  <si>
    <t>-596597843</t>
  </si>
  <si>
    <t>865795684</t>
  </si>
  <si>
    <t>-1767396767</t>
  </si>
  <si>
    <t>1355536663</t>
  </si>
  <si>
    <t>-599677746</t>
  </si>
  <si>
    <t>1588842932</t>
  </si>
  <si>
    <t>-1489762274</t>
  </si>
  <si>
    <t>-1803510828</t>
  </si>
  <si>
    <t>1323787919</t>
  </si>
  <si>
    <t>-1115325482</t>
  </si>
  <si>
    <t>-1457693737</t>
  </si>
  <si>
    <t>454267283</t>
  </si>
  <si>
    <t>-1986711585</t>
  </si>
  <si>
    <t>820121893</t>
  </si>
  <si>
    <t>-1895469912</t>
  </si>
  <si>
    <t>913125233</t>
  </si>
  <si>
    <t>763131511</t>
  </si>
  <si>
    <t>SDK podhled deska 1xA 12,5 bez TI jednovrstvá spodní kce profil CD+UD</t>
  </si>
  <si>
    <t>1093748724</t>
  </si>
  <si>
    <t>-87122607</t>
  </si>
  <si>
    <t>553315200</t>
  </si>
  <si>
    <t>zárubeň ocelová pro sádrokarton S 100 600 L/P</t>
  </si>
  <si>
    <t>-850918241</t>
  </si>
  <si>
    <t>1*1,02 'Přepočtené koeficientem množství</t>
  </si>
  <si>
    <t>1230594627</t>
  </si>
  <si>
    <t>764228406</t>
  </si>
  <si>
    <t>Oplechování římsy rovné mechanicky kotvené z Al plechu rš 500 mm</t>
  </si>
  <si>
    <t>1840616418</t>
  </si>
  <si>
    <t>764228447</t>
  </si>
  <si>
    <t>Příplatek k cenám rovné římsy za zvýšenou pracnost  provedení rohu nebo koutu rš přes 400 mm</t>
  </si>
  <si>
    <t>1496761118</t>
  </si>
  <si>
    <t>764548324</t>
  </si>
  <si>
    <t>Svody kruhové včetně objímek, kolen, odskoků z TiZn lesklého plechu průměru 120 mm</t>
  </si>
  <si>
    <t>690744042</t>
  </si>
  <si>
    <t>611400300</t>
  </si>
  <si>
    <t>okno plastové dvoukřídlé otvíravé +otvíravé a vyklápěcí 185 x 142 cm</t>
  </si>
  <si>
    <t>-67213244</t>
  </si>
  <si>
    <t>766811115</t>
  </si>
  <si>
    <t>Montáž korpusu kuchyňských skříněk spodních na nožičky šířky do 600 mm</t>
  </si>
  <si>
    <t>889801076</t>
  </si>
  <si>
    <t>766811143</t>
  </si>
  <si>
    <t>Příplatek k montáži kuchyňských skříněk spodních za usazení vestavěné lednice</t>
  </si>
  <si>
    <t>-2032232682</t>
  </si>
  <si>
    <t>766811151</t>
  </si>
  <si>
    <t>Montáž korpusu kuchyňských skříněk horních na stěnu šířky do 600 mm</t>
  </si>
  <si>
    <t>766811213</t>
  </si>
  <si>
    <t>Montáž kuchyňské pracovní desky bez výřezu délky do 4000 mm</t>
  </si>
  <si>
    <t>1958798077</t>
  </si>
  <si>
    <t>766811221</t>
  </si>
  <si>
    <t>Příplatek k montáži kuchyňské pracovní desky za vyřezání otvoru</t>
  </si>
  <si>
    <t>-999344131</t>
  </si>
  <si>
    <t>766811223</t>
  </si>
  <si>
    <t>Příplatek k montáži kuchyňské pracovní desky za usazení dřezu</t>
  </si>
  <si>
    <t>-90121097</t>
  </si>
  <si>
    <t>766811311</t>
  </si>
  <si>
    <t>Montáž plných dvířek na kuchyňských skříňkách spodních</t>
  </si>
  <si>
    <t>-1135712444</t>
  </si>
  <si>
    <t>766811351</t>
  </si>
  <si>
    <t>Montáž plných dvířek na kuchyňských skříňkách horních</t>
  </si>
  <si>
    <t>-989127170</t>
  </si>
  <si>
    <t>61590091</t>
  </si>
  <si>
    <t>Vybavení kuchyňky - linka, dřez, vařič, lednice</t>
  </si>
  <si>
    <t>-1070795384</t>
  </si>
  <si>
    <t>2096715406</t>
  </si>
  <si>
    <t>1383907456</t>
  </si>
  <si>
    <t>17,214*1,1 'Přepočtené koeficientem množství</t>
  </si>
  <si>
    <t>1828256578</t>
  </si>
  <si>
    <t>-309327674</t>
  </si>
  <si>
    <t>-1671717195</t>
  </si>
  <si>
    <t>1011869305</t>
  </si>
  <si>
    <t>1433863929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</si>
  <si>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</si>
  <si>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</si>
  <si>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</si>
  <si>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</si>
  <si>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</si>
  <si>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</si>
  <si>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</si>
  <si>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</si>
  <si>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</si>
  <si>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</si>
  <si>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</si>
  <si>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</si>
  <si>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</si>
  <si>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</si>
  <si>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</si>
  <si>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</si>
  <si>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</si>
  <si>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</si>
  <si>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</si>
  <si>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</si>
  <si>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</si>
  <si>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</si>
  <si>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</si>
  <si>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</si>
  <si>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</si>
  <si>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</si>
  <si>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</si>
  <si>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</si>
  <si>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</si>
  <si>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</si>
  <si>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</si>
  <si>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</si>
  <si>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</si>
  <si>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</si>
  <si>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</si>
  <si>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</si>
  <si>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</si>
  <si>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</si>
  <si>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</si>
  <si>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</si>
  <si>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</si>
  <si>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</si>
  <si>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</si>
  <si>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</si>
  <si>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</si>
  <si>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</si>
  <si>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</si>
  <si>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</si>
  <si>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</si>
  <si>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</si>
  <si>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</si>
  <si>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</si>
  <si>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</si>
  <si>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</si>
  <si>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</si>
  <si>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</si>
  <si>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</si>
  <si>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</si>
  <si>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</si>
  <si>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</si>
  <si>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</si>
  <si>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</si>
  <si>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</si>
  <si>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</si>
  <si>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</si>
  <si>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</si>
  <si>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</si>
  <si>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</si>
  <si>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</si>
  <si>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</si>
  <si>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</si>
  <si>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</si>
  <si>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</si>
  <si>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</si>
  <si>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</si>
  <si>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</si>
  <si>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</si>
  <si>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</si>
  <si>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</si>
  <si>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</si>
  <si>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</si>
  <si>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</si>
  <si>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</si>
  <si>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</si>
  <si>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</si>
  <si>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</si>
  <si>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</si>
  <si>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</si>
  <si>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</si>
  <si>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</si>
  <si>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</si>
  <si>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</si>
  <si>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</si>
  <si>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</si>
  <si>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</si>
  <si>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</si>
  <si>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</si>
  <si>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</si>
  <si>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</si>
  <si>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</si>
  <si>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</si>
  <si>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</si>
  <si>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</si>
  <si>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</si>
  <si>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</si>
  <si>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</si>
  <si>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</si>
  <si>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</si>
  <si>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</si>
  <si>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</si>
  <si>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</si>
  <si>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</si>
  <si>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</si>
  <si>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</si>
  <si>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</si>
  <si>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</si>
  <si>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</si>
  <si>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</si>
  <si>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</si>
  <si>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</si>
  <si>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</si>
  <si>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</si>
  <si>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</si>
  <si>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</si>
  <si>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</si>
  <si>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</si>
  <si>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</si>
  <si>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</si>
  <si>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</si>
  <si>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</si>
  <si>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</si>
  <si>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</si>
  <si>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</si>
  <si>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</si>
  <si>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</si>
  <si>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</si>
  <si>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</si>
  <si>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</si>
  <si>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</si>
  <si>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</si>
  <si>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</si>
  <si>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</si>
  <si>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</si>
  <si>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</si>
  <si>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</si>
  <si>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</si>
  <si>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</si>
  <si>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</si>
  <si>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</si>
  <si>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</si>
  <si>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</si>
  <si>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</si>
  <si>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</si>
  <si>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</si>
  <si>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</si>
  <si>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</si>
  <si>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</si>
  <si>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</si>
  <si>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</si>
  <si>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</si>
  <si>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</si>
  <si>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</si>
  <si>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</si>
  <si>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</si>
  <si>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</si>
  <si>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</si>
  <si>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</si>
  <si>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</si>
  <si>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</si>
  <si>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</si>
  <si>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</si>
  <si>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</si>
  <si>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</si>
  <si>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</si>
  <si>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</si>
  <si>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</si>
  <si>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</si>
  <si>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</si>
  <si>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</si>
  <si>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</si>
  <si>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</si>
  <si>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</si>
  <si>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</si>
  <si>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</si>
  <si>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</si>
  <si>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</si>
  <si>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</si>
  <si>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</si>
  <si>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</si>
  <si>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</si>
  <si>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REKAPITULACE CELKEM</t>
  </si>
  <si>
    <t>CELKEM VRN</t>
  </si>
  <si>
    <t>VEDLEJŠÍ ROZPOČTOVÉ NÁKLADY</t>
  </si>
  <si>
    <t xml:space="preserve">D.  </t>
  </si>
  <si>
    <t>CELKEM DODÁVKA</t>
  </si>
  <si>
    <t>Doprava dodávek</t>
  </si>
  <si>
    <t>Dodávka zařízení (specifikace)</t>
  </si>
  <si>
    <t>DODÁVKA ZAŘÍZENÍ</t>
  </si>
  <si>
    <t xml:space="preserve">C.  </t>
  </si>
  <si>
    <t>CELKEM HZS</t>
  </si>
  <si>
    <t>Hodinová zúčtovací sazba</t>
  </si>
  <si>
    <t xml:space="preserve">B.  </t>
  </si>
  <si>
    <t>CELKEM URN</t>
  </si>
  <si>
    <t>Výchozí revize elektro (MONTÁŽ)</t>
  </si>
  <si>
    <t xml:space="preserve">  Podíl přidružených výkonů z C21M a navázaného materiálu</t>
  </si>
  <si>
    <t xml:space="preserve">  Podružný materiál</t>
  </si>
  <si>
    <t>C21M - Elektromontáže (MAT.NOSNÝ)</t>
  </si>
  <si>
    <t>C21M - Elektromontáže (MONTÁŽ)</t>
  </si>
  <si>
    <t>UPRAVENÉ ROZPOČTOVÉ NÁKLADY</t>
  </si>
  <si>
    <t xml:space="preserve">A.  </t>
  </si>
  <si>
    <t>Základ 15%</t>
  </si>
  <si>
    <t>Základ 21%</t>
  </si>
  <si>
    <t>Základ DPH</t>
  </si>
  <si>
    <t>popis položky</t>
  </si>
  <si>
    <t>Kap.</t>
  </si>
  <si>
    <t>Rekapitulace</t>
  </si>
  <si>
    <t>C21M - Elektromontáže</t>
  </si>
  <si>
    <t>poř.č.</t>
  </si>
  <si>
    <t>číslo pol.</t>
  </si>
  <si>
    <t>jedn.cena</t>
  </si>
  <si>
    <t>množství</t>
  </si>
  <si>
    <t>jedn.</t>
  </si>
  <si>
    <t>celkem [Kč]</t>
  </si>
  <si>
    <t>0011</t>
  </si>
  <si>
    <t>montáž svorkovnice HOP</t>
  </si>
  <si>
    <t>210010002</t>
  </si>
  <si>
    <t>trubka oheb.el.inst. typ 23 R=16mm (PO)</t>
  </si>
  <si>
    <t>210010301</t>
  </si>
  <si>
    <t>krab.přístrojová (1901; KP 68; KZ 3) bez zapojení</t>
  </si>
  <si>
    <t>210010321</t>
  </si>
  <si>
    <t>krab.odboč.s víčkem.svor.(1903;KR 68) kruh.vč.zap.</t>
  </si>
  <si>
    <t>210100001</t>
  </si>
  <si>
    <t>ukonč.vod.v rozv.vč.zap.a konc.do 2.5mm2</t>
  </si>
  <si>
    <t>210100002</t>
  </si>
  <si>
    <t>ukonč.vod.v rozv.vč.zap.a konc.do 6mm2</t>
  </si>
  <si>
    <t>210100003</t>
  </si>
  <si>
    <t>ukonč.vod.v rozv.vč.zap.a konc.do 16mm2</t>
  </si>
  <si>
    <t>210110001</t>
  </si>
  <si>
    <t>spín.nást.prost.obyč. 1-pólový - řazení 1</t>
  </si>
  <si>
    <t>210110003</t>
  </si>
  <si>
    <t>sériový přepínač - řazení 5 nást.prost.obyč.</t>
  </si>
  <si>
    <t>210110004</t>
  </si>
  <si>
    <t>spín.nást.prost.obyč.č.6</t>
  </si>
  <si>
    <t>210111012</t>
  </si>
  <si>
    <t>zás.polozap./zapuštěné 10/16A 250V 2P+Z průb.mont.</t>
  </si>
  <si>
    <t>210111021</t>
  </si>
  <si>
    <t>zás.v krabici prost.vlhké 10/16A 250V 2P+Z</t>
  </si>
  <si>
    <t>210190001</t>
  </si>
  <si>
    <t>mont.oceloplech.rozvodnic do 20kg</t>
  </si>
  <si>
    <t>210201068</t>
  </si>
  <si>
    <t>331 07 60 - 2x65W svít.zářiv.prům.stropní</t>
  </si>
  <si>
    <t>210220321</t>
  </si>
  <si>
    <t>svorka na potrubí "Bernard" vč.pásku (bez vodič.)</t>
  </si>
  <si>
    <t>210800004</t>
  </si>
  <si>
    <t>CYY 10 mm2 zelenožlutý (PO)</t>
  </si>
  <si>
    <t>210800105</t>
  </si>
  <si>
    <t>CYKY 3Ax1.5 mm2 750V (PO)</t>
  </si>
  <si>
    <t>CYKY 3Cx1.5 mm2 750V (PO)</t>
  </si>
  <si>
    <t>210800106</t>
  </si>
  <si>
    <t>CYKY 3Cx2.5 mm2 750V (PO)</t>
  </si>
  <si>
    <t>210800113</t>
  </si>
  <si>
    <t>CYKY 4Bx10 mm2 750V (PO)</t>
  </si>
  <si>
    <t>210800115</t>
  </si>
  <si>
    <t>CYKY 5Cx1.5 mm2 750V (PO)</t>
  </si>
  <si>
    <t>210800116</t>
  </si>
  <si>
    <t>CYKY 5Cx2.5 mm2 750V (PO)</t>
  </si>
  <si>
    <t>210800526</t>
  </si>
  <si>
    <t>CY 4 mm2 zelenožlutý (VU)</t>
  </si>
  <si>
    <t>211010002</t>
  </si>
  <si>
    <t>osazení hmoždinky do cihlového zdiva HM 8</t>
  </si>
  <si>
    <t>211200101</t>
  </si>
  <si>
    <t>Nouzové orientační svítidlo NOO 1/MM</t>
  </si>
  <si>
    <t>215121121</t>
  </si>
  <si>
    <t>svít.zářiv.bytovévestavné 1 zdroj</t>
  </si>
  <si>
    <t>215162600</t>
  </si>
  <si>
    <t>hlásič kouře</t>
  </si>
  <si>
    <t>215202111</t>
  </si>
  <si>
    <t>svít.zářiv.prům.stropní přisaz. 1 zdroj</t>
  </si>
  <si>
    <t>215202112</t>
  </si>
  <si>
    <t>Celkem za ceník:</t>
  </si>
  <si>
    <t>C801-3 - Stavební práce - výseky, kapsy, rýhy</t>
  </si>
  <si>
    <t>97103-3141</t>
  </si>
  <si>
    <t>vybour.otv.cihl.malt.váp. do R=60mm tl.do 300mm</t>
  </si>
  <si>
    <t>97303-1616</t>
  </si>
  <si>
    <t>vysek.zdi cihl.kapsy-krab.&lt;100x100x50mm</t>
  </si>
  <si>
    <t>97403-1121</t>
  </si>
  <si>
    <t>vysek.rýh cihla do hl.30mm š.do 30mm</t>
  </si>
  <si>
    <t>97403-1122</t>
  </si>
  <si>
    <t>vysek.rýh cihla do hl.30mm š.do 50mm</t>
  </si>
  <si>
    <t>97403-1132</t>
  </si>
  <si>
    <t>vysek.rýh cihla do hl.50mm š.do 70mm</t>
  </si>
  <si>
    <t>Výchozí revize elektro</t>
  </si>
  <si>
    <t>320410003</t>
  </si>
  <si>
    <t>Celk.prohl.el.zar.a vyhot.rev.zpr.do 500.tis.mont.</t>
  </si>
  <si>
    <t>objem</t>
  </si>
  <si>
    <t>Materiály</t>
  </si>
  <si>
    <t>00201</t>
  </si>
  <si>
    <t>trubka ohebná instal. PVC 2316 R=16mm</t>
  </si>
  <si>
    <t>00303</t>
  </si>
  <si>
    <t>00313</t>
  </si>
  <si>
    <t>00361</t>
  </si>
  <si>
    <t>krabice HOP</t>
  </si>
  <si>
    <t>00700</t>
  </si>
  <si>
    <t>spínač kolébkový 3558A-A01340 Tango</t>
  </si>
  <si>
    <t>00702</t>
  </si>
  <si>
    <t>spínač kolébkový 3558A-A05340 Tango</t>
  </si>
  <si>
    <t>00703</t>
  </si>
  <si>
    <t>spínač kolébkový 3558A-A06340 Tango</t>
  </si>
  <si>
    <t>00766</t>
  </si>
  <si>
    <t>zásuvka 5519A-A2357B Tango</t>
  </si>
  <si>
    <t>00768</t>
  </si>
  <si>
    <t>zásuvka 5518-A2340 Tango,IP44,B</t>
  </si>
  <si>
    <t>01033</t>
  </si>
  <si>
    <t>01228</t>
  </si>
  <si>
    <t>zářivka 32W/840,PHILIPS</t>
  </si>
  <si>
    <t>01487</t>
  </si>
  <si>
    <t>svorka na potrubí "Bernard" + pásek</t>
  </si>
  <si>
    <t>02920</t>
  </si>
  <si>
    <t>CYKY 3Ax1.5mm2</t>
  </si>
  <si>
    <t>02944</t>
  </si>
  <si>
    <t>02960</t>
  </si>
  <si>
    <t>CYKY 5Cx1.5mm2</t>
  </si>
  <si>
    <t>02961</t>
  </si>
  <si>
    <t>CYKY 5Cx2.5mm2</t>
  </si>
  <si>
    <t>05151</t>
  </si>
  <si>
    <t>05179</t>
  </si>
  <si>
    <t xml:space="preserve">nouzové svítidlo </t>
  </si>
  <si>
    <t>21166</t>
  </si>
  <si>
    <t>svorkovnice EPS2</t>
  </si>
  <si>
    <t>31668</t>
  </si>
  <si>
    <t>32198</t>
  </si>
  <si>
    <t>32224</t>
  </si>
  <si>
    <t>32226</t>
  </si>
  <si>
    <t>33736</t>
  </si>
  <si>
    <t>CY  4mm2 zelenožlutý</t>
  </si>
  <si>
    <t>33914</t>
  </si>
  <si>
    <t>CYKY 3Cx1.5mm2</t>
  </si>
  <si>
    <t>33918</t>
  </si>
  <si>
    <t>CYKY 3Cx2.5mm2</t>
  </si>
  <si>
    <t>34106</t>
  </si>
  <si>
    <t>CYY  10mm2 zelenožlutý</t>
  </si>
  <si>
    <t>40766</t>
  </si>
  <si>
    <t>zářivka 58/840,PHILIPS</t>
  </si>
  <si>
    <t>47217</t>
  </si>
  <si>
    <t>Celkem za materiály:</t>
  </si>
  <si>
    <t>Dodávky zařízení (specifikace)</t>
  </si>
  <si>
    <t>32644</t>
  </si>
  <si>
    <t>Celkem za dodávky:</t>
  </si>
  <si>
    <t>C801-3 - Stavební práce - výseky, kapsy, rýhy (MONTÁŽ)</t>
  </si>
  <si>
    <t>Práce v HZS</t>
  </si>
  <si>
    <t>hod.</t>
  </si>
  <si>
    <t>Celkem za práci v HZS:</t>
  </si>
  <si>
    <t>210010351</t>
  </si>
  <si>
    <t>krab.rozvodka typ 6455-11 do 4mm2 vč.zapoj.</t>
  </si>
  <si>
    <t>210202013</t>
  </si>
  <si>
    <t>444 23 17 - 70W SHC na výložník</t>
  </si>
  <si>
    <t>CYKY 4Bx16 mm2 750V (PO)</t>
  </si>
  <si>
    <t>210800117</t>
  </si>
  <si>
    <t>CYKY5Cx4 mm2 750V (PO)</t>
  </si>
  <si>
    <t>210800118</t>
  </si>
  <si>
    <t>CYKY 5Cx6mm2 750V(PO)</t>
  </si>
  <si>
    <t>215192230</t>
  </si>
  <si>
    <t>skříň kabelová obezděná spárov. KS III</t>
  </si>
  <si>
    <t>215202114</t>
  </si>
  <si>
    <t>svít.zářiv.prům.stropní přisaz. 2 zdroje+kryt</t>
  </si>
  <si>
    <t>215202117</t>
  </si>
  <si>
    <t>svít.zářiv.prům.stropní přisaz. 4 zdroje + kryt</t>
  </si>
  <si>
    <t>krabice KR 68</t>
  </si>
  <si>
    <t>krabice KU 68</t>
  </si>
  <si>
    <t>00320</t>
  </si>
  <si>
    <t>krabice ACIDUR 6455-11</t>
  </si>
  <si>
    <t>O 10</t>
  </si>
  <si>
    <t>E 4-svit.zář.ESC 236DO</t>
  </si>
  <si>
    <t>01053</t>
  </si>
  <si>
    <t>E 1-svit.výb.Malaga 70W+výl.</t>
  </si>
  <si>
    <t>01222</t>
  </si>
  <si>
    <t>výbojka  70W/645,PHILIPS</t>
  </si>
  <si>
    <t>zářivka 36W/840 PHILIPS</t>
  </si>
  <si>
    <t>zářivka 54W vč.rec.</t>
  </si>
  <si>
    <t xml:space="preserve">CYKY 4Bx16mm2 </t>
  </si>
  <si>
    <t>hmoždinka HM8+vrut</t>
  </si>
  <si>
    <t>21616</t>
  </si>
  <si>
    <t>CYKY 5Cx4mm2</t>
  </si>
  <si>
    <t>CYKY 5Cx6mm2</t>
  </si>
  <si>
    <t>svít.žár.100W,IP44</t>
  </si>
  <si>
    <t>32230</t>
  </si>
  <si>
    <t>svít.zářiv.prům. 2x36W,IP65</t>
  </si>
  <si>
    <t>32236</t>
  </si>
  <si>
    <t>svít.zářiv.prům.MEGA 4x54W,IP54</t>
  </si>
  <si>
    <t>00956</t>
  </si>
  <si>
    <t>pojistková skříň SS300</t>
  </si>
  <si>
    <t>zásuvková skříň ZS1-6</t>
  </si>
  <si>
    <t>rozvaděč R3</t>
  </si>
  <si>
    <t>Demontáž stávajícího zařízení</t>
  </si>
  <si>
    <t>Ostatní materiál (MAT.NOSNÝ)</t>
  </si>
  <si>
    <t>210100102</t>
  </si>
  <si>
    <t>ukonč. 1 žil. vodičů do 50 mm2</t>
  </si>
  <si>
    <t>210110082</t>
  </si>
  <si>
    <t>sporák.přípojka typ 39563-23C zápust.</t>
  </si>
  <si>
    <t>210111101</t>
  </si>
  <si>
    <t>zás.CEE do 500V /16A   5ti pól</t>
  </si>
  <si>
    <t>210802319</t>
  </si>
  <si>
    <t>CYSY 5Cx2.5 mm2 (VU)</t>
  </si>
  <si>
    <t>skříň kabelová obezděná spárov. SS300</t>
  </si>
  <si>
    <t>svít.zářiv.prům.stropní přisaz. 1 zdroj+kryt</t>
  </si>
  <si>
    <t>00614</t>
  </si>
  <si>
    <t>sporáková přípojka 380V 25A zápust. 39563-23C</t>
  </si>
  <si>
    <t>žárovka 60W</t>
  </si>
  <si>
    <t xml:space="preserve">CYKY 4Bx10mm2 </t>
  </si>
  <si>
    <t>03183</t>
  </si>
  <si>
    <t>CYSY 5Cx2.5mm2</t>
  </si>
  <si>
    <t xml:space="preserve">E 11-nouzové svítidlo </t>
  </si>
  <si>
    <t>E 2-svít.zářiv.OSMONT 2x32W</t>
  </si>
  <si>
    <t>E 1-svít.žár.s čidlem,1x60W</t>
  </si>
  <si>
    <t>35092</t>
  </si>
  <si>
    <t>zásuvka CPG 3245, 32A,pod omítku</t>
  </si>
  <si>
    <t>E 13- svít.zářiv. 2x58W,IP65</t>
  </si>
  <si>
    <t>rozvaděč R4</t>
  </si>
  <si>
    <t>215192220</t>
  </si>
  <si>
    <t>skříň kabelová obezděná spárov. KS II</t>
  </si>
  <si>
    <t>svít.zářiv.bytové SB115 EP</t>
  </si>
  <si>
    <t>svít.žár. 1x60W OPAL</t>
  </si>
  <si>
    <t>00955</t>
  </si>
  <si>
    <t>pojistková skříň SS200</t>
  </si>
  <si>
    <t>rozvaděč 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</si>
</sst>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ourier New"/>
      <family val="3"/>
      <charset val="238"/>
    </font>
    <font>
      <b/>
      <sz val="8"/>
      <color indexed="8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9"/>
      <color indexed="8"/>
      <name val="Courier New"/>
      <family val="3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31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30" fillId="0" borderId="0" applyNumberFormat="0" applyFill="0" applyBorder="0" applyAlignment="0" applyProtection="0"/>
    <xf numFmtId="0" fontId="35" fillId="0" borderId="0" applyAlignment="0">
      <alignment vertical="top" wrapText="1"/>
      <protection locked="0"/>
    </xf>
    <xf numFmtId="0" fontId="44" fillId="0" borderId="0"/>
  </cellStyleXfs>
  <cellXfs count="3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1" fillId="0" borderId="0" xfId="0" applyFont="1" applyBorder="1" applyAlignment="1">
      <alignment horizontal="left" vertical="center"/>
    </xf>
    <xf numFmtId="0" fontId="0" fillId="0" borderId="5" xfId="0" applyBorder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7" fillId="0" borderId="17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8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" fontId="23" fillId="0" borderId="17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3" fillId="0" borderId="22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166" fontId="23" fillId="0" borderId="23" xfId="0" applyNumberFormat="1" applyFont="1" applyBorder="1" applyAlignment="1">
      <alignment vertical="center"/>
    </xf>
    <xf numFmtId="4" fontId="23" fillId="0" borderId="24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3" fillId="6" borderId="9" xfId="0" applyNumberFormat="1" applyFont="1" applyFill="1" applyBorder="1" applyAlignment="1">
      <alignment vertical="center"/>
    </xf>
    <xf numFmtId="0" fontId="0" fillId="6" borderId="26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>
      <alignment horizontal="center" vertical="center" wrapText="1"/>
    </xf>
    <xf numFmtId="4" fontId="18" fillId="0" borderId="0" xfId="0" applyNumberFormat="1" applyFont="1" applyAlignment="1"/>
    <xf numFmtId="166" fontId="26" fillId="0" borderId="15" xfId="0" applyNumberFormat="1" applyFont="1" applyBorder="1" applyAlignment="1"/>
    <xf numFmtId="166" fontId="26" fillId="0" borderId="16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4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9" fillId="0" borderId="27" xfId="0" applyFont="1" applyBorder="1" applyAlignment="1" applyProtection="1">
      <alignment horizontal="center" vertical="center"/>
      <protection locked="0"/>
    </xf>
    <xf numFmtId="49" fontId="29" fillId="0" borderId="27" xfId="0" applyNumberFormat="1" applyFont="1" applyBorder="1" applyAlignment="1" applyProtection="1">
      <alignment horizontal="left" vertical="center" wrapText="1"/>
      <protection locked="0"/>
    </xf>
    <xf numFmtId="0" fontId="29" fillId="0" borderId="27" xfId="0" applyFont="1" applyBorder="1" applyAlignment="1" applyProtection="1">
      <alignment horizontal="left" vertical="center" wrapText="1"/>
      <protection locked="0"/>
    </xf>
    <xf numFmtId="0" fontId="29" fillId="0" borderId="27" xfId="0" applyFont="1" applyBorder="1" applyAlignment="1" applyProtection="1">
      <alignment horizontal="center" vertical="center" wrapText="1"/>
      <protection locked="0"/>
    </xf>
    <xf numFmtId="167" fontId="29" fillId="0" borderId="27" xfId="0" applyNumberFormat="1" applyFont="1" applyBorder="1" applyAlignment="1" applyProtection="1">
      <alignment vertical="center"/>
      <protection locked="0"/>
    </xf>
    <xf numFmtId="4" fontId="29" fillId="4" borderId="27" xfId="0" applyNumberFormat="1" applyFont="1" applyFill="1" applyBorder="1" applyAlignment="1" applyProtection="1">
      <alignment vertical="center"/>
      <protection locked="0"/>
    </xf>
    <xf numFmtId="4" fontId="29" fillId="0" borderId="27" xfId="0" applyNumberFormat="1" applyFont="1" applyBorder="1" applyAlignment="1" applyProtection="1">
      <alignment vertical="center"/>
      <protection locked="0"/>
    </xf>
    <xf numFmtId="0" fontId="29" fillId="0" borderId="4" xfId="0" applyFont="1" applyBorder="1" applyAlignment="1">
      <alignment vertical="center"/>
    </xf>
    <xf numFmtId="0" fontId="29" fillId="4" borderId="27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>
      <alignment horizontal="center" vertical="center"/>
    </xf>
    <xf numFmtId="167" fontId="0" fillId="4" borderId="2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1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0" fillId="2" borderId="0" xfId="1" applyFill="1"/>
    <xf numFmtId="0" fontId="31" fillId="0" borderId="0" xfId="1" applyFont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vertical="center"/>
    </xf>
    <xf numFmtId="0" fontId="34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33" fillId="2" borderId="0" xfId="0" applyFont="1" applyFill="1" applyAlignment="1" applyProtection="1">
      <alignment vertical="center"/>
    </xf>
    <xf numFmtId="0" fontId="32" fillId="2" borderId="0" xfId="0" applyFont="1" applyFill="1" applyAlignment="1" applyProtection="1">
      <alignment horizontal="left" vertical="center"/>
    </xf>
    <xf numFmtId="0" fontId="34" fillId="2" borderId="0" xfId="1" applyFont="1" applyFill="1" applyAlignment="1" applyProtection="1">
      <alignment vertical="center"/>
    </xf>
    <xf numFmtId="0" fontId="33" fillId="2" borderId="0" xfId="0" applyFont="1" applyFill="1" applyAlignment="1" applyProtection="1">
      <alignment vertical="center"/>
      <protection locked="0"/>
    </xf>
    <xf numFmtId="0" fontId="35" fillId="0" borderId="0" xfId="2" applyAlignment="1">
      <alignment vertical="top"/>
      <protection locked="0"/>
    </xf>
    <xf numFmtId="0" fontId="36" fillId="0" borderId="28" xfId="2" applyFont="1" applyBorder="1" applyAlignment="1">
      <alignment vertical="center" wrapText="1"/>
      <protection locked="0"/>
    </xf>
    <xf numFmtId="0" fontId="36" fillId="0" borderId="29" xfId="2" applyFont="1" applyBorder="1" applyAlignment="1">
      <alignment vertical="center" wrapText="1"/>
      <protection locked="0"/>
    </xf>
    <xf numFmtId="0" fontId="36" fillId="0" borderId="30" xfId="2" applyFont="1" applyBorder="1" applyAlignment="1">
      <alignment vertical="center" wrapText="1"/>
      <protection locked="0"/>
    </xf>
    <xf numFmtId="0" fontId="36" fillId="0" borderId="31" xfId="2" applyFont="1" applyBorder="1" applyAlignment="1">
      <alignment horizontal="center" vertical="center" wrapText="1"/>
      <protection locked="0"/>
    </xf>
    <xf numFmtId="0" fontId="36" fillId="0" borderId="32" xfId="2" applyFont="1" applyBorder="1" applyAlignment="1">
      <alignment horizontal="center" vertical="center" wrapText="1"/>
      <protection locked="0"/>
    </xf>
    <xf numFmtId="0" fontId="35" fillId="0" borderId="0" xfId="2" applyAlignment="1">
      <alignment horizontal="center" vertical="center"/>
      <protection locked="0"/>
    </xf>
    <xf numFmtId="0" fontId="36" fillId="0" borderId="31" xfId="2" applyFont="1" applyBorder="1" applyAlignment="1">
      <alignment vertical="center" wrapText="1"/>
      <protection locked="0"/>
    </xf>
    <xf numFmtId="0" fontId="36" fillId="0" borderId="32" xfId="2" applyFont="1" applyBorder="1" applyAlignment="1">
      <alignment vertical="center" wrapText="1"/>
      <protection locked="0"/>
    </xf>
    <xf numFmtId="0" fontId="38" fillId="0" borderId="0" xfId="2" applyFont="1" applyBorder="1" applyAlignment="1">
      <alignment horizontal="left" vertical="center" wrapText="1"/>
      <protection locked="0"/>
    </xf>
    <xf numFmtId="0" fontId="39" fillId="0" borderId="31" xfId="2" applyFont="1" applyBorder="1" applyAlignment="1">
      <alignment vertical="center" wrapText="1"/>
      <protection locked="0"/>
    </xf>
    <xf numFmtId="0" fontId="39" fillId="0" borderId="0" xfId="2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vertical="center" wrapText="1"/>
      <protection locked="0"/>
    </xf>
    <xf numFmtId="0" fontId="39" fillId="0" borderId="0" xfId="2" applyFont="1" applyBorder="1" applyAlignment="1">
      <alignment vertical="center"/>
      <protection locked="0"/>
    </xf>
    <xf numFmtId="0" fontId="39" fillId="0" borderId="0" xfId="2" applyFont="1" applyBorder="1" applyAlignment="1">
      <alignment horizontal="left" vertical="center"/>
      <protection locked="0"/>
    </xf>
    <xf numFmtId="49" fontId="39" fillId="0" borderId="0" xfId="2" applyNumberFormat="1" applyFont="1" applyBorder="1" applyAlignment="1">
      <alignment vertical="center" wrapText="1"/>
      <protection locked="0"/>
    </xf>
    <xf numFmtId="0" fontId="36" fillId="0" borderId="34" xfId="2" applyFont="1" applyBorder="1" applyAlignment="1">
      <alignment vertical="center" wrapText="1"/>
      <protection locked="0"/>
    </xf>
    <xf numFmtId="0" fontId="42" fillId="0" borderId="33" xfId="2" applyFont="1" applyBorder="1" applyAlignment="1">
      <alignment vertical="center" wrapText="1"/>
      <protection locked="0"/>
    </xf>
    <xf numFmtId="0" fontId="36" fillId="0" borderId="35" xfId="2" applyFont="1" applyBorder="1" applyAlignment="1">
      <alignment vertical="center" wrapText="1"/>
      <protection locked="0"/>
    </xf>
    <xf numFmtId="0" fontId="36" fillId="0" borderId="0" xfId="2" applyFont="1" applyBorder="1" applyAlignment="1">
      <alignment vertical="top"/>
      <protection locked="0"/>
    </xf>
    <xf numFmtId="0" fontId="36" fillId="0" borderId="0" xfId="2" applyFont="1" applyAlignment="1">
      <alignment vertical="top"/>
      <protection locked="0"/>
    </xf>
    <xf numFmtId="0" fontId="36" fillId="0" borderId="28" xfId="2" applyFont="1" applyBorder="1" applyAlignment="1">
      <alignment horizontal="left" vertical="center"/>
      <protection locked="0"/>
    </xf>
    <xf numFmtId="0" fontId="36" fillId="0" borderId="29" xfId="2" applyFont="1" applyBorder="1" applyAlignment="1">
      <alignment horizontal="left" vertical="center"/>
      <protection locked="0"/>
    </xf>
    <xf numFmtId="0" fontId="36" fillId="0" borderId="30" xfId="2" applyFont="1" applyBorder="1" applyAlignment="1">
      <alignment horizontal="left" vertical="center"/>
      <protection locked="0"/>
    </xf>
    <xf numFmtId="0" fontId="36" fillId="0" borderId="31" xfId="2" applyFont="1" applyBorder="1" applyAlignment="1">
      <alignment horizontal="left" vertical="center"/>
      <protection locked="0"/>
    </xf>
    <xf numFmtId="0" fontId="36" fillId="0" borderId="32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/>
      <protection locked="0"/>
    </xf>
    <xf numFmtId="0" fontId="43" fillId="0" borderId="0" xfId="2" applyFont="1" applyAlignment="1">
      <alignment horizontal="left" vertical="center"/>
      <protection locked="0"/>
    </xf>
    <xf numFmtId="0" fontId="38" fillId="0" borderId="33" xfId="2" applyFont="1" applyBorder="1" applyAlignment="1">
      <alignment horizontal="left" vertical="center"/>
      <protection locked="0"/>
    </xf>
    <xf numFmtId="0" fontId="38" fillId="0" borderId="33" xfId="2" applyFont="1" applyBorder="1" applyAlignment="1">
      <alignment horizontal="center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39" fillId="0" borderId="0" xfId="2" applyFont="1" applyAlignment="1">
      <alignment horizontal="left" vertical="center"/>
      <protection locked="0"/>
    </xf>
    <xf numFmtId="0" fontId="39" fillId="0" borderId="0" xfId="2" applyFont="1" applyBorder="1" applyAlignment="1">
      <alignment horizontal="center" vertical="center"/>
      <protection locked="0"/>
    </xf>
    <xf numFmtId="0" fontId="39" fillId="0" borderId="31" xfId="2" applyFont="1" applyBorder="1" applyAlignment="1">
      <alignment horizontal="left" vertical="center"/>
      <protection locked="0"/>
    </xf>
    <xf numFmtId="0" fontId="39" fillId="0" borderId="0" xfId="2" applyFont="1" applyFill="1" applyBorder="1" applyAlignment="1">
      <alignment horizontal="left" vertical="center"/>
      <protection locked="0"/>
    </xf>
    <xf numFmtId="0" fontId="39" fillId="0" borderId="0" xfId="2" applyFont="1" applyFill="1" applyBorder="1" applyAlignment="1">
      <alignment horizontal="center" vertical="center"/>
      <protection locked="0"/>
    </xf>
    <xf numFmtId="0" fontId="36" fillId="0" borderId="34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36" fillId="0" borderId="35" xfId="2" applyFont="1" applyBorder="1" applyAlignment="1">
      <alignment horizontal="left" vertical="center"/>
      <protection locked="0"/>
    </xf>
    <xf numFmtId="0" fontId="36" fillId="0" borderId="0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39" fillId="0" borderId="33" xfId="2" applyFont="1" applyBorder="1" applyAlignment="1">
      <alignment horizontal="left" vertical="center"/>
      <protection locked="0"/>
    </xf>
    <xf numFmtId="0" fontId="36" fillId="0" borderId="0" xfId="2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horizontal="center" vertical="center" wrapText="1"/>
      <protection locked="0"/>
    </xf>
    <xf numFmtId="0" fontId="36" fillId="0" borderId="28" xfId="2" applyFont="1" applyBorder="1" applyAlignment="1">
      <alignment horizontal="left" vertical="center" wrapText="1"/>
      <protection locked="0"/>
    </xf>
    <xf numFmtId="0" fontId="36" fillId="0" borderId="29" xfId="2" applyFont="1" applyBorder="1" applyAlignment="1">
      <alignment horizontal="left" vertical="center" wrapText="1"/>
      <protection locked="0"/>
    </xf>
    <xf numFmtId="0" fontId="36" fillId="0" borderId="30" xfId="2" applyFont="1" applyBorder="1" applyAlignment="1">
      <alignment horizontal="left" vertical="center" wrapText="1"/>
      <protection locked="0"/>
    </xf>
    <xf numFmtId="0" fontId="36" fillId="0" borderId="31" xfId="2" applyFont="1" applyBorder="1" applyAlignment="1">
      <alignment horizontal="left" vertical="center" wrapText="1"/>
      <protection locked="0"/>
    </xf>
    <xf numFmtId="0" fontId="36" fillId="0" borderId="32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39" fillId="0" borderId="31" xfId="2" applyFont="1" applyBorder="1" applyAlignment="1">
      <alignment horizontal="left" vertical="center" wrapText="1"/>
      <protection locked="0"/>
    </xf>
    <xf numFmtId="0" fontId="39" fillId="0" borderId="32" xfId="2" applyFont="1" applyBorder="1" applyAlignment="1">
      <alignment horizontal="left" vertical="center" wrapText="1"/>
      <protection locked="0"/>
    </xf>
    <xf numFmtId="0" fontId="39" fillId="0" borderId="32" xfId="2" applyFont="1" applyBorder="1" applyAlignment="1">
      <alignment horizontal="left" vertical="center"/>
      <protection locked="0"/>
    </xf>
    <xf numFmtId="0" fontId="39" fillId="0" borderId="34" xfId="2" applyFont="1" applyBorder="1" applyAlignment="1">
      <alignment horizontal="left" vertical="center" wrapText="1"/>
      <protection locked="0"/>
    </xf>
    <xf numFmtId="0" fontId="39" fillId="0" borderId="33" xfId="2" applyFont="1" applyBorder="1" applyAlignment="1">
      <alignment horizontal="left" vertical="center" wrapText="1"/>
      <protection locked="0"/>
    </xf>
    <xf numFmtId="0" fontId="39" fillId="0" borderId="35" xfId="2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horizontal="left" vertical="top"/>
      <protection locked="0"/>
    </xf>
    <xf numFmtId="0" fontId="39" fillId="0" borderId="0" xfId="2" applyFont="1" applyBorder="1" applyAlignment="1">
      <alignment horizontal="center" vertical="top"/>
      <protection locked="0"/>
    </xf>
    <xf numFmtId="0" fontId="39" fillId="0" borderId="34" xfId="2" applyFont="1" applyBorder="1" applyAlignment="1">
      <alignment horizontal="left" vertical="center"/>
      <protection locked="0"/>
    </xf>
    <xf numFmtId="0" fontId="39" fillId="0" borderId="35" xfId="2" applyFont="1" applyBorder="1" applyAlignment="1">
      <alignment horizontal="left" vertical="center"/>
      <protection locked="0"/>
    </xf>
    <xf numFmtId="0" fontId="43" fillId="0" borderId="0" xfId="2" applyFont="1" applyAlignment="1">
      <alignment vertical="center"/>
      <protection locked="0"/>
    </xf>
    <xf numFmtId="0" fontId="38" fillId="0" borderId="0" xfId="2" applyFont="1" applyBorder="1" applyAlignment="1">
      <alignment vertical="center"/>
      <protection locked="0"/>
    </xf>
    <xf numFmtId="0" fontId="43" fillId="0" borderId="33" xfId="2" applyFont="1" applyBorder="1" applyAlignment="1">
      <alignment vertical="center"/>
      <protection locked="0"/>
    </xf>
    <xf numFmtId="0" fontId="38" fillId="0" borderId="33" xfId="2" applyFont="1" applyBorder="1" applyAlignment="1">
      <alignment vertical="center"/>
      <protection locked="0"/>
    </xf>
    <xf numFmtId="0" fontId="35" fillId="0" borderId="0" xfId="2" applyBorder="1" applyAlignment="1">
      <alignment vertical="top"/>
      <protection locked="0"/>
    </xf>
    <xf numFmtId="49" fontId="39" fillId="0" borderId="0" xfId="2" applyNumberFormat="1" applyFont="1" applyBorder="1" applyAlignment="1">
      <alignment horizontal="left" vertical="center"/>
      <protection locked="0"/>
    </xf>
    <xf numFmtId="0" fontId="35" fillId="0" borderId="33" xfId="2" applyBorder="1" applyAlignment="1">
      <alignment vertical="top"/>
      <protection locked="0"/>
    </xf>
    <xf numFmtId="0" fontId="38" fillId="0" borderId="33" xfId="2" applyFont="1" applyBorder="1" applyAlignment="1">
      <alignment horizontal="left"/>
      <protection locked="0"/>
    </xf>
    <xf numFmtId="0" fontId="43" fillId="0" borderId="33" xfId="2" applyFont="1" applyBorder="1" applyAlignment="1">
      <protection locked="0"/>
    </xf>
    <xf numFmtId="0" fontId="36" fillId="0" borderId="31" xfId="2" applyFont="1" applyBorder="1" applyAlignment="1">
      <alignment vertical="top"/>
      <protection locked="0"/>
    </xf>
    <xf numFmtId="0" fontId="36" fillId="0" borderId="32" xfId="2" applyFont="1" applyBorder="1" applyAlignment="1">
      <alignment vertical="top"/>
      <protection locked="0"/>
    </xf>
    <xf numFmtId="0" fontId="36" fillId="0" borderId="0" xfId="2" applyFont="1" applyBorder="1" applyAlignment="1">
      <alignment horizontal="center" vertical="center"/>
      <protection locked="0"/>
    </xf>
    <xf numFmtId="0" fontId="36" fillId="0" borderId="0" xfId="2" applyFont="1" applyBorder="1" applyAlignment="1">
      <alignment horizontal="left" vertical="top"/>
      <protection locked="0"/>
    </xf>
    <xf numFmtId="0" fontId="36" fillId="0" borderId="34" xfId="2" applyFont="1" applyBorder="1" applyAlignment="1">
      <alignment vertical="top"/>
      <protection locked="0"/>
    </xf>
    <xf numFmtId="0" fontId="36" fillId="0" borderId="33" xfId="2" applyFont="1" applyBorder="1" applyAlignment="1">
      <alignment vertical="top"/>
      <protection locked="0"/>
    </xf>
    <xf numFmtId="0" fontId="36" fillId="0" borderId="35" xfId="2" applyFont="1" applyBorder="1" applyAlignment="1">
      <alignment vertical="top"/>
      <protection locked="0"/>
    </xf>
    <xf numFmtId="0" fontId="45" fillId="0" borderId="0" xfId="3" applyFont="1" applyAlignment="1">
      <alignment vertical="top"/>
    </xf>
    <xf numFmtId="2" fontId="46" fillId="0" borderId="0" xfId="3" applyNumberFormat="1" applyFont="1" applyAlignment="1">
      <alignment horizontal="right" vertical="top"/>
    </xf>
    <xf numFmtId="0" fontId="46" fillId="0" borderId="0" xfId="3" applyFont="1" applyAlignment="1">
      <alignment vertical="top"/>
    </xf>
    <xf numFmtId="0" fontId="46" fillId="0" borderId="0" xfId="3" applyFont="1" applyAlignment="1">
      <alignment horizontal="right" vertical="top"/>
    </xf>
    <xf numFmtId="2" fontId="47" fillId="0" borderId="36" xfId="3" applyNumberFormat="1" applyFont="1" applyBorder="1" applyAlignment="1">
      <alignment vertical="top"/>
    </xf>
    <xf numFmtId="0" fontId="47" fillId="0" borderId="36" xfId="3" applyFont="1" applyBorder="1" applyAlignment="1">
      <alignment vertical="top" wrapText="1"/>
    </xf>
    <xf numFmtId="0" fontId="47" fillId="0" borderId="36" xfId="3" applyFont="1" applyBorder="1" applyAlignment="1">
      <alignment horizontal="right" vertical="top"/>
    </xf>
    <xf numFmtId="2" fontId="45" fillId="0" borderId="0" xfId="3" applyNumberFormat="1" applyFont="1" applyAlignment="1">
      <alignment vertical="top"/>
    </xf>
    <xf numFmtId="0" fontId="45" fillId="0" borderId="0" xfId="3" applyFont="1" applyAlignment="1">
      <alignment vertical="top" wrapText="1"/>
    </xf>
    <xf numFmtId="0" fontId="45" fillId="0" borderId="0" xfId="3" applyFont="1" applyAlignment="1">
      <alignment horizontal="right" vertical="top"/>
    </xf>
    <xf numFmtId="2" fontId="47" fillId="0" borderId="37" xfId="3" applyNumberFormat="1" applyFont="1" applyBorder="1" applyAlignment="1">
      <alignment vertical="top"/>
    </xf>
    <xf numFmtId="0" fontId="47" fillId="0" borderId="37" xfId="3" applyFont="1" applyBorder="1" applyAlignment="1">
      <alignment vertical="top" wrapText="1"/>
    </xf>
    <xf numFmtId="0" fontId="47" fillId="0" borderId="37" xfId="3" applyFont="1" applyBorder="1" applyAlignment="1">
      <alignment horizontal="right" vertical="top"/>
    </xf>
    <xf numFmtId="2" fontId="47" fillId="0" borderId="0" xfId="3" applyNumberFormat="1" applyFont="1" applyAlignment="1">
      <alignment vertical="top"/>
    </xf>
    <xf numFmtId="0" fontId="47" fillId="0" borderId="0" xfId="3" applyFont="1" applyAlignment="1">
      <alignment vertical="top" wrapText="1"/>
    </xf>
    <xf numFmtId="0" fontId="47" fillId="0" borderId="0" xfId="3" applyFont="1" applyAlignment="1">
      <alignment horizontal="right" vertical="top"/>
    </xf>
    <xf numFmtId="0" fontId="45" fillId="7" borderId="38" xfId="3" applyFont="1" applyFill="1" applyBorder="1" applyAlignment="1">
      <alignment horizontal="right" vertical="top"/>
    </xf>
    <xf numFmtId="0" fontId="45" fillId="7" borderId="38" xfId="3" applyFont="1" applyFill="1" applyBorder="1" applyAlignment="1">
      <alignment vertical="top"/>
    </xf>
    <xf numFmtId="0" fontId="45" fillId="7" borderId="38" xfId="3" applyFont="1" applyFill="1" applyBorder="1" applyAlignment="1">
      <alignment horizontal="left" vertical="top"/>
    </xf>
    <xf numFmtId="1" fontId="45" fillId="0" borderId="0" xfId="3" applyNumberFormat="1" applyFont="1" applyAlignment="1">
      <alignment horizontal="right" vertical="top"/>
    </xf>
    <xf numFmtId="49" fontId="45" fillId="0" borderId="0" xfId="3" applyNumberFormat="1" applyFont="1" applyAlignment="1">
      <alignment horizontal="left" vertical="top" wrapText="1"/>
    </xf>
    <xf numFmtId="2" fontId="45" fillId="0" borderId="0" xfId="3" applyNumberFormat="1" applyFont="1" applyAlignment="1">
      <alignment horizontal="right" vertical="top"/>
    </xf>
    <xf numFmtId="9" fontId="45" fillId="0" borderId="0" xfId="3" applyNumberFormat="1" applyFont="1" applyAlignment="1">
      <alignment horizontal="right" vertical="top"/>
    </xf>
    <xf numFmtId="0" fontId="47" fillId="0" borderId="0" xfId="3" applyFont="1" applyAlignment="1">
      <alignment horizontal="left" vertical="top"/>
    </xf>
    <xf numFmtId="0" fontId="45" fillId="0" borderId="36" xfId="3" applyFont="1" applyBorder="1" applyAlignment="1">
      <alignment vertical="top"/>
    </xf>
    <xf numFmtId="2" fontId="46" fillId="0" borderId="36" xfId="3" applyNumberFormat="1" applyFont="1" applyBorder="1" applyAlignment="1">
      <alignment horizontal="right" vertical="top"/>
    </xf>
    <xf numFmtId="0" fontId="49" fillId="0" borderId="0" xfId="3" applyFont="1" applyAlignment="1">
      <alignment horizontal="left" vertical="top"/>
    </xf>
    <xf numFmtId="0" fontId="46" fillId="0" borderId="0" xfId="3" applyFont="1" applyAlignment="1">
      <alignment horizontal="left" vertical="top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0" fillId="0" borderId="0" xfId="0"/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5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34" fillId="2" borderId="0" xfId="1" applyFont="1" applyFill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8" fillId="0" borderId="39" xfId="3" applyFont="1" applyBorder="1" applyAlignment="1">
      <alignment horizontal="center" vertical="top"/>
    </xf>
    <xf numFmtId="0" fontId="48" fillId="0" borderId="0" xfId="3" applyFont="1" applyAlignment="1">
      <alignment horizontal="center" vertical="top"/>
    </xf>
    <xf numFmtId="0" fontId="39" fillId="0" borderId="0" xfId="2" applyFont="1" applyBorder="1" applyAlignment="1">
      <alignment horizontal="left" vertical="top"/>
      <protection locked="0"/>
    </xf>
    <xf numFmtId="0" fontId="37" fillId="0" borderId="0" xfId="2" applyFont="1" applyBorder="1" applyAlignment="1">
      <alignment horizontal="center" vertical="center" wrapText="1"/>
      <protection locked="0"/>
    </xf>
    <xf numFmtId="0" fontId="38" fillId="0" borderId="33" xfId="2" applyFont="1" applyBorder="1" applyAlignment="1">
      <alignment horizontal="left"/>
      <protection locked="0"/>
    </xf>
    <xf numFmtId="0" fontId="39" fillId="0" borderId="0" xfId="2" applyFont="1" applyBorder="1" applyAlignment="1">
      <alignment horizontal="left" vertical="center"/>
      <protection locked="0"/>
    </xf>
    <xf numFmtId="0" fontId="37" fillId="0" borderId="0" xfId="2" applyFont="1" applyBorder="1" applyAlignment="1">
      <alignment horizontal="center" vertical="center"/>
      <protection locked="0"/>
    </xf>
    <xf numFmtId="49" fontId="39" fillId="0" borderId="0" xfId="2" applyNumberFormat="1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horizontal="left" vertical="center" wrapText="1"/>
      <protection locked="0"/>
    </xf>
    <xf numFmtId="0" fontId="38" fillId="0" borderId="33" xfId="2" applyFont="1" applyBorder="1" applyAlignment="1">
      <alignment horizontal="left" wrapText="1"/>
      <protection locked="0"/>
    </xf>
  </cellXfs>
  <cellStyles count="4">
    <cellStyle name="Hypertextový odkaz" xfId="1" builtinId="8"/>
    <cellStyle name="Normální" xfId="0" builtinId="0" customBuiltin="1"/>
    <cellStyle name="Normální 2" xfId="2"/>
    <cellStyle name="Normální 3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Brother\Kros_Data\System\Temp\radBFE31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Brother\Kros_Data\System\Temp\rad6B709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Brother\Kros_Data\System\Temp\radC7387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Brother\Kros_Data\System\Temp\rad07B39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>
      <pane ySplit="1" topLeftCell="A27" activePane="bottomLeft" state="frozen"/>
      <selection pane="bottomLeft" activeCell="J52" sqref="J52:AF5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04" t="s">
        <v>0</v>
      </c>
      <c r="B1" s="205"/>
      <c r="C1" s="205"/>
      <c r="D1" s="206" t="s">
        <v>1</v>
      </c>
      <c r="E1" s="205"/>
      <c r="F1" s="205"/>
      <c r="G1" s="205"/>
      <c r="H1" s="205"/>
      <c r="I1" s="205"/>
      <c r="J1" s="205"/>
      <c r="K1" s="207" t="s">
        <v>1194</v>
      </c>
      <c r="L1" s="207"/>
      <c r="M1" s="207"/>
      <c r="N1" s="207"/>
      <c r="O1" s="207"/>
      <c r="P1" s="207"/>
      <c r="Q1" s="207"/>
      <c r="R1" s="207"/>
      <c r="S1" s="207"/>
      <c r="T1" s="205"/>
      <c r="U1" s="205"/>
      <c r="V1" s="205"/>
      <c r="W1" s="207" t="s">
        <v>1195</v>
      </c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199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2" t="s">
        <v>2</v>
      </c>
      <c r="BB1" s="12" t="s">
        <v>3</v>
      </c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T1" s="14" t="s">
        <v>4</v>
      </c>
      <c r="BU1" s="14" t="s">
        <v>4</v>
      </c>
      <c r="BV1" s="14" t="s">
        <v>5</v>
      </c>
    </row>
    <row r="2" spans="1:74" ht="36.950000000000003" customHeight="1" x14ac:dyDescent="0.3">
      <c r="AR2" s="318" t="s">
        <v>6</v>
      </c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15" t="s">
        <v>7</v>
      </c>
      <c r="BT2" s="15" t="s">
        <v>8</v>
      </c>
    </row>
    <row r="3" spans="1:74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  <c r="BS3" s="15" t="s">
        <v>7</v>
      </c>
      <c r="BT3" s="15" t="s">
        <v>9</v>
      </c>
    </row>
    <row r="4" spans="1:74" ht="36.950000000000003" customHeight="1" x14ac:dyDescent="0.3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2"/>
      <c r="AS4" s="23" t="s">
        <v>11</v>
      </c>
      <c r="BE4" s="24" t="s">
        <v>12</v>
      </c>
      <c r="BS4" s="15" t="s">
        <v>13</v>
      </c>
    </row>
    <row r="5" spans="1:74" ht="14.45" customHeight="1" x14ac:dyDescent="0.3">
      <c r="B5" s="19"/>
      <c r="C5" s="20"/>
      <c r="D5" s="25" t="s">
        <v>14</v>
      </c>
      <c r="E5" s="20"/>
      <c r="F5" s="20"/>
      <c r="G5" s="20"/>
      <c r="H5" s="20"/>
      <c r="I5" s="20"/>
      <c r="J5" s="20"/>
      <c r="K5" s="345" t="s">
        <v>15</v>
      </c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20"/>
      <c r="AQ5" s="22"/>
      <c r="BE5" s="343" t="s">
        <v>16</v>
      </c>
      <c r="BS5" s="15" t="s">
        <v>7</v>
      </c>
    </row>
    <row r="6" spans="1:74" ht="36.950000000000003" customHeight="1" x14ac:dyDescent="0.3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347" t="s">
        <v>18</v>
      </c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20"/>
      <c r="AQ6" s="22"/>
      <c r="BE6" s="319"/>
      <c r="BS6" s="15" t="s">
        <v>19</v>
      </c>
    </row>
    <row r="7" spans="1:74" ht="14.45" customHeight="1" x14ac:dyDescent="0.3">
      <c r="B7" s="19"/>
      <c r="C7" s="20"/>
      <c r="D7" s="28" t="s">
        <v>20</v>
      </c>
      <c r="E7" s="20"/>
      <c r="F7" s="20"/>
      <c r="G7" s="20"/>
      <c r="H7" s="20"/>
      <c r="I7" s="20"/>
      <c r="J7" s="20"/>
      <c r="K7" s="26" t="s">
        <v>3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8" t="s">
        <v>21</v>
      </c>
      <c r="AL7" s="20"/>
      <c r="AM7" s="20"/>
      <c r="AN7" s="26" t="s">
        <v>3</v>
      </c>
      <c r="AO7" s="20"/>
      <c r="AP7" s="20"/>
      <c r="AQ7" s="22"/>
      <c r="BE7" s="319"/>
      <c r="BS7" s="15" t="s">
        <v>22</v>
      </c>
    </row>
    <row r="8" spans="1:74" ht="14.45" customHeight="1" x14ac:dyDescent="0.3">
      <c r="B8" s="19"/>
      <c r="C8" s="20"/>
      <c r="D8" s="28" t="s">
        <v>23</v>
      </c>
      <c r="E8" s="20"/>
      <c r="F8" s="20"/>
      <c r="G8" s="20"/>
      <c r="H8" s="20"/>
      <c r="I8" s="20"/>
      <c r="J8" s="20"/>
      <c r="K8" s="26" t="s">
        <v>24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8" t="s">
        <v>25</v>
      </c>
      <c r="AL8" s="20"/>
      <c r="AM8" s="20"/>
      <c r="AN8" s="29" t="s">
        <v>26</v>
      </c>
      <c r="AO8" s="20"/>
      <c r="AP8" s="20"/>
      <c r="AQ8" s="22"/>
      <c r="BE8" s="319"/>
      <c r="BS8" s="15" t="s">
        <v>27</v>
      </c>
    </row>
    <row r="9" spans="1:74" ht="14.45" customHeigh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2"/>
      <c r="BE9" s="319"/>
      <c r="BS9" s="15" t="s">
        <v>28</v>
      </c>
    </row>
    <row r="10" spans="1:74" ht="14.45" customHeight="1" x14ac:dyDescent="0.3">
      <c r="B10" s="19"/>
      <c r="C10" s="20"/>
      <c r="D10" s="28" t="s">
        <v>29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8" t="s">
        <v>30</v>
      </c>
      <c r="AL10" s="20"/>
      <c r="AM10" s="20"/>
      <c r="AN10" s="26" t="s">
        <v>3</v>
      </c>
      <c r="AO10" s="20"/>
      <c r="AP10" s="20"/>
      <c r="AQ10" s="22"/>
      <c r="BE10" s="319"/>
      <c r="BS10" s="15" t="s">
        <v>19</v>
      </c>
    </row>
    <row r="11" spans="1:74" ht="18.399999999999999" customHeight="1" x14ac:dyDescent="0.3">
      <c r="B11" s="19"/>
      <c r="C11" s="20"/>
      <c r="D11" s="20"/>
      <c r="E11" s="26" t="s">
        <v>24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8" t="s">
        <v>31</v>
      </c>
      <c r="AL11" s="20"/>
      <c r="AM11" s="20"/>
      <c r="AN11" s="26" t="s">
        <v>3</v>
      </c>
      <c r="AO11" s="20"/>
      <c r="AP11" s="20"/>
      <c r="AQ11" s="22"/>
      <c r="BE11" s="319"/>
      <c r="BS11" s="15" t="s">
        <v>19</v>
      </c>
    </row>
    <row r="12" spans="1:74" ht="6.95" customHeight="1" x14ac:dyDescent="0.3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2"/>
      <c r="BE12" s="319"/>
      <c r="BS12" s="15" t="s">
        <v>19</v>
      </c>
    </row>
    <row r="13" spans="1:74" ht="14.45" customHeight="1" x14ac:dyDescent="0.3">
      <c r="B13" s="19"/>
      <c r="C13" s="20"/>
      <c r="D13" s="28" t="s">
        <v>32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8" t="s">
        <v>30</v>
      </c>
      <c r="AL13" s="20"/>
      <c r="AM13" s="20"/>
      <c r="AN13" s="30" t="s">
        <v>33</v>
      </c>
      <c r="AO13" s="20"/>
      <c r="AP13" s="20"/>
      <c r="AQ13" s="22"/>
      <c r="BE13" s="319"/>
      <c r="BS13" s="15" t="s">
        <v>19</v>
      </c>
    </row>
    <row r="14" spans="1:74" ht="15" x14ac:dyDescent="0.3">
      <c r="B14" s="19"/>
      <c r="C14" s="20"/>
      <c r="D14" s="20"/>
      <c r="E14" s="348" t="s">
        <v>33</v>
      </c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28" t="s">
        <v>31</v>
      </c>
      <c r="AL14" s="20"/>
      <c r="AM14" s="20"/>
      <c r="AN14" s="30" t="s">
        <v>33</v>
      </c>
      <c r="AO14" s="20"/>
      <c r="AP14" s="20"/>
      <c r="AQ14" s="22"/>
      <c r="BE14" s="319"/>
      <c r="BS14" s="15" t="s">
        <v>19</v>
      </c>
    </row>
    <row r="15" spans="1:74" ht="6.95" customHeight="1" x14ac:dyDescent="0.3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2"/>
      <c r="BE15" s="319"/>
      <c r="BS15" s="15" t="s">
        <v>4</v>
      </c>
    </row>
    <row r="16" spans="1:74" ht="14.45" customHeight="1" x14ac:dyDescent="0.3">
      <c r="B16" s="19"/>
      <c r="C16" s="20"/>
      <c r="D16" s="28" t="s">
        <v>34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8" t="s">
        <v>30</v>
      </c>
      <c r="AL16" s="20"/>
      <c r="AM16" s="20"/>
      <c r="AN16" s="26" t="s">
        <v>3</v>
      </c>
      <c r="AO16" s="20"/>
      <c r="AP16" s="20"/>
      <c r="AQ16" s="22"/>
      <c r="BE16" s="319"/>
      <c r="BS16" s="15" t="s">
        <v>4</v>
      </c>
    </row>
    <row r="17" spans="2:71" ht="18.399999999999999" customHeight="1" x14ac:dyDescent="0.3">
      <c r="B17" s="19"/>
      <c r="C17" s="20"/>
      <c r="D17" s="20"/>
      <c r="E17" s="26" t="s">
        <v>24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8" t="s">
        <v>31</v>
      </c>
      <c r="AL17" s="20"/>
      <c r="AM17" s="20"/>
      <c r="AN17" s="26" t="s">
        <v>3</v>
      </c>
      <c r="AO17" s="20"/>
      <c r="AP17" s="20"/>
      <c r="AQ17" s="22"/>
      <c r="BE17" s="319"/>
      <c r="BS17" s="15" t="s">
        <v>35</v>
      </c>
    </row>
    <row r="18" spans="2:71" ht="6.95" customHeight="1" x14ac:dyDescent="0.3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2"/>
      <c r="BE18" s="319"/>
      <c r="BS18" s="15" t="s">
        <v>7</v>
      </c>
    </row>
    <row r="19" spans="2:71" ht="14.45" customHeight="1" x14ac:dyDescent="0.3">
      <c r="B19" s="19"/>
      <c r="C19" s="20"/>
      <c r="D19" s="28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2"/>
      <c r="BE19" s="319"/>
      <c r="BS19" s="15" t="s">
        <v>7</v>
      </c>
    </row>
    <row r="20" spans="2:71" ht="22.5" customHeight="1" x14ac:dyDescent="0.3">
      <c r="B20" s="19"/>
      <c r="C20" s="20"/>
      <c r="D20" s="20"/>
      <c r="E20" s="349" t="s">
        <v>3</v>
      </c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20"/>
      <c r="AP20" s="20"/>
      <c r="AQ20" s="22"/>
      <c r="BE20" s="319"/>
      <c r="BS20" s="15" t="s">
        <v>35</v>
      </c>
    </row>
    <row r="21" spans="2:71" ht="6.95" customHeight="1" x14ac:dyDescent="0.3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2"/>
      <c r="BE21" s="319"/>
    </row>
    <row r="22" spans="2:71" ht="6.95" customHeight="1" x14ac:dyDescent="0.3">
      <c r="B22" s="19"/>
      <c r="C22" s="2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20"/>
      <c r="AQ22" s="22"/>
      <c r="BE22" s="319"/>
    </row>
    <row r="23" spans="2:71" s="1" customFormat="1" ht="25.9" customHeight="1" x14ac:dyDescent="0.3">
      <c r="B23" s="32"/>
      <c r="C23" s="33"/>
      <c r="D23" s="34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0" t="e">
        <f>ROUND(AG51,2)</f>
        <v>#REF!</v>
      </c>
      <c r="AL23" s="351"/>
      <c r="AM23" s="351"/>
      <c r="AN23" s="351"/>
      <c r="AO23" s="351"/>
      <c r="AP23" s="33"/>
      <c r="AQ23" s="36"/>
      <c r="BE23" s="325"/>
    </row>
    <row r="24" spans="2:71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6"/>
      <c r="BE24" s="325"/>
    </row>
    <row r="25" spans="2:71" s="1" customForma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52" t="s">
        <v>38</v>
      </c>
      <c r="M25" s="330"/>
      <c r="N25" s="330"/>
      <c r="O25" s="330"/>
      <c r="P25" s="33"/>
      <c r="Q25" s="33"/>
      <c r="R25" s="33"/>
      <c r="S25" s="33"/>
      <c r="T25" s="33"/>
      <c r="U25" s="33"/>
      <c r="V25" s="33"/>
      <c r="W25" s="352" t="s">
        <v>39</v>
      </c>
      <c r="X25" s="330"/>
      <c r="Y25" s="330"/>
      <c r="Z25" s="330"/>
      <c r="AA25" s="330"/>
      <c r="AB25" s="330"/>
      <c r="AC25" s="330"/>
      <c r="AD25" s="330"/>
      <c r="AE25" s="330"/>
      <c r="AF25" s="33"/>
      <c r="AG25" s="33"/>
      <c r="AH25" s="33"/>
      <c r="AI25" s="33"/>
      <c r="AJ25" s="33"/>
      <c r="AK25" s="352" t="s">
        <v>40</v>
      </c>
      <c r="AL25" s="330"/>
      <c r="AM25" s="330"/>
      <c r="AN25" s="330"/>
      <c r="AO25" s="330"/>
      <c r="AP25" s="33"/>
      <c r="AQ25" s="36"/>
      <c r="BE25" s="325"/>
    </row>
    <row r="26" spans="2:71" s="2" customFormat="1" ht="14.45" customHeight="1" x14ac:dyDescent="0.3">
      <c r="B26" s="38"/>
      <c r="C26" s="39"/>
      <c r="D26" s="40" t="s">
        <v>41</v>
      </c>
      <c r="E26" s="39"/>
      <c r="F26" s="40" t="s">
        <v>42</v>
      </c>
      <c r="G26" s="39"/>
      <c r="H26" s="39"/>
      <c r="I26" s="39"/>
      <c r="J26" s="39"/>
      <c r="K26" s="39"/>
      <c r="L26" s="338">
        <v>0.21</v>
      </c>
      <c r="M26" s="332"/>
      <c r="N26" s="332"/>
      <c r="O26" s="332"/>
      <c r="P26" s="39"/>
      <c r="Q26" s="39"/>
      <c r="R26" s="39"/>
      <c r="S26" s="39"/>
      <c r="T26" s="39"/>
      <c r="U26" s="39"/>
      <c r="V26" s="39"/>
      <c r="W26" s="331" t="e">
        <f>ROUND(AZ51,2)</f>
        <v>#REF!</v>
      </c>
      <c r="X26" s="332"/>
      <c r="Y26" s="332"/>
      <c r="Z26" s="332"/>
      <c r="AA26" s="332"/>
      <c r="AB26" s="332"/>
      <c r="AC26" s="332"/>
      <c r="AD26" s="332"/>
      <c r="AE26" s="332"/>
      <c r="AF26" s="39"/>
      <c r="AG26" s="39"/>
      <c r="AH26" s="39"/>
      <c r="AI26" s="39"/>
      <c r="AJ26" s="39"/>
      <c r="AK26" s="331" t="e">
        <f>ROUND(AV51,2)</f>
        <v>#REF!</v>
      </c>
      <c r="AL26" s="332"/>
      <c r="AM26" s="332"/>
      <c r="AN26" s="332"/>
      <c r="AO26" s="332"/>
      <c r="AP26" s="39"/>
      <c r="AQ26" s="41"/>
      <c r="BE26" s="344"/>
    </row>
    <row r="27" spans="2:71" s="2" customFormat="1" ht="14.45" customHeight="1" x14ac:dyDescent="0.3">
      <c r="B27" s="38"/>
      <c r="C27" s="39"/>
      <c r="D27" s="39"/>
      <c r="E27" s="39"/>
      <c r="F27" s="40" t="s">
        <v>43</v>
      </c>
      <c r="G27" s="39"/>
      <c r="H27" s="39"/>
      <c r="I27" s="39"/>
      <c r="J27" s="39"/>
      <c r="K27" s="39"/>
      <c r="L27" s="338">
        <v>0.15</v>
      </c>
      <c r="M27" s="332"/>
      <c r="N27" s="332"/>
      <c r="O27" s="332"/>
      <c r="P27" s="39"/>
      <c r="Q27" s="39"/>
      <c r="R27" s="39"/>
      <c r="S27" s="39"/>
      <c r="T27" s="39"/>
      <c r="U27" s="39"/>
      <c r="V27" s="39"/>
      <c r="W27" s="331" t="e">
        <f>ROUND(BA51,2)</f>
        <v>#REF!</v>
      </c>
      <c r="X27" s="332"/>
      <c r="Y27" s="332"/>
      <c r="Z27" s="332"/>
      <c r="AA27" s="332"/>
      <c r="AB27" s="332"/>
      <c r="AC27" s="332"/>
      <c r="AD27" s="332"/>
      <c r="AE27" s="332"/>
      <c r="AF27" s="39"/>
      <c r="AG27" s="39"/>
      <c r="AH27" s="39"/>
      <c r="AI27" s="39"/>
      <c r="AJ27" s="39"/>
      <c r="AK27" s="331" t="e">
        <f>ROUND(AW51,2)</f>
        <v>#REF!</v>
      </c>
      <c r="AL27" s="332"/>
      <c r="AM27" s="332"/>
      <c r="AN27" s="332"/>
      <c r="AO27" s="332"/>
      <c r="AP27" s="39"/>
      <c r="AQ27" s="41"/>
      <c r="BE27" s="344"/>
    </row>
    <row r="28" spans="2:71" s="2" customFormat="1" ht="14.45" hidden="1" customHeight="1" x14ac:dyDescent="0.3">
      <c r="B28" s="38"/>
      <c r="C28" s="39"/>
      <c r="D28" s="39"/>
      <c r="E28" s="39"/>
      <c r="F28" s="40" t="s">
        <v>44</v>
      </c>
      <c r="G28" s="39"/>
      <c r="H28" s="39"/>
      <c r="I28" s="39"/>
      <c r="J28" s="39"/>
      <c r="K28" s="39"/>
      <c r="L28" s="338">
        <v>0.21</v>
      </c>
      <c r="M28" s="332"/>
      <c r="N28" s="332"/>
      <c r="O28" s="332"/>
      <c r="P28" s="39"/>
      <c r="Q28" s="39"/>
      <c r="R28" s="39"/>
      <c r="S28" s="39"/>
      <c r="T28" s="39"/>
      <c r="U28" s="39"/>
      <c r="V28" s="39"/>
      <c r="W28" s="331" t="e">
        <f>ROUND(BB51,2)</f>
        <v>#REF!</v>
      </c>
      <c r="X28" s="332"/>
      <c r="Y28" s="332"/>
      <c r="Z28" s="332"/>
      <c r="AA28" s="332"/>
      <c r="AB28" s="332"/>
      <c r="AC28" s="332"/>
      <c r="AD28" s="332"/>
      <c r="AE28" s="332"/>
      <c r="AF28" s="39"/>
      <c r="AG28" s="39"/>
      <c r="AH28" s="39"/>
      <c r="AI28" s="39"/>
      <c r="AJ28" s="39"/>
      <c r="AK28" s="331">
        <v>0</v>
      </c>
      <c r="AL28" s="332"/>
      <c r="AM28" s="332"/>
      <c r="AN28" s="332"/>
      <c r="AO28" s="332"/>
      <c r="AP28" s="39"/>
      <c r="AQ28" s="41"/>
      <c r="BE28" s="344"/>
    </row>
    <row r="29" spans="2:71" s="2" customFormat="1" ht="14.45" hidden="1" customHeight="1" x14ac:dyDescent="0.3">
      <c r="B29" s="38"/>
      <c r="C29" s="39"/>
      <c r="D29" s="39"/>
      <c r="E29" s="39"/>
      <c r="F29" s="40" t="s">
        <v>45</v>
      </c>
      <c r="G29" s="39"/>
      <c r="H29" s="39"/>
      <c r="I29" s="39"/>
      <c r="J29" s="39"/>
      <c r="K29" s="39"/>
      <c r="L29" s="338">
        <v>0.15</v>
      </c>
      <c r="M29" s="332"/>
      <c r="N29" s="332"/>
      <c r="O29" s="332"/>
      <c r="P29" s="39"/>
      <c r="Q29" s="39"/>
      <c r="R29" s="39"/>
      <c r="S29" s="39"/>
      <c r="T29" s="39"/>
      <c r="U29" s="39"/>
      <c r="V29" s="39"/>
      <c r="W29" s="331" t="e">
        <f>ROUND(BC51,2)</f>
        <v>#REF!</v>
      </c>
      <c r="X29" s="332"/>
      <c r="Y29" s="332"/>
      <c r="Z29" s="332"/>
      <c r="AA29" s="332"/>
      <c r="AB29" s="332"/>
      <c r="AC29" s="332"/>
      <c r="AD29" s="332"/>
      <c r="AE29" s="332"/>
      <c r="AF29" s="39"/>
      <c r="AG29" s="39"/>
      <c r="AH29" s="39"/>
      <c r="AI29" s="39"/>
      <c r="AJ29" s="39"/>
      <c r="AK29" s="331">
        <v>0</v>
      </c>
      <c r="AL29" s="332"/>
      <c r="AM29" s="332"/>
      <c r="AN29" s="332"/>
      <c r="AO29" s="332"/>
      <c r="AP29" s="39"/>
      <c r="AQ29" s="41"/>
      <c r="BE29" s="344"/>
    </row>
    <row r="30" spans="2:71" s="2" customFormat="1" ht="14.45" hidden="1" customHeight="1" x14ac:dyDescent="0.3">
      <c r="B30" s="38"/>
      <c r="C30" s="39"/>
      <c r="D30" s="39"/>
      <c r="E30" s="39"/>
      <c r="F30" s="40" t="s">
        <v>46</v>
      </c>
      <c r="G30" s="39"/>
      <c r="H30" s="39"/>
      <c r="I30" s="39"/>
      <c r="J30" s="39"/>
      <c r="K30" s="39"/>
      <c r="L30" s="338">
        <v>0</v>
      </c>
      <c r="M30" s="332"/>
      <c r="N30" s="332"/>
      <c r="O30" s="332"/>
      <c r="P30" s="39"/>
      <c r="Q30" s="39"/>
      <c r="R30" s="39"/>
      <c r="S30" s="39"/>
      <c r="T30" s="39"/>
      <c r="U30" s="39"/>
      <c r="V30" s="39"/>
      <c r="W30" s="331" t="e">
        <f>ROUND(BD51,2)</f>
        <v>#REF!</v>
      </c>
      <c r="X30" s="332"/>
      <c r="Y30" s="332"/>
      <c r="Z30" s="332"/>
      <c r="AA30" s="332"/>
      <c r="AB30" s="332"/>
      <c r="AC30" s="332"/>
      <c r="AD30" s="332"/>
      <c r="AE30" s="332"/>
      <c r="AF30" s="39"/>
      <c r="AG30" s="39"/>
      <c r="AH30" s="39"/>
      <c r="AI30" s="39"/>
      <c r="AJ30" s="39"/>
      <c r="AK30" s="331">
        <v>0</v>
      </c>
      <c r="AL30" s="332"/>
      <c r="AM30" s="332"/>
      <c r="AN30" s="332"/>
      <c r="AO30" s="332"/>
      <c r="AP30" s="39"/>
      <c r="AQ30" s="41"/>
      <c r="BE30" s="344"/>
    </row>
    <row r="31" spans="2:71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6"/>
      <c r="BE31" s="325"/>
    </row>
    <row r="32" spans="2:71" s="1" customFormat="1" ht="25.9" customHeight="1" x14ac:dyDescent="0.3">
      <c r="B32" s="32"/>
      <c r="C32" s="42"/>
      <c r="D32" s="43" t="s">
        <v>47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 t="s">
        <v>48</v>
      </c>
      <c r="U32" s="44"/>
      <c r="V32" s="44"/>
      <c r="W32" s="44"/>
      <c r="X32" s="339" t="s">
        <v>49</v>
      </c>
      <c r="Y32" s="340"/>
      <c r="Z32" s="340"/>
      <c r="AA32" s="340"/>
      <c r="AB32" s="340"/>
      <c r="AC32" s="44"/>
      <c r="AD32" s="44"/>
      <c r="AE32" s="44"/>
      <c r="AF32" s="44"/>
      <c r="AG32" s="44"/>
      <c r="AH32" s="44"/>
      <c r="AI32" s="44"/>
      <c r="AJ32" s="44"/>
      <c r="AK32" s="341" t="e">
        <f>SUM(AK23:AK30)</f>
        <v>#REF!</v>
      </c>
      <c r="AL32" s="340"/>
      <c r="AM32" s="340"/>
      <c r="AN32" s="340"/>
      <c r="AO32" s="342"/>
      <c r="AP32" s="42"/>
      <c r="AQ32" s="46"/>
      <c r="BE32" s="325"/>
    </row>
    <row r="33" spans="2:56" s="1" customFormat="1" ht="6.95" customHeight="1" x14ac:dyDescent="0.3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6"/>
    </row>
    <row r="34" spans="2:56" s="1" customFormat="1" ht="6.95" customHeight="1" x14ac:dyDescent="0.3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9"/>
    </row>
    <row r="38" spans="2:56" s="1" customFormat="1" ht="6.95" customHeight="1" x14ac:dyDescent="0.3"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32"/>
    </row>
    <row r="39" spans="2:56" s="1" customFormat="1" ht="36.950000000000003" customHeight="1" x14ac:dyDescent="0.3">
      <c r="B39" s="32"/>
      <c r="C39" s="52" t="s">
        <v>50</v>
      </c>
      <c r="AR39" s="32"/>
    </row>
    <row r="40" spans="2:56" s="1" customFormat="1" ht="6.95" customHeight="1" x14ac:dyDescent="0.3">
      <c r="B40" s="32"/>
      <c r="AR40" s="32"/>
    </row>
    <row r="41" spans="2:56" s="3" customFormat="1" ht="14.45" customHeight="1" x14ac:dyDescent="0.3">
      <c r="B41" s="53"/>
      <c r="C41" s="54" t="s">
        <v>14</v>
      </c>
      <c r="L41" s="3" t="str">
        <f>K5</f>
        <v>1600007-1</v>
      </c>
      <c r="AR41" s="53"/>
    </row>
    <row r="42" spans="2:56" s="4" customFormat="1" ht="36.950000000000003" customHeight="1" x14ac:dyDescent="0.3">
      <c r="B42" s="55"/>
      <c r="C42" s="56" t="s">
        <v>17</v>
      </c>
      <c r="L42" s="322" t="str">
        <f>K6</f>
        <v>Areál STK - VINCENCI Skuteč</v>
      </c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R42" s="55"/>
    </row>
    <row r="43" spans="2:56" s="1" customFormat="1" ht="6.95" customHeight="1" x14ac:dyDescent="0.3">
      <c r="B43" s="32"/>
      <c r="AR43" s="32"/>
    </row>
    <row r="44" spans="2:56" s="1" customFormat="1" ht="15" x14ac:dyDescent="0.3">
      <c r="B44" s="32"/>
      <c r="C44" s="54" t="s">
        <v>23</v>
      </c>
      <c r="L44" s="57" t="str">
        <f>IF(K8="","",K8)</f>
        <v xml:space="preserve"> </v>
      </c>
      <c r="AI44" s="54" t="s">
        <v>25</v>
      </c>
      <c r="AM44" s="324" t="str">
        <f>IF(AN8= "","",AN8)</f>
        <v>05.11.2016</v>
      </c>
      <c r="AN44" s="325"/>
      <c r="AR44" s="32"/>
    </row>
    <row r="45" spans="2:56" s="1" customFormat="1" ht="6.95" customHeight="1" x14ac:dyDescent="0.3">
      <c r="B45" s="32"/>
      <c r="AR45" s="32"/>
    </row>
    <row r="46" spans="2:56" s="1" customFormat="1" ht="15" x14ac:dyDescent="0.3">
      <c r="B46" s="32"/>
      <c r="C46" s="54" t="s">
        <v>29</v>
      </c>
      <c r="L46" s="3" t="str">
        <f>IF(E11= "","",E11)</f>
        <v xml:space="preserve"> </v>
      </c>
      <c r="AI46" s="54" t="s">
        <v>34</v>
      </c>
      <c r="AM46" s="326" t="str">
        <f>IF(E17="","",E17)</f>
        <v xml:space="preserve"> </v>
      </c>
      <c r="AN46" s="325"/>
      <c r="AO46" s="325"/>
      <c r="AP46" s="325"/>
      <c r="AR46" s="32"/>
      <c r="AS46" s="327" t="s">
        <v>51</v>
      </c>
      <c r="AT46" s="328"/>
      <c r="AU46" s="59"/>
      <c r="AV46" s="59"/>
      <c r="AW46" s="59"/>
      <c r="AX46" s="59"/>
      <c r="AY46" s="59"/>
      <c r="AZ46" s="59"/>
      <c r="BA46" s="59"/>
      <c r="BB46" s="59"/>
      <c r="BC46" s="59"/>
      <c r="BD46" s="60"/>
    </row>
    <row r="47" spans="2:56" s="1" customFormat="1" ht="15" x14ac:dyDescent="0.3">
      <c r="B47" s="32"/>
      <c r="C47" s="54" t="s">
        <v>32</v>
      </c>
      <c r="L47" s="3" t="str">
        <f>IF(E14= "Vyplň údaj","",E14)</f>
        <v/>
      </c>
      <c r="AR47" s="32"/>
      <c r="AS47" s="329"/>
      <c r="AT47" s="330"/>
      <c r="AU47" s="33"/>
      <c r="AV47" s="33"/>
      <c r="AW47" s="33"/>
      <c r="AX47" s="33"/>
      <c r="AY47" s="33"/>
      <c r="AZ47" s="33"/>
      <c r="BA47" s="33"/>
      <c r="BB47" s="33"/>
      <c r="BC47" s="33"/>
      <c r="BD47" s="61"/>
    </row>
    <row r="48" spans="2:56" s="1" customFormat="1" ht="10.9" customHeight="1" x14ac:dyDescent="0.3">
      <c r="B48" s="32"/>
      <c r="AR48" s="32"/>
      <c r="AS48" s="329"/>
      <c r="AT48" s="330"/>
      <c r="AU48" s="33"/>
      <c r="AV48" s="33"/>
      <c r="AW48" s="33"/>
      <c r="AX48" s="33"/>
      <c r="AY48" s="33"/>
      <c r="AZ48" s="33"/>
      <c r="BA48" s="33"/>
      <c r="BB48" s="33"/>
      <c r="BC48" s="33"/>
      <c r="BD48" s="61"/>
    </row>
    <row r="49" spans="1:91" s="1" customFormat="1" ht="29.25" customHeight="1" x14ac:dyDescent="0.3">
      <c r="B49" s="32"/>
      <c r="C49" s="334" t="s">
        <v>52</v>
      </c>
      <c r="D49" s="335"/>
      <c r="E49" s="335"/>
      <c r="F49" s="335"/>
      <c r="G49" s="335"/>
      <c r="H49" s="62"/>
      <c r="I49" s="336" t="s">
        <v>53</v>
      </c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7" t="s">
        <v>54</v>
      </c>
      <c r="AH49" s="335"/>
      <c r="AI49" s="335"/>
      <c r="AJ49" s="335"/>
      <c r="AK49" s="335"/>
      <c r="AL49" s="335"/>
      <c r="AM49" s="335"/>
      <c r="AN49" s="336" t="s">
        <v>55</v>
      </c>
      <c r="AO49" s="335"/>
      <c r="AP49" s="335"/>
      <c r="AQ49" s="63" t="s">
        <v>56</v>
      </c>
      <c r="AR49" s="32"/>
      <c r="AS49" s="64" t="s">
        <v>57</v>
      </c>
      <c r="AT49" s="65" t="s">
        <v>58</v>
      </c>
      <c r="AU49" s="65" t="s">
        <v>59</v>
      </c>
      <c r="AV49" s="65" t="s">
        <v>60</v>
      </c>
      <c r="AW49" s="65" t="s">
        <v>61</v>
      </c>
      <c r="AX49" s="65" t="s">
        <v>62</v>
      </c>
      <c r="AY49" s="65" t="s">
        <v>63</v>
      </c>
      <c r="AZ49" s="65" t="s">
        <v>64</v>
      </c>
      <c r="BA49" s="65" t="s">
        <v>65</v>
      </c>
      <c r="BB49" s="65" t="s">
        <v>66</v>
      </c>
      <c r="BC49" s="65" t="s">
        <v>67</v>
      </c>
      <c r="BD49" s="66" t="s">
        <v>68</v>
      </c>
    </row>
    <row r="50" spans="1:91" s="1" customFormat="1" ht="10.9" customHeight="1" x14ac:dyDescent="0.3">
      <c r="B50" s="32"/>
      <c r="AR50" s="32"/>
      <c r="AS50" s="67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60"/>
    </row>
    <row r="51" spans="1:91" s="4" customFormat="1" ht="32.450000000000003" customHeight="1" x14ac:dyDescent="0.3">
      <c r="B51" s="55"/>
      <c r="C51" s="68" t="s">
        <v>69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316" t="e">
        <f>ROUND(SUM(AG52:AG59),2)</f>
        <v>#REF!</v>
      </c>
      <c r="AH51" s="316"/>
      <c r="AI51" s="316"/>
      <c r="AJ51" s="316"/>
      <c r="AK51" s="316"/>
      <c r="AL51" s="316"/>
      <c r="AM51" s="316"/>
      <c r="AN51" s="317" t="e">
        <f t="shared" ref="AN51:AN59" si="0">SUM(AG51,AT51)</f>
        <v>#REF!</v>
      </c>
      <c r="AO51" s="317"/>
      <c r="AP51" s="317"/>
      <c r="AQ51" s="70" t="s">
        <v>3</v>
      </c>
      <c r="AR51" s="55"/>
      <c r="AS51" s="71">
        <f>ROUND(SUM(AS52:AS59),2)</f>
        <v>0</v>
      </c>
      <c r="AT51" s="72" t="e">
        <f t="shared" ref="AT51:AT59" si="1">ROUND(SUM(AV51:AW51),2)</f>
        <v>#REF!</v>
      </c>
      <c r="AU51" s="73" t="e">
        <f>ROUND(SUM(AU52:AU59),5)</f>
        <v>#REF!</v>
      </c>
      <c r="AV51" s="72" t="e">
        <f>ROUND(AZ51*L26,2)</f>
        <v>#REF!</v>
      </c>
      <c r="AW51" s="72" t="e">
        <f>ROUND(BA51*L27,2)</f>
        <v>#REF!</v>
      </c>
      <c r="AX51" s="72" t="e">
        <f>ROUND(BB51*L26,2)</f>
        <v>#REF!</v>
      </c>
      <c r="AY51" s="72" t="e">
        <f>ROUND(BC51*L27,2)</f>
        <v>#REF!</v>
      </c>
      <c r="AZ51" s="72" t="e">
        <f>ROUND(SUM(AZ52:AZ59),2)</f>
        <v>#REF!</v>
      </c>
      <c r="BA51" s="72" t="e">
        <f>ROUND(SUM(BA52:BA59),2)</f>
        <v>#REF!</v>
      </c>
      <c r="BB51" s="72" t="e">
        <f>ROUND(SUM(BB52:BB59),2)</f>
        <v>#REF!</v>
      </c>
      <c r="BC51" s="72" t="e">
        <f>ROUND(SUM(BC52:BC59),2)</f>
        <v>#REF!</v>
      </c>
      <c r="BD51" s="74" t="e">
        <f>ROUND(SUM(BD52:BD59),2)</f>
        <v>#REF!</v>
      </c>
      <c r="BS51" s="56" t="s">
        <v>70</v>
      </c>
      <c r="BT51" s="56" t="s">
        <v>71</v>
      </c>
      <c r="BU51" s="75" t="s">
        <v>72</v>
      </c>
      <c r="BV51" s="56" t="s">
        <v>73</v>
      </c>
      <c r="BW51" s="56" t="s">
        <v>5</v>
      </c>
      <c r="BX51" s="56" t="s">
        <v>74</v>
      </c>
      <c r="CL51" s="56" t="s">
        <v>3</v>
      </c>
    </row>
    <row r="52" spans="1:91" s="5" customFormat="1" ht="22.5" customHeight="1" x14ac:dyDescent="0.3">
      <c r="A52" s="200" t="s">
        <v>1196</v>
      </c>
      <c r="B52" s="76"/>
      <c r="C52" s="77"/>
      <c r="D52" s="333" t="s">
        <v>75</v>
      </c>
      <c r="E52" s="321"/>
      <c r="F52" s="321"/>
      <c r="G52" s="321"/>
      <c r="H52" s="321"/>
      <c r="I52" s="78"/>
      <c r="J52" s="333" t="s">
        <v>76</v>
      </c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0" t="e">
        <f>#REF!</f>
        <v>#REF!</v>
      </c>
      <c r="AH52" s="321"/>
      <c r="AI52" s="321"/>
      <c r="AJ52" s="321"/>
      <c r="AK52" s="321"/>
      <c r="AL52" s="321"/>
      <c r="AM52" s="321"/>
      <c r="AN52" s="320" t="e">
        <f t="shared" si="0"/>
        <v>#REF!</v>
      </c>
      <c r="AO52" s="321"/>
      <c r="AP52" s="321"/>
      <c r="AQ52" s="79" t="s">
        <v>77</v>
      </c>
      <c r="AR52" s="76"/>
      <c r="AS52" s="80">
        <v>0</v>
      </c>
      <c r="AT52" s="81" t="e">
        <f t="shared" si="1"/>
        <v>#REF!</v>
      </c>
      <c r="AU52" s="82" t="e">
        <f>#REF!</f>
        <v>#REF!</v>
      </c>
      <c r="AV52" s="81" t="e">
        <f>#REF!</f>
        <v>#REF!</v>
      </c>
      <c r="AW52" s="81" t="e">
        <f>#REF!</f>
        <v>#REF!</v>
      </c>
      <c r="AX52" s="81" t="e">
        <f>#REF!</f>
        <v>#REF!</v>
      </c>
      <c r="AY52" s="81" t="e">
        <f>#REF!</f>
        <v>#REF!</v>
      </c>
      <c r="AZ52" s="81" t="e">
        <f>#REF!</f>
        <v>#REF!</v>
      </c>
      <c r="BA52" s="81" t="e">
        <f>#REF!</f>
        <v>#REF!</v>
      </c>
      <c r="BB52" s="81" t="e">
        <f>#REF!</f>
        <v>#REF!</v>
      </c>
      <c r="BC52" s="81" t="e">
        <f>#REF!</f>
        <v>#REF!</v>
      </c>
      <c r="BD52" s="83" t="e">
        <f>#REF!</f>
        <v>#REF!</v>
      </c>
      <c r="BT52" s="84" t="s">
        <v>22</v>
      </c>
      <c r="BV52" s="84" t="s">
        <v>73</v>
      </c>
      <c r="BW52" s="84" t="s">
        <v>78</v>
      </c>
      <c r="BX52" s="84" t="s">
        <v>5</v>
      </c>
      <c r="CL52" s="84" t="s">
        <v>3</v>
      </c>
      <c r="CM52" s="84" t="s">
        <v>79</v>
      </c>
    </row>
    <row r="53" spans="1:91" s="5" customFormat="1" ht="22.5" customHeight="1" x14ac:dyDescent="0.3">
      <c r="A53" s="200" t="s">
        <v>1196</v>
      </c>
      <c r="B53" s="76"/>
      <c r="C53" s="77"/>
      <c r="D53" s="333" t="s">
        <v>80</v>
      </c>
      <c r="E53" s="321"/>
      <c r="F53" s="321"/>
      <c r="G53" s="321"/>
      <c r="H53" s="321"/>
      <c r="I53" s="78"/>
      <c r="J53" s="333" t="s">
        <v>81</v>
      </c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0">
        <f>'03 - SO - 03 Měření emisí'!J27</f>
        <v>0</v>
      </c>
      <c r="AH53" s="321"/>
      <c r="AI53" s="321"/>
      <c r="AJ53" s="321"/>
      <c r="AK53" s="321"/>
      <c r="AL53" s="321"/>
      <c r="AM53" s="321"/>
      <c r="AN53" s="320">
        <f t="shared" si="0"/>
        <v>0</v>
      </c>
      <c r="AO53" s="321"/>
      <c r="AP53" s="321"/>
      <c r="AQ53" s="79" t="s">
        <v>77</v>
      </c>
      <c r="AR53" s="76"/>
      <c r="AS53" s="80">
        <v>0</v>
      </c>
      <c r="AT53" s="81">
        <f t="shared" si="1"/>
        <v>0</v>
      </c>
      <c r="AU53" s="82">
        <f>'03 - SO - 03 Měření emisí'!P98</f>
        <v>0</v>
      </c>
      <c r="AV53" s="81">
        <f>'03 - SO - 03 Měření emisí'!J30</f>
        <v>0</v>
      </c>
      <c r="AW53" s="81">
        <f>'03 - SO - 03 Měření emisí'!J31</f>
        <v>0</v>
      </c>
      <c r="AX53" s="81">
        <f>'03 - SO - 03 Měření emisí'!J32</f>
        <v>0</v>
      </c>
      <c r="AY53" s="81">
        <f>'03 - SO - 03 Měření emisí'!J33</f>
        <v>0</v>
      </c>
      <c r="AZ53" s="81">
        <f>'03 - SO - 03 Měření emisí'!F30</f>
        <v>0</v>
      </c>
      <c r="BA53" s="81">
        <f>'03 - SO - 03 Měření emisí'!F31</f>
        <v>0</v>
      </c>
      <c r="BB53" s="81">
        <f>'03 - SO - 03 Měření emisí'!F32</f>
        <v>0</v>
      </c>
      <c r="BC53" s="81">
        <f>'03 - SO - 03 Měření emisí'!F33</f>
        <v>0</v>
      </c>
      <c r="BD53" s="83">
        <f>'03 - SO - 03 Měření emisí'!F34</f>
        <v>0</v>
      </c>
      <c r="BT53" s="84" t="s">
        <v>22</v>
      </c>
      <c r="BV53" s="84" t="s">
        <v>73</v>
      </c>
      <c r="BW53" s="84" t="s">
        <v>82</v>
      </c>
      <c r="BX53" s="84" t="s">
        <v>5</v>
      </c>
      <c r="CL53" s="84" t="s">
        <v>3</v>
      </c>
      <c r="CM53" s="84" t="s">
        <v>79</v>
      </c>
    </row>
    <row r="54" spans="1:91" s="5" customFormat="1" ht="22.5" customHeight="1" x14ac:dyDescent="0.3">
      <c r="A54" s="200" t="s">
        <v>1196</v>
      </c>
      <c r="B54" s="76"/>
      <c r="C54" s="77"/>
      <c r="D54" s="333" t="s">
        <v>83</v>
      </c>
      <c r="E54" s="321"/>
      <c r="F54" s="321"/>
      <c r="G54" s="321"/>
      <c r="H54" s="321"/>
      <c r="I54" s="78"/>
      <c r="J54" s="333" t="s">
        <v>84</v>
      </c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0">
        <f>'04 - SO - 04 Občerstvení'!J27</f>
        <v>0</v>
      </c>
      <c r="AH54" s="321"/>
      <c r="AI54" s="321"/>
      <c r="AJ54" s="321"/>
      <c r="AK54" s="321"/>
      <c r="AL54" s="321"/>
      <c r="AM54" s="321"/>
      <c r="AN54" s="320">
        <f t="shared" si="0"/>
        <v>0</v>
      </c>
      <c r="AO54" s="321"/>
      <c r="AP54" s="321"/>
      <c r="AQ54" s="79" t="s">
        <v>77</v>
      </c>
      <c r="AR54" s="76"/>
      <c r="AS54" s="80">
        <v>0</v>
      </c>
      <c r="AT54" s="81">
        <f t="shared" si="1"/>
        <v>0</v>
      </c>
      <c r="AU54" s="82">
        <f>'04 - SO - 04 Občerstvení'!P107</f>
        <v>0</v>
      </c>
      <c r="AV54" s="81">
        <f>'04 - SO - 04 Občerstvení'!J30</f>
        <v>0</v>
      </c>
      <c r="AW54" s="81">
        <f>'04 - SO - 04 Občerstvení'!J31</f>
        <v>0</v>
      </c>
      <c r="AX54" s="81">
        <f>'04 - SO - 04 Občerstvení'!J32</f>
        <v>0</v>
      </c>
      <c r="AY54" s="81">
        <f>'04 - SO - 04 Občerstvení'!J33</f>
        <v>0</v>
      </c>
      <c r="AZ54" s="81">
        <f>'04 - SO - 04 Občerstvení'!F30</f>
        <v>0</v>
      </c>
      <c r="BA54" s="81">
        <f>'04 - SO - 04 Občerstvení'!F31</f>
        <v>0</v>
      </c>
      <c r="BB54" s="81">
        <f>'04 - SO - 04 Občerstvení'!F32</f>
        <v>0</v>
      </c>
      <c r="BC54" s="81">
        <f>'04 - SO - 04 Občerstvení'!F33</f>
        <v>0</v>
      </c>
      <c r="BD54" s="83">
        <f>'04 - SO - 04 Občerstvení'!F34</f>
        <v>0</v>
      </c>
      <c r="BT54" s="84" t="s">
        <v>22</v>
      </c>
      <c r="BV54" s="84" t="s">
        <v>73</v>
      </c>
      <c r="BW54" s="84" t="s">
        <v>85</v>
      </c>
      <c r="BX54" s="84" t="s">
        <v>5</v>
      </c>
      <c r="CL54" s="84" t="s">
        <v>3</v>
      </c>
      <c r="CM54" s="84" t="s">
        <v>79</v>
      </c>
    </row>
    <row r="55" spans="1:91" s="5" customFormat="1" ht="22.5" customHeight="1" x14ac:dyDescent="0.3">
      <c r="A55" s="200" t="s">
        <v>1196</v>
      </c>
      <c r="B55" s="76"/>
      <c r="C55" s="77"/>
      <c r="D55" s="333" t="s">
        <v>86</v>
      </c>
      <c r="E55" s="321"/>
      <c r="F55" s="321"/>
      <c r="G55" s="321"/>
      <c r="H55" s="321"/>
      <c r="I55" s="78"/>
      <c r="J55" s="333" t="s">
        <v>87</v>
      </c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0">
        <f>'05 - SO - 05 Zázemí řidičů'!J27</f>
        <v>0</v>
      </c>
      <c r="AH55" s="321"/>
      <c r="AI55" s="321"/>
      <c r="AJ55" s="321"/>
      <c r="AK55" s="321"/>
      <c r="AL55" s="321"/>
      <c r="AM55" s="321"/>
      <c r="AN55" s="320">
        <f t="shared" si="0"/>
        <v>0</v>
      </c>
      <c r="AO55" s="321"/>
      <c r="AP55" s="321"/>
      <c r="AQ55" s="79" t="s">
        <v>77</v>
      </c>
      <c r="AR55" s="76"/>
      <c r="AS55" s="80">
        <v>0</v>
      </c>
      <c r="AT55" s="81">
        <f t="shared" si="1"/>
        <v>0</v>
      </c>
      <c r="AU55" s="82">
        <f>'05 - SO - 05 Zázemí řidičů'!P106</f>
        <v>0</v>
      </c>
      <c r="AV55" s="81">
        <f>'05 - SO - 05 Zázemí řidičů'!J30</f>
        <v>0</v>
      </c>
      <c r="AW55" s="81">
        <f>'05 - SO - 05 Zázemí řidičů'!J31</f>
        <v>0</v>
      </c>
      <c r="AX55" s="81">
        <f>'05 - SO - 05 Zázemí řidičů'!J32</f>
        <v>0</v>
      </c>
      <c r="AY55" s="81">
        <f>'05 - SO - 05 Zázemí řidičů'!J33</f>
        <v>0</v>
      </c>
      <c r="AZ55" s="81">
        <f>'05 - SO - 05 Zázemí řidičů'!F30</f>
        <v>0</v>
      </c>
      <c r="BA55" s="81">
        <f>'05 - SO - 05 Zázemí řidičů'!F31</f>
        <v>0</v>
      </c>
      <c r="BB55" s="81">
        <f>'05 - SO - 05 Zázemí řidičů'!F32</f>
        <v>0</v>
      </c>
      <c r="BC55" s="81">
        <f>'05 - SO - 05 Zázemí řidičů'!F33</f>
        <v>0</v>
      </c>
      <c r="BD55" s="83">
        <f>'05 - SO - 05 Zázemí řidičů'!F34</f>
        <v>0</v>
      </c>
      <c r="BT55" s="84" t="s">
        <v>22</v>
      </c>
      <c r="BV55" s="84" t="s">
        <v>73</v>
      </c>
      <c r="BW55" s="84" t="s">
        <v>88</v>
      </c>
      <c r="BX55" s="84" t="s">
        <v>5</v>
      </c>
      <c r="CL55" s="84" t="s">
        <v>3</v>
      </c>
      <c r="CM55" s="84" t="s">
        <v>79</v>
      </c>
    </row>
    <row r="56" spans="1:91" s="5" customFormat="1" ht="22.5" customHeight="1" x14ac:dyDescent="0.3">
      <c r="A56" s="200" t="s">
        <v>1196</v>
      </c>
      <c r="B56" s="76"/>
      <c r="C56" s="77"/>
      <c r="D56" s="333" t="s">
        <v>89</v>
      </c>
      <c r="E56" s="321"/>
      <c r="F56" s="321"/>
      <c r="G56" s="321"/>
      <c r="H56" s="321"/>
      <c r="I56" s="78"/>
      <c r="J56" s="333" t="s">
        <v>90</v>
      </c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0" t="e">
        <f>#REF!</f>
        <v>#REF!</v>
      </c>
      <c r="AH56" s="321"/>
      <c r="AI56" s="321"/>
      <c r="AJ56" s="321"/>
      <c r="AK56" s="321"/>
      <c r="AL56" s="321"/>
      <c r="AM56" s="321"/>
      <c r="AN56" s="320" t="e">
        <f t="shared" si="0"/>
        <v>#REF!</v>
      </c>
      <c r="AO56" s="321"/>
      <c r="AP56" s="321"/>
      <c r="AQ56" s="79" t="s">
        <v>77</v>
      </c>
      <c r="AR56" s="76"/>
      <c r="AS56" s="80">
        <v>0</v>
      </c>
      <c r="AT56" s="81" t="e">
        <f t="shared" si="1"/>
        <v>#REF!</v>
      </c>
      <c r="AU56" s="82" t="e">
        <f>#REF!</f>
        <v>#REF!</v>
      </c>
      <c r="AV56" s="81" t="e">
        <f>#REF!</f>
        <v>#REF!</v>
      </c>
      <c r="AW56" s="81" t="e">
        <f>#REF!</f>
        <v>#REF!</v>
      </c>
      <c r="AX56" s="81" t="e">
        <f>#REF!</f>
        <v>#REF!</v>
      </c>
      <c r="AY56" s="81" t="e">
        <f>#REF!</f>
        <v>#REF!</v>
      </c>
      <c r="AZ56" s="81" t="e">
        <f>#REF!</f>
        <v>#REF!</v>
      </c>
      <c r="BA56" s="81" t="e">
        <f>#REF!</f>
        <v>#REF!</v>
      </c>
      <c r="BB56" s="81" t="e">
        <f>#REF!</f>
        <v>#REF!</v>
      </c>
      <c r="BC56" s="81" t="e">
        <f>#REF!</f>
        <v>#REF!</v>
      </c>
      <c r="BD56" s="83" t="e">
        <f>#REF!</f>
        <v>#REF!</v>
      </c>
      <c r="BT56" s="84" t="s">
        <v>22</v>
      </c>
      <c r="BV56" s="84" t="s">
        <v>73</v>
      </c>
      <c r="BW56" s="84" t="s">
        <v>91</v>
      </c>
      <c r="BX56" s="84" t="s">
        <v>5</v>
      </c>
      <c r="CL56" s="84" t="s">
        <v>3</v>
      </c>
      <c r="CM56" s="84" t="s">
        <v>79</v>
      </c>
    </row>
    <row r="57" spans="1:91" s="5" customFormat="1" ht="22.5" customHeight="1" x14ac:dyDescent="0.3">
      <c r="A57" s="200" t="s">
        <v>1196</v>
      </c>
      <c r="B57" s="76"/>
      <c r="C57" s="77"/>
      <c r="D57" s="333" t="s">
        <v>92</v>
      </c>
      <c r="E57" s="321"/>
      <c r="F57" s="321"/>
      <c r="G57" s="321"/>
      <c r="H57" s="321"/>
      <c r="I57" s="78"/>
      <c r="J57" s="333" t="s">
        <v>93</v>
      </c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0" t="e">
        <f>#REF!</f>
        <v>#REF!</v>
      </c>
      <c r="AH57" s="321"/>
      <c r="AI57" s="321"/>
      <c r="AJ57" s="321"/>
      <c r="AK57" s="321"/>
      <c r="AL57" s="321"/>
      <c r="AM57" s="321"/>
      <c r="AN57" s="320" t="e">
        <f t="shared" si="0"/>
        <v>#REF!</v>
      </c>
      <c r="AO57" s="321"/>
      <c r="AP57" s="321"/>
      <c r="AQ57" s="79" t="s">
        <v>77</v>
      </c>
      <c r="AR57" s="76"/>
      <c r="AS57" s="80">
        <v>0</v>
      </c>
      <c r="AT57" s="81" t="e">
        <f t="shared" si="1"/>
        <v>#REF!</v>
      </c>
      <c r="AU57" s="82" t="e">
        <f>#REF!</f>
        <v>#REF!</v>
      </c>
      <c r="AV57" s="81" t="e">
        <f>#REF!</f>
        <v>#REF!</v>
      </c>
      <c r="AW57" s="81" t="e">
        <f>#REF!</f>
        <v>#REF!</v>
      </c>
      <c r="AX57" s="81" t="e">
        <f>#REF!</f>
        <v>#REF!</v>
      </c>
      <c r="AY57" s="81" t="e">
        <f>#REF!</f>
        <v>#REF!</v>
      </c>
      <c r="AZ57" s="81" t="e">
        <f>#REF!</f>
        <v>#REF!</v>
      </c>
      <c r="BA57" s="81" t="e">
        <f>#REF!</f>
        <v>#REF!</v>
      </c>
      <c r="BB57" s="81" t="e">
        <f>#REF!</f>
        <v>#REF!</v>
      </c>
      <c r="BC57" s="81" t="e">
        <f>#REF!</f>
        <v>#REF!</v>
      </c>
      <c r="BD57" s="83" t="e">
        <f>#REF!</f>
        <v>#REF!</v>
      </c>
      <c r="BT57" s="84" t="s">
        <v>22</v>
      </c>
      <c r="BV57" s="84" t="s">
        <v>73</v>
      </c>
      <c r="BW57" s="84" t="s">
        <v>94</v>
      </c>
      <c r="BX57" s="84" t="s">
        <v>5</v>
      </c>
      <c r="CL57" s="84" t="s">
        <v>3</v>
      </c>
      <c r="CM57" s="84" t="s">
        <v>79</v>
      </c>
    </row>
    <row r="58" spans="1:91" s="5" customFormat="1" ht="22.5" customHeight="1" x14ac:dyDescent="0.3">
      <c r="A58" s="200" t="s">
        <v>1196</v>
      </c>
      <c r="B58" s="76"/>
      <c r="C58" s="77"/>
      <c r="D58" s="333" t="s">
        <v>95</v>
      </c>
      <c r="E58" s="321"/>
      <c r="F58" s="321"/>
      <c r="G58" s="321"/>
      <c r="H58" s="321"/>
      <c r="I58" s="78"/>
      <c r="J58" s="333" t="s">
        <v>96</v>
      </c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0" t="e">
        <f>#REF!</f>
        <v>#REF!</v>
      </c>
      <c r="AH58" s="321"/>
      <c r="AI58" s="321"/>
      <c r="AJ58" s="321"/>
      <c r="AK58" s="321"/>
      <c r="AL58" s="321"/>
      <c r="AM58" s="321"/>
      <c r="AN58" s="320" t="e">
        <f t="shared" si="0"/>
        <v>#REF!</v>
      </c>
      <c r="AO58" s="321"/>
      <c r="AP58" s="321"/>
      <c r="AQ58" s="79" t="s">
        <v>77</v>
      </c>
      <c r="AR58" s="76"/>
      <c r="AS58" s="80">
        <v>0</v>
      </c>
      <c r="AT58" s="81" t="e">
        <f t="shared" si="1"/>
        <v>#REF!</v>
      </c>
      <c r="AU58" s="82" t="e">
        <f>#REF!</f>
        <v>#REF!</v>
      </c>
      <c r="AV58" s="81" t="e">
        <f>#REF!</f>
        <v>#REF!</v>
      </c>
      <c r="AW58" s="81" t="e">
        <f>#REF!</f>
        <v>#REF!</v>
      </c>
      <c r="AX58" s="81" t="e">
        <f>#REF!</f>
        <v>#REF!</v>
      </c>
      <c r="AY58" s="81" t="e">
        <f>#REF!</f>
        <v>#REF!</v>
      </c>
      <c r="AZ58" s="81" t="e">
        <f>#REF!</f>
        <v>#REF!</v>
      </c>
      <c r="BA58" s="81" t="e">
        <f>#REF!</f>
        <v>#REF!</v>
      </c>
      <c r="BB58" s="81" t="e">
        <f>#REF!</f>
        <v>#REF!</v>
      </c>
      <c r="BC58" s="81" t="e">
        <f>#REF!</f>
        <v>#REF!</v>
      </c>
      <c r="BD58" s="83" t="e">
        <f>#REF!</f>
        <v>#REF!</v>
      </c>
      <c r="BT58" s="84" t="s">
        <v>22</v>
      </c>
      <c r="BV58" s="84" t="s">
        <v>73</v>
      </c>
      <c r="BW58" s="84" t="s">
        <v>97</v>
      </c>
      <c r="BX58" s="84" t="s">
        <v>5</v>
      </c>
      <c r="CL58" s="84" t="s">
        <v>3</v>
      </c>
      <c r="CM58" s="84" t="s">
        <v>79</v>
      </c>
    </row>
    <row r="59" spans="1:91" s="5" customFormat="1" ht="22.5" customHeight="1" x14ac:dyDescent="0.3">
      <c r="A59" s="200" t="s">
        <v>1196</v>
      </c>
      <c r="B59" s="76"/>
      <c r="C59" s="77"/>
      <c r="D59" s="333" t="s">
        <v>98</v>
      </c>
      <c r="E59" s="321"/>
      <c r="F59" s="321"/>
      <c r="G59" s="321"/>
      <c r="H59" s="321"/>
      <c r="I59" s="78"/>
      <c r="J59" s="333" t="s">
        <v>99</v>
      </c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20" t="e">
        <f>#REF!</f>
        <v>#REF!</v>
      </c>
      <c r="AH59" s="321"/>
      <c r="AI59" s="321"/>
      <c r="AJ59" s="321"/>
      <c r="AK59" s="321"/>
      <c r="AL59" s="321"/>
      <c r="AM59" s="321"/>
      <c r="AN59" s="320" t="e">
        <f t="shared" si="0"/>
        <v>#REF!</v>
      </c>
      <c r="AO59" s="321"/>
      <c r="AP59" s="321"/>
      <c r="AQ59" s="79" t="s">
        <v>77</v>
      </c>
      <c r="AR59" s="76"/>
      <c r="AS59" s="85">
        <v>0</v>
      </c>
      <c r="AT59" s="86" t="e">
        <f t="shared" si="1"/>
        <v>#REF!</v>
      </c>
      <c r="AU59" s="87" t="e">
        <f>#REF!</f>
        <v>#REF!</v>
      </c>
      <c r="AV59" s="86" t="e">
        <f>#REF!</f>
        <v>#REF!</v>
      </c>
      <c r="AW59" s="86" t="e">
        <f>#REF!</f>
        <v>#REF!</v>
      </c>
      <c r="AX59" s="86" t="e">
        <f>#REF!</f>
        <v>#REF!</v>
      </c>
      <c r="AY59" s="86" t="e">
        <f>#REF!</f>
        <v>#REF!</v>
      </c>
      <c r="AZ59" s="86" t="e">
        <f>#REF!</f>
        <v>#REF!</v>
      </c>
      <c r="BA59" s="86" t="e">
        <f>#REF!</f>
        <v>#REF!</v>
      </c>
      <c r="BB59" s="86" t="e">
        <f>#REF!</f>
        <v>#REF!</v>
      </c>
      <c r="BC59" s="86" t="e">
        <f>#REF!</f>
        <v>#REF!</v>
      </c>
      <c r="BD59" s="88" t="e">
        <f>#REF!</f>
        <v>#REF!</v>
      </c>
      <c r="BT59" s="84" t="s">
        <v>22</v>
      </c>
      <c r="BV59" s="84" t="s">
        <v>73</v>
      </c>
      <c r="BW59" s="84" t="s">
        <v>100</v>
      </c>
      <c r="BX59" s="84" t="s">
        <v>5</v>
      </c>
      <c r="CL59" s="84" t="s">
        <v>3</v>
      </c>
      <c r="CM59" s="84" t="s">
        <v>79</v>
      </c>
    </row>
    <row r="60" spans="1:91" s="1" customFormat="1" ht="30" customHeight="1" x14ac:dyDescent="0.3">
      <c r="B60" s="32"/>
      <c r="AR60" s="32"/>
    </row>
    <row r="61" spans="1:91" s="1" customFormat="1" ht="6.95" customHeight="1" x14ac:dyDescent="0.3"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32"/>
    </row>
  </sheetData>
  <mergeCells count="69">
    <mergeCell ref="W27:AE27"/>
    <mergeCell ref="AK27:AO27"/>
    <mergeCell ref="L28:O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D54:H54"/>
    <mergeCell ref="J54:AF54"/>
    <mergeCell ref="AN55:AP55"/>
    <mergeCell ref="AG55:AM55"/>
    <mergeCell ref="D55:H55"/>
    <mergeCell ref="J55:AF55"/>
    <mergeCell ref="D56:H56"/>
    <mergeCell ref="J56:AF56"/>
    <mergeCell ref="AN57:AP57"/>
    <mergeCell ref="AG57:AM57"/>
    <mergeCell ref="D57:H57"/>
    <mergeCell ref="J57:AF57"/>
    <mergeCell ref="D58:H58"/>
    <mergeCell ref="J58:AF58"/>
    <mergeCell ref="AN59:AP59"/>
    <mergeCell ref="AG59:AM59"/>
    <mergeCell ref="D59:H59"/>
    <mergeCell ref="J59:AF59"/>
    <mergeCell ref="AG51:AM51"/>
    <mergeCell ref="AN51:AP51"/>
    <mergeCell ref="AR2:BE2"/>
    <mergeCell ref="AN58:AP58"/>
    <mergeCell ref="AG58:AM58"/>
    <mergeCell ref="AN56:AP56"/>
    <mergeCell ref="AG56:AM56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1 - SO - 01 STK, SO - 02...'!C2" tooltip="01 - SO - 01 STK, SO - 02..." display="/"/>
    <hyperlink ref="A53" location="'03 - SO - 03 Měření emisí'!C2" tooltip="03 - SO - 03 Měření emisí" display="/"/>
    <hyperlink ref="A54" location="'04 - SO - 04 Občerstvení'!C2" tooltip="04 - SO - 04 Občerstvení" display="/"/>
    <hyperlink ref="A55" location="'05 - SO - 05 Zázemí řidičů'!C2" tooltip="05 - SO - 05 Zázemí řidičů" display="/"/>
    <hyperlink ref="A56" location="'06 - SO - 06 Oplocení '!C2" tooltip="06 - SO - 06 Oplocení " display="/"/>
    <hyperlink ref="A57" location="'07 - SO - 07 Oprava zpevn...'!C2" tooltip="07 - SO - 07 Oprava zpevn..." display="/"/>
    <hyperlink ref="A58" location="'08 - SO - 08 Přípojka plynu '!C2" tooltip="08 - SO - 08 Přípojka plynu " display="/"/>
    <hyperlink ref="A59" location="'09 - SO - 09 Přípojka vod...'!C2" tooltip="09 - SO - 09 Přípojka vod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4"/>
  <sheetViews>
    <sheetView showGridLines="0" workbookViewId="0">
      <pane ySplit="1" topLeftCell="A194" activePane="bottomLeft" state="frozen"/>
      <selection pane="bottomLeft" activeCell="A214" sqref="A21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3"/>
      <c r="B1" s="202"/>
      <c r="C1" s="202"/>
      <c r="D1" s="201" t="s">
        <v>1</v>
      </c>
      <c r="E1" s="202"/>
      <c r="F1" s="203" t="s">
        <v>1197</v>
      </c>
      <c r="G1" s="354" t="s">
        <v>1198</v>
      </c>
      <c r="H1" s="354"/>
      <c r="I1" s="208"/>
      <c r="J1" s="203" t="s">
        <v>1199</v>
      </c>
      <c r="K1" s="201" t="s">
        <v>101</v>
      </c>
      <c r="L1" s="203" t="s">
        <v>1200</v>
      </c>
      <c r="M1" s="203"/>
      <c r="N1" s="203"/>
      <c r="O1" s="203"/>
      <c r="P1" s="203"/>
      <c r="Q1" s="203"/>
      <c r="R1" s="203"/>
      <c r="S1" s="203"/>
      <c r="T1" s="203"/>
      <c r="U1" s="199"/>
      <c r="V1" s="199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36.950000000000003" customHeight="1" x14ac:dyDescent="0.3">
      <c r="L2" s="318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5" t="s">
        <v>82</v>
      </c>
    </row>
    <row r="3" spans="1:70" ht="6.95" customHeight="1" x14ac:dyDescent="0.3">
      <c r="B3" s="16"/>
      <c r="C3" s="17"/>
      <c r="D3" s="17"/>
      <c r="E3" s="17"/>
      <c r="F3" s="17"/>
      <c r="G3" s="17"/>
      <c r="H3" s="17"/>
      <c r="I3" s="90"/>
      <c r="J3" s="17"/>
      <c r="K3" s="18"/>
      <c r="AT3" s="15" t="s">
        <v>79</v>
      </c>
    </row>
    <row r="4" spans="1:70" ht="36.950000000000003" customHeight="1" x14ac:dyDescent="0.3">
      <c r="B4" s="19"/>
      <c r="C4" s="20"/>
      <c r="D4" s="21" t="s">
        <v>102</v>
      </c>
      <c r="E4" s="20"/>
      <c r="F4" s="20"/>
      <c r="G4" s="20"/>
      <c r="H4" s="20"/>
      <c r="I4" s="91"/>
      <c r="J4" s="20"/>
      <c r="K4" s="22"/>
      <c r="M4" s="23" t="s">
        <v>11</v>
      </c>
      <c r="AT4" s="15" t="s">
        <v>4</v>
      </c>
    </row>
    <row r="5" spans="1:70" ht="6.95" customHeight="1" x14ac:dyDescent="0.3">
      <c r="B5" s="19"/>
      <c r="C5" s="20"/>
      <c r="D5" s="20"/>
      <c r="E5" s="20"/>
      <c r="F5" s="20"/>
      <c r="G5" s="20"/>
      <c r="H5" s="20"/>
      <c r="I5" s="91"/>
      <c r="J5" s="20"/>
      <c r="K5" s="22"/>
    </row>
    <row r="6" spans="1:70" ht="15" x14ac:dyDescent="0.3">
      <c r="B6" s="19"/>
      <c r="C6" s="20"/>
      <c r="D6" s="28" t="s">
        <v>17</v>
      </c>
      <c r="E6" s="20"/>
      <c r="F6" s="20"/>
      <c r="G6" s="20"/>
      <c r="H6" s="20"/>
      <c r="I6" s="91"/>
      <c r="J6" s="20"/>
      <c r="K6" s="22"/>
    </row>
    <row r="7" spans="1:70" ht="22.5" customHeight="1" x14ac:dyDescent="0.3">
      <c r="B7" s="19"/>
      <c r="C7" s="20"/>
      <c r="D7" s="20"/>
      <c r="E7" s="355" t="str">
        <f>'Rekapitulace stavby'!K6</f>
        <v>Areál STK - VINCENCI Skuteč</v>
      </c>
      <c r="F7" s="346"/>
      <c r="G7" s="346"/>
      <c r="H7" s="346"/>
      <c r="I7" s="91"/>
      <c r="J7" s="20"/>
      <c r="K7" s="22"/>
    </row>
    <row r="8" spans="1:70" s="1" customFormat="1" ht="15" x14ac:dyDescent="0.3">
      <c r="B8" s="32"/>
      <c r="C8" s="33"/>
      <c r="D8" s="28" t="s">
        <v>103</v>
      </c>
      <c r="E8" s="33"/>
      <c r="F8" s="33"/>
      <c r="G8" s="33"/>
      <c r="H8" s="33"/>
      <c r="I8" s="92"/>
      <c r="J8" s="33"/>
      <c r="K8" s="36"/>
    </row>
    <row r="9" spans="1:70" s="1" customFormat="1" ht="36.950000000000003" customHeight="1" x14ac:dyDescent="0.3">
      <c r="B9" s="32"/>
      <c r="C9" s="33"/>
      <c r="D9" s="33"/>
      <c r="E9" s="356" t="s">
        <v>516</v>
      </c>
      <c r="F9" s="330"/>
      <c r="G9" s="330"/>
      <c r="H9" s="330"/>
      <c r="I9" s="92"/>
      <c r="J9" s="33"/>
      <c r="K9" s="36"/>
    </row>
    <row r="10" spans="1:70" s="1" customFormat="1" x14ac:dyDescent="0.3">
      <c r="B10" s="32"/>
      <c r="C10" s="33"/>
      <c r="D10" s="33"/>
      <c r="E10" s="33"/>
      <c r="F10" s="33"/>
      <c r="G10" s="33"/>
      <c r="H10" s="33"/>
      <c r="I10" s="92"/>
      <c r="J10" s="33"/>
      <c r="K10" s="36"/>
    </row>
    <row r="11" spans="1:70" s="1" customFormat="1" ht="14.45" customHeight="1" x14ac:dyDescent="0.3">
      <c r="B11" s="32"/>
      <c r="C11" s="33"/>
      <c r="D11" s="28" t="s">
        <v>20</v>
      </c>
      <c r="E11" s="33"/>
      <c r="F11" s="26" t="s">
        <v>3</v>
      </c>
      <c r="G11" s="33"/>
      <c r="H11" s="33"/>
      <c r="I11" s="93" t="s">
        <v>21</v>
      </c>
      <c r="J11" s="26" t="s">
        <v>3</v>
      </c>
      <c r="K11" s="36"/>
    </row>
    <row r="12" spans="1:70" s="1" customFormat="1" ht="14.45" customHeight="1" x14ac:dyDescent="0.3">
      <c r="B12" s="32"/>
      <c r="C12" s="33"/>
      <c r="D12" s="28" t="s">
        <v>23</v>
      </c>
      <c r="E12" s="33"/>
      <c r="F12" s="26" t="s">
        <v>24</v>
      </c>
      <c r="G12" s="33"/>
      <c r="H12" s="33"/>
      <c r="I12" s="93" t="s">
        <v>25</v>
      </c>
      <c r="J12" s="94" t="str">
        <f>'Rekapitulace stavby'!AN8</f>
        <v>05.11.2016</v>
      </c>
      <c r="K12" s="36"/>
    </row>
    <row r="13" spans="1:70" s="1" customFormat="1" ht="10.9" customHeight="1" x14ac:dyDescent="0.3">
      <c r="B13" s="32"/>
      <c r="C13" s="33"/>
      <c r="D13" s="33"/>
      <c r="E13" s="33"/>
      <c r="F13" s="33"/>
      <c r="G13" s="33"/>
      <c r="H13" s="33"/>
      <c r="I13" s="92"/>
      <c r="J13" s="33"/>
      <c r="K13" s="36"/>
    </row>
    <row r="14" spans="1:70" s="1" customFormat="1" ht="14.45" customHeight="1" x14ac:dyDescent="0.3">
      <c r="B14" s="32"/>
      <c r="C14" s="33"/>
      <c r="D14" s="28" t="s">
        <v>29</v>
      </c>
      <c r="E14" s="33"/>
      <c r="F14" s="33"/>
      <c r="G14" s="33"/>
      <c r="H14" s="33"/>
      <c r="I14" s="93" t="s">
        <v>30</v>
      </c>
      <c r="J14" s="26" t="str">
        <f>IF('Rekapitulace stavby'!AN10="","",'Rekapitulace stavby'!AN10)</f>
        <v/>
      </c>
      <c r="K14" s="36"/>
    </row>
    <row r="15" spans="1:70" s="1" customFormat="1" ht="18" customHeight="1" x14ac:dyDescent="0.3">
      <c r="B15" s="32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93" t="s">
        <v>31</v>
      </c>
      <c r="J15" s="26" t="str">
        <f>IF('Rekapitulace stavby'!AN11="","",'Rekapitulace stavby'!AN11)</f>
        <v/>
      </c>
      <c r="K15" s="36"/>
    </row>
    <row r="16" spans="1:70" s="1" customFormat="1" ht="6.95" customHeight="1" x14ac:dyDescent="0.3">
      <c r="B16" s="32"/>
      <c r="C16" s="33"/>
      <c r="D16" s="33"/>
      <c r="E16" s="33"/>
      <c r="F16" s="33"/>
      <c r="G16" s="33"/>
      <c r="H16" s="33"/>
      <c r="I16" s="92"/>
      <c r="J16" s="33"/>
      <c r="K16" s="36"/>
    </row>
    <row r="17" spans="2:11" s="1" customFormat="1" ht="14.45" customHeight="1" x14ac:dyDescent="0.3">
      <c r="B17" s="32"/>
      <c r="C17" s="33"/>
      <c r="D17" s="28" t="s">
        <v>32</v>
      </c>
      <c r="E17" s="33"/>
      <c r="F17" s="33"/>
      <c r="G17" s="33"/>
      <c r="H17" s="33"/>
      <c r="I17" s="93" t="s">
        <v>30</v>
      </c>
      <c r="J17" s="26" t="str">
        <f>IF('Rekapitulace stavby'!AN13="Vyplň údaj","",IF('Rekapitulace stavby'!AN13="","",'Rekapitulace stavby'!AN13))</f>
        <v/>
      </c>
      <c r="K17" s="36"/>
    </row>
    <row r="18" spans="2:11" s="1" customFormat="1" ht="18" customHeight="1" x14ac:dyDescent="0.3">
      <c r="B18" s="32"/>
      <c r="C18" s="33"/>
      <c r="D18" s="33"/>
      <c r="E18" s="26" t="str">
        <f>IF('Rekapitulace stavby'!E14="Vyplň údaj","",IF('Rekapitulace stavby'!E14="","",'Rekapitulace stavby'!E14))</f>
        <v/>
      </c>
      <c r="F18" s="33"/>
      <c r="G18" s="33"/>
      <c r="H18" s="33"/>
      <c r="I18" s="93" t="s">
        <v>31</v>
      </c>
      <c r="J18" s="26" t="str">
        <f>IF('Rekapitulace stavby'!AN14="Vyplň údaj","",IF('Rekapitulace stavby'!AN14="","",'Rekapitulace stavby'!AN14))</f>
        <v/>
      </c>
      <c r="K18" s="36"/>
    </row>
    <row r="19" spans="2:11" s="1" customFormat="1" ht="6.95" customHeight="1" x14ac:dyDescent="0.3">
      <c r="B19" s="32"/>
      <c r="C19" s="33"/>
      <c r="D19" s="33"/>
      <c r="E19" s="33"/>
      <c r="F19" s="33"/>
      <c r="G19" s="33"/>
      <c r="H19" s="33"/>
      <c r="I19" s="92"/>
      <c r="J19" s="33"/>
      <c r="K19" s="36"/>
    </row>
    <row r="20" spans="2:11" s="1" customFormat="1" ht="14.45" customHeight="1" x14ac:dyDescent="0.3">
      <c r="B20" s="32"/>
      <c r="C20" s="33"/>
      <c r="D20" s="28" t="s">
        <v>34</v>
      </c>
      <c r="E20" s="33"/>
      <c r="F20" s="33"/>
      <c r="G20" s="33"/>
      <c r="H20" s="33"/>
      <c r="I20" s="93" t="s">
        <v>30</v>
      </c>
      <c r="J20" s="26" t="str">
        <f>IF('Rekapitulace stavby'!AN16="","",'Rekapitulace stavby'!AN16)</f>
        <v/>
      </c>
      <c r="K20" s="36"/>
    </row>
    <row r="21" spans="2:11" s="1" customFormat="1" ht="18" customHeight="1" x14ac:dyDescent="0.3">
      <c r="B21" s="32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93" t="s">
        <v>31</v>
      </c>
      <c r="J21" s="26" t="str">
        <f>IF('Rekapitulace stavby'!AN17="","",'Rekapitulace stavby'!AN17)</f>
        <v/>
      </c>
      <c r="K21" s="36"/>
    </row>
    <row r="22" spans="2:11" s="1" customFormat="1" ht="6.95" customHeight="1" x14ac:dyDescent="0.3">
      <c r="B22" s="32"/>
      <c r="C22" s="33"/>
      <c r="D22" s="33"/>
      <c r="E22" s="33"/>
      <c r="F22" s="33"/>
      <c r="G22" s="33"/>
      <c r="H22" s="33"/>
      <c r="I22" s="92"/>
      <c r="J22" s="33"/>
      <c r="K22" s="36"/>
    </row>
    <row r="23" spans="2:11" s="1" customFormat="1" ht="14.45" customHeight="1" x14ac:dyDescent="0.3">
      <c r="B23" s="32"/>
      <c r="C23" s="33"/>
      <c r="D23" s="28" t="s">
        <v>36</v>
      </c>
      <c r="E23" s="33"/>
      <c r="F23" s="33"/>
      <c r="G23" s="33"/>
      <c r="H23" s="33"/>
      <c r="I23" s="92"/>
      <c r="J23" s="33"/>
      <c r="K23" s="36"/>
    </row>
    <row r="24" spans="2:11" s="6" customFormat="1" ht="22.5" customHeight="1" x14ac:dyDescent="0.3">
      <c r="B24" s="95"/>
      <c r="C24" s="96"/>
      <c r="D24" s="96"/>
      <c r="E24" s="349" t="s">
        <v>3</v>
      </c>
      <c r="F24" s="357"/>
      <c r="G24" s="357"/>
      <c r="H24" s="357"/>
      <c r="I24" s="97"/>
      <c r="J24" s="96"/>
      <c r="K24" s="98"/>
    </row>
    <row r="25" spans="2:11" s="1" customFormat="1" ht="6.95" customHeight="1" x14ac:dyDescent="0.3">
      <c r="B25" s="32"/>
      <c r="C25" s="33"/>
      <c r="D25" s="33"/>
      <c r="E25" s="33"/>
      <c r="F25" s="33"/>
      <c r="G25" s="33"/>
      <c r="H25" s="33"/>
      <c r="I25" s="92"/>
      <c r="J25" s="33"/>
      <c r="K25" s="36"/>
    </row>
    <row r="26" spans="2:11" s="1" customFormat="1" ht="6.95" customHeight="1" x14ac:dyDescent="0.3">
      <c r="B26" s="32"/>
      <c r="C26" s="33"/>
      <c r="D26" s="59"/>
      <c r="E26" s="59"/>
      <c r="F26" s="59"/>
      <c r="G26" s="59"/>
      <c r="H26" s="59"/>
      <c r="I26" s="99"/>
      <c r="J26" s="59"/>
      <c r="K26" s="100"/>
    </row>
    <row r="27" spans="2:11" s="1" customFormat="1" ht="25.35" customHeight="1" x14ac:dyDescent="0.3">
      <c r="B27" s="32"/>
      <c r="C27" s="33"/>
      <c r="D27" s="101" t="s">
        <v>37</v>
      </c>
      <c r="E27" s="33"/>
      <c r="F27" s="33"/>
      <c r="G27" s="33"/>
      <c r="H27" s="33"/>
      <c r="I27" s="92"/>
      <c r="J27" s="102">
        <f>ROUND(J98,2)</f>
        <v>0</v>
      </c>
      <c r="K27" s="36"/>
    </row>
    <row r="28" spans="2:11" s="1" customFormat="1" ht="6.95" customHeight="1" x14ac:dyDescent="0.3">
      <c r="B28" s="32"/>
      <c r="C28" s="33"/>
      <c r="D28" s="59"/>
      <c r="E28" s="59"/>
      <c r="F28" s="59"/>
      <c r="G28" s="59"/>
      <c r="H28" s="59"/>
      <c r="I28" s="99"/>
      <c r="J28" s="59"/>
      <c r="K28" s="100"/>
    </row>
    <row r="29" spans="2:11" s="1" customFormat="1" ht="14.45" customHeight="1" x14ac:dyDescent="0.3">
      <c r="B29" s="32"/>
      <c r="C29" s="33"/>
      <c r="D29" s="33"/>
      <c r="E29" s="33"/>
      <c r="F29" s="37" t="s">
        <v>39</v>
      </c>
      <c r="G29" s="33"/>
      <c r="H29" s="33"/>
      <c r="I29" s="103" t="s">
        <v>38</v>
      </c>
      <c r="J29" s="37" t="s">
        <v>40</v>
      </c>
      <c r="K29" s="36"/>
    </row>
    <row r="30" spans="2:11" s="1" customFormat="1" ht="14.45" customHeight="1" x14ac:dyDescent="0.3">
      <c r="B30" s="32"/>
      <c r="C30" s="33"/>
      <c r="D30" s="40" t="s">
        <v>41</v>
      </c>
      <c r="E30" s="40" t="s">
        <v>42</v>
      </c>
      <c r="F30" s="104">
        <f>ROUND(SUM(BE98:BE213), 2)</f>
        <v>0</v>
      </c>
      <c r="G30" s="33"/>
      <c r="H30" s="33"/>
      <c r="I30" s="105">
        <v>0.21</v>
      </c>
      <c r="J30" s="104">
        <f>ROUND(ROUND((SUM(BE98:BE213)), 2)*I30, 2)</f>
        <v>0</v>
      </c>
      <c r="K30" s="36"/>
    </row>
    <row r="31" spans="2:11" s="1" customFormat="1" ht="14.45" customHeight="1" x14ac:dyDescent="0.3">
      <c r="B31" s="32"/>
      <c r="C31" s="33"/>
      <c r="D31" s="33"/>
      <c r="E31" s="40" t="s">
        <v>43</v>
      </c>
      <c r="F31" s="104">
        <f>ROUND(SUM(BF98:BF213), 2)</f>
        <v>0</v>
      </c>
      <c r="G31" s="33"/>
      <c r="H31" s="33"/>
      <c r="I31" s="105">
        <v>0.15</v>
      </c>
      <c r="J31" s="104">
        <f>ROUND(ROUND((SUM(BF98:BF213)), 2)*I31, 2)</f>
        <v>0</v>
      </c>
      <c r="K31" s="36"/>
    </row>
    <row r="32" spans="2:11" s="1" customFormat="1" ht="14.45" hidden="1" customHeight="1" x14ac:dyDescent="0.3">
      <c r="B32" s="32"/>
      <c r="C32" s="33"/>
      <c r="D32" s="33"/>
      <c r="E32" s="40" t="s">
        <v>44</v>
      </c>
      <c r="F32" s="104">
        <f>ROUND(SUM(BG98:BG213), 2)</f>
        <v>0</v>
      </c>
      <c r="G32" s="33"/>
      <c r="H32" s="33"/>
      <c r="I32" s="105">
        <v>0.21</v>
      </c>
      <c r="J32" s="104">
        <v>0</v>
      </c>
      <c r="K32" s="36"/>
    </row>
    <row r="33" spans="2:11" s="1" customFormat="1" ht="14.45" hidden="1" customHeight="1" x14ac:dyDescent="0.3">
      <c r="B33" s="32"/>
      <c r="C33" s="33"/>
      <c r="D33" s="33"/>
      <c r="E33" s="40" t="s">
        <v>45</v>
      </c>
      <c r="F33" s="104">
        <f>ROUND(SUM(BH98:BH213), 2)</f>
        <v>0</v>
      </c>
      <c r="G33" s="33"/>
      <c r="H33" s="33"/>
      <c r="I33" s="105">
        <v>0.15</v>
      </c>
      <c r="J33" s="104">
        <v>0</v>
      </c>
      <c r="K33" s="36"/>
    </row>
    <row r="34" spans="2:11" s="1" customFormat="1" ht="14.45" hidden="1" customHeight="1" x14ac:dyDescent="0.3">
      <c r="B34" s="32"/>
      <c r="C34" s="33"/>
      <c r="D34" s="33"/>
      <c r="E34" s="40" t="s">
        <v>46</v>
      </c>
      <c r="F34" s="104">
        <f>ROUND(SUM(BI98:BI213), 2)</f>
        <v>0</v>
      </c>
      <c r="G34" s="33"/>
      <c r="H34" s="33"/>
      <c r="I34" s="105">
        <v>0</v>
      </c>
      <c r="J34" s="104">
        <v>0</v>
      </c>
      <c r="K34" s="36"/>
    </row>
    <row r="35" spans="2:11" s="1" customFormat="1" ht="6.95" customHeight="1" x14ac:dyDescent="0.3">
      <c r="B35" s="32"/>
      <c r="C35" s="33"/>
      <c r="D35" s="33"/>
      <c r="E35" s="33"/>
      <c r="F35" s="33"/>
      <c r="G35" s="33"/>
      <c r="H35" s="33"/>
      <c r="I35" s="92"/>
      <c r="J35" s="33"/>
      <c r="K35" s="36"/>
    </row>
    <row r="36" spans="2:11" s="1" customFormat="1" ht="25.35" customHeight="1" x14ac:dyDescent="0.3">
      <c r="B36" s="32"/>
      <c r="C36" s="106"/>
      <c r="D36" s="107" t="s">
        <v>47</v>
      </c>
      <c r="E36" s="62"/>
      <c r="F36" s="62"/>
      <c r="G36" s="108" t="s">
        <v>48</v>
      </c>
      <c r="H36" s="109" t="s">
        <v>49</v>
      </c>
      <c r="I36" s="110"/>
      <c r="J36" s="111">
        <f>SUM(J27:J34)</f>
        <v>0</v>
      </c>
      <c r="K36" s="112"/>
    </row>
    <row r="37" spans="2:11" s="1" customFormat="1" ht="14.45" customHeight="1" x14ac:dyDescent="0.3">
      <c r="B37" s="47"/>
      <c r="C37" s="48"/>
      <c r="D37" s="48"/>
      <c r="E37" s="48"/>
      <c r="F37" s="48"/>
      <c r="G37" s="48"/>
      <c r="H37" s="48"/>
      <c r="I37" s="113"/>
      <c r="J37" s="48"/>
      <c r="K37" s="49"/>
    </row>
    <row r="41" spans="2:11" s="1" customFormat="1" ht="6.95" customHeight="1" x14ac:dyDescent="0.3">
      <c r="B41" s="50"/>
      <c r="C41" s="51"/>
      <c r="D41" s="51"/>
      <c r="E41" s="51"/>
      <c r="F41" s="51"/>
      <c r="G41" s="51"/>
      <c r="H41" s="51"/>
      <c r="I41" s="114"/>
      <c r="J41" s="51"/>
      <c r="K41" s="115"/>
    </row>
    <row r="42" spans="2:11" s="1" customFormat="1" ht="36.950000000000003" customHeight="1" x14ac:dyDescent="0.3">
      <c r="B42" s="32"/>
      <c r="C42" s="21" t="s">
        <v>104</v>
      </c>
      <c r="D42" s="33"/>
      <c r="E42" s="33"/>
      <c r="F42" s="33"/>
      <c r="G42" s="33"/>
      <c r="H42" s="33"/>
      <c r="I42" s="92"/>
      <c r="J42" s="33"/>
      <c r="K42" s="36"/>
    </row>
    <row r="43" spans="2:11" s="1" customFormat="1" ht="6.95" customHeight="1" x14ac:dyDescent="0.3">
      <c r="B43" s="32"/>
      <c r="C43" s="33"/>
      <c r="D43" s="33"/>
      <c r="E43" s="33"/>
      <c r="F43" s="33"/>
      <c r="G43" s="33"/>
      <c r="H43" s="33"/>
      <c r="I43" s="92"/>
      <c r="J43" s="33"/>
      <c r="K43" s="36"/>
    </row>
    <row r="44" spans="2:11" s="1" customFormat="1" ht="14.45" customHeight="1" x14ac:dyDescent="0.3">
      <c r="B44" s="32"/>
      <c r="C44" s="28" t="s">
        <v>17</v>
      </c>
      <c r="D44" s="33"/>
      <c r="E44" s="33"/>
      <c r="F44" s="33"/>
      <c r="G44" s="33"/>
      <c r="H44" s="33"/>
      <c r="I44" s="92"/>
      <c r="J44" s="33"/>
      <c r="K44" s="36"/>
    </row>
    <row r="45" spans="2:11" s="1" customFormat="1" ht="22.5" customHeight="1" x14ac:dyDescent="0.3">
      <c r="B45" s="32"/>
      <c r="C45" s="33"/>
      <c r="D45" s="33"/>
      <c r="E45" s="355" t="str">
        <f>E7</f>
        <v>Areál STK - VINCENCI Skuteč</v>
      </c>
      <c r="F45" s="330"/>
      <c r="G45" s="330"/>
      <c r="H45" s="330"/>
      <c r="I45" s="92"/>
      <c r="J45" s="33"/>
      <c r="K45" s="36"/>
    </row>
    <row r="46" spans="2:11" s="1" customFormat="1" ht="14.45" customHeight="1" x14ac:dyDescent="0.3">
      <c r="B46" s="32"/>
      <c r="C46" s="28" t="s">
        <v>103</v>
      </c>
      <c r="D46" s="33"/>
      <c r="E46" s="33"/>
      <c r="F46" s="33"/>
      <c r="G46" s="33"/>
      <c r="H46" s="33"/>
      <c r="I46" s="92"/>
      <c r="J46" s="33"/>
      <c r="K46" s="36"/>
    </row>
    <row r="47" spans="2:11" s="1" customFormat="1" ht="23.25" customHeight="1" x14ac:dyDescent="0.3">
      <c r="B47" s="32"/>
      <c r="C47" s="33"/>
      <c r="D47" s="33"/>
      <c r="E47" s="356" t="str">
        <f>E9</f>
        <v>03 - SO - 03 Měření emisí</v>
      </c>
      <c r="F47" s="330"/>
      <c r="G47" s="330"/>
      <c r="H47" s="330"/>
      <c r="I47" s="92"/>
      <c r="J47" s="33"/>
      <c r="K47" s="36"/>
    </row>
    <row r="48" spans="2:11" s="1" customFormat="1" ht="6.95" customHeight="1" x14ac:dyDescent="0.3">
      <c r="B48" s="32"/>
      <c r="C48" s="33"/>
      <c r="D48" s="33"/>
      <c r="E48" s="33"/>
      <c r="F48" s="33"/>
      <c r="G48" s="33"/>
      <c r="H48" s="33"/>
      <c r="I48" s="92"/>
      <c r="J48" s="33"/>
      <c r="K48" s="36"/>
    </row>
    <row r="49" spans="2:47" s="1" customFormat="1" ht="18" customHeight="1" x14ac:dyDescent="0.3">
      <c r="B49" s="32"/>
      <c r="C49" s="28" t="s">
        <v>23</v>
      </c>
      <c r="D49" s="33"/>
      <c r="E49" s="33"/>
      <c r="F49" s="26" t="str">
        <f>F12</f>
        <v xml:space="preserve"> </v>
      </c>
      <c r="G49" s="33"/>
      <c r="H49" s="33"/>
      <c r="I49" s="93" t="s">
        <v>25</v>
      </c>
      <c r="J49" s="94" t="str">
        <f>IF(J12="","",J12)</f>
        <v>05.11.2016</v>
      </c>
      <c r="K49" s="36"/>
    </row>
    <row r="50" spans="2:47" s="1" customFormat="1" ht="6.95" customHeight="1" x14ac:dyDescent="0.3">
      <c r="B50" s="32"/>
      <c r="C50" s="33"/>
      <c r="D50" s="33"/>
      <c r="E50" s="33"/>
      <c r="F50" s="33"/>
      <c r="G50" s="33"/>
      <c r="H50" s="33"/>
      <c r="I50" s="92"/>
      <c r="J50" s="33"/>
      <c r="K50" s="36"/>
    </row>
    <row r="51" spans="2:47" s="1" customFormat="1" ht="15" x14ac:dyDescent="0.3">
      <c r="B51" s="32"/>
      <c r="C51" s="28" t="s">
        <v>29</v>
      </c>
      <c r="D51" s="33"/>
      <c r="E51" s="33"/>
      <c r="F51" s="26" t="str">
        <f>E15</f>
        <v xml:space="preserve"> </v>
      </c>
      <c r="G51" s="33"/>
      <c r="H51" s="33"/>
      <c r="I51" s="93" t="s">
        <v>34</v>
      </c>
      <c r="J51" s="26" t="str">
        <f>E21</f>
        <v xml:space="preserve"> </v>
      </c>
      <c r="K51" s="36"/>
    </row>
    <row r="52" spans="2:47" s="1" customFormat="1" ht="14.45" customHeight="1" x14ac:dyDescent="0.3">
      <c r="B52" s="32"/>
      <c r="C52" s="28" t="s">
        <v>32</v>
      </c>
      <c r="D52" s="33"/>
      <c r="E52" s="33"/>
      <c r="F52" s="26" t="str">
        <f>IF(E18="","",E18)</f>
        <v/>
      </c>
      <c r="G52" s="33"/>
      <c r="H52" s="33"/>
      <c r="I52" s="92"/>
      <c r="J52" s="33"/>
      <c r="K52" s="36"/>
    </row>
    <row r="53" spans="2:47" s="1" customFormat="1" ht="10.35" customHeight="1" x14ac:dyDescent="0.3">
      <c r="B53" s="32"/>
      <c r="C53" s="33"/>
      <c r="D53" s="33"/>
      <c r="E53" s="33"/>
      <c r="F53" s="33"/>
      <c r="G53" s="33"/>
      <c r="H53" s="33"/>
      <c r="I53" s="92"/>
      <c r="J53" s="33"/>
      <c r="K53" s="36"/>
    </row>
    <row r="54" spans="2:47" s="1" customFormat="1" ht="29.25" customHeight="1" x14ac:dyDescent="0.3">
      <c r="B54" s="32"/>
      <c r="C54" s="116" t="s">
        <v>105</v>
      </c>
      <c r="D54" s="106"/>
      <c r="E54" s="106"/>
      <c r="F54" s="106"/>
      <c r="G54" s="106"/>
      <c r="H54" s="106"/>
      <c r="I54" s="117"/>
      <c r="J54" s="118" t="s">
        <v>106</v>
      </c>
      <c r="K54" s="119"/>
    </row>
    <row r="55" spans="2:47" s="1" customFormat="1" ht="10.35" customHeight="1" x14ac:dyDescent="0.3">
      <c r="B55" s="32"/>
      <c r="C55" s="33"/>
      <c r="D55" s="33"/>
      <c r="E55" s="33"/>
      <c r="F55" s="33"/>
      <c r="G55" s="33"/>
      <c r="H55" s="33"/>
      <c r="I55" s="92"/>
      <c r="J55" s="33"/>
      <c r="K55" s="36"/>
    </row>
    <row r="56" spans="2:47" s="1" customFormat="1" ht="29.25" customHeight="1" x14ac:dyDescent="0.3">
      <c r="B56" s="32"/>
      <c r="C56" s="120" t="s">
        <v>107</v>
      </c>
      <c r="D56" s="33"/>
      <c r="E56" s="33"/>
      <c r="F56" s="33"/>
      <c r="G56" s="33"/>
      <c r="H56" s="33"/>
      <c r="I56" s="92"/>
      <c r="J56" s="102">
        <f>J98</f>
        <v>0</v>
      </c>
      <c r="K56" s="36"/>
      <c r="AU56" s="15" t="s">
        <v>108</v>
      </c>
    </row>
    <row r="57" spans="2:47" s="7" customFormat="1" ht="24.95" customHeight="1" x14ac:dyDescent="0.3">
      <c r="B57" s="121"/>
      <c r="C57" s="122"/>
      <c r="D57" s="123" t="s">
        <v>109</v>
      </c>
      <c r="E57" s="124"/>
      <c r="F57" s="124"/>
      <c r="G57" s="124"/>
      <c r="H57" s="124"/>
      <c r="I57" s="125"/>
      <c r="J57" s="126">
        <f>J99</f>
        <v>0</v>
      </c>
      <c r="K57" s="127"/>
    </row>
    <row r="58" spans="2:47" s="8" customFormat="1" ht="19.899999999999999" customHeight="1" x14ac:dyDescent="0.3">
      <c r="B58" s="128"/>
      <c r="C58" s="129"/>
      <c r="D58" s="130" t="s">
        <v>110</v>
      </c>
      <c r="E58" s="131"/>
      <c r="F58" s="131"/>
      <c r="G58" s="131"/>
      <c r="H58" s="131"/>
      <c r="I58" s="132"/>
      <c r="J58" s="133">
        <f>J100</f>
        <v>0</v>
      </c>
      <c r="K58" s="134"/>
    </row>
    <row r="59" spans="2:47" s="8" customFormat="1" ht="19.899999999999999" customHeight="1" x14ac:dyDescent="0.3">
      <c r="B59" s="128"/>
      <c r="C59" s="129"/>
      <c r="D59" s="130" t="s">
        <v>112</v>
      </c>
      <c r="E59" s="131"/>
      <c r="F59" s="131"/>
      <c r="G59" s="131"/>
      <c r="H59" s="131"/>
      <c r="I59" s="132"/>
      <c r="J59" s="133">
        <f>J105</f>
        <v>0</v>
      </c>
      <c r="K59" s="134"/>
    </row>
    <row r="60" spans="2:47" s="8" customFormat="1" ht="19.899999999999999" customHeight="1" x14ac:dyDescent="0.3">
      <c r="B60" s="128"/>
      <c r="C60" s="129"/>
      <c r="D60" s="130" t="s">
        <v>113</v>
      </c>
      <c r="E60" s="131"/>
      <c r="F60" s="131"/>
      <c r="G60" s="131"/>
      <c r="H60" s="131"/>
      <c r="I60" s="132"/>
      <c r="J60" s="133">
        <f>J107</f>
        <v>0</v>
      </c>
      <c r="K60" s="134"/>
    </row>
    <row r="61" spans="2:47" s="8" customFormat="1" ht="19.899999999999999" customHeight="1" x14ac:dyDescent="0.3">
      <c r="B61" s="128"/>
      <c r="C61" s="129"/>
      <c r="D61" s="130" t="s">
        <v>114</v>
      </c>
      <c r="E61" s="131"/>
      <c r="F61" s="131"/>
      <c r="G61" s="131"/>
      <c r="H61" s="131"/>
      <c r="I61" s="132"/>
      <c r="J61" s="133">
        <f>J111</f>
        <v>0</v>
      </c>
      <c r="K61" s="134"/>
    </row>
    <row r="62" spans="2:47" s="8" customFormat="1" ht="19.899999999999999" customHeight="1" x14ac:dyDescent="0.3">
      <c r="B62" s="128"/>
      <c r="C62" s="129"/>
      <c r="D62" s="130" t="s">
        <v>115</v>
      </c>
      <c r="E62" s="131"/>
      <c r="F62" s="131"/>
      <c r="G62" s="131"/>
      <c r="H62" s="131"/>
      <c r="I62" s="132"/>
      <c r="J62" s="133">
        <f>J123</f>
        <v>0</v>
      </c>
      <c r="K62" s="134"/>
    </row>
    <row r="63" spans="2:47" s="8" customFormat="1" ht="19.899999999999999" customHeight="1" x14ac:dyDescent="0.3">
      <c r="B63" s="128"/>
      <c r="C63" s="129"/>
      <c r="D63" s="130" t="s">
        <v>116</v>
      </c>
      <c r="E63" s="131"/>
      <c r="F63" s="131"/>
      <c r="G63" s="131"/>
      <c r="H63" s="131"/>
      <c r="I63" s="132"/>
      <c r="J63" s="133">
        <f>J134</f>
        <v>0</v>
      </c>
      <c r="K63" s="134"/>
    </row>
    <row r="64" spans="2:47" s="8" customFormat="1" ht="19.899999999999999" customHeight="1" x14ac:dyDescent="0.3">
      <c r="B64" s="128"/>
      <c r="C64" s="129"/>
      <c r="D64" s="130" t="s">
        <v>117</v>
      </c>
      <c r="E64" s="131"/>
      <c r="F64" s="131"/>
      <c r="G64" s="131"/>
      <c r="H64" s="131"/>
      <c r="I64" s="132"/>
      <c r="J64" s="133">
        <f>J139</f>
        <v>0</v>
      </c>
      <c r="K64" s="134"/>
    </row>
    <row r="65" spans="2:11" s="7" customFormat="1" ht="24.95" customHeight="1" x14ac:dyDescent="0.3">
      <c r="B65" s="121"/>
      <c r="C65" s="122"/>
      <c r="D65" s="123" t="s">
        <v>118</v>
      </c>
      <c r="E65" s="124"/>
      <c r="F65" s="124"/>
      <c r="G65" s="124"/>
      <c r="H65" s="124"/>
      <c r="I65" s="125"/>
      <c r="J65" s="126">
        <f>J142</f>
        <v>0</v>
      </c>
      <c r="K65" s="127"/>
    </row>
    <row r="66" spans="2:11" s="8" customFormat="1" ht="19.899999999999999" customHeight="1" x14ac:dyDescent="0.3">
      <c r="B66" s="128"/>
      <c r="C66" s="129"/>
      <c r="D66" s="130" t="s">
        <v>120</v>
      </c>
      <c r="E66" s="131"/>
      <c r="F66" s="131"/>
      <c r="G66" s="131"/>
      <c r="H66" s="131"/>
      <c r="I66" s="132"/>
      <c r="J66" s="133">
        <f>J143</f>
        <v>0</v>
      </c>
      <c r="K66" s="134"/>
    </row>
    <row r="67" spans="2:11" s="8" customFormat="1" ht="19.899999999999999" customHeight="1" x14ac:dyDescent="0.3">
      <c r="B67" s="128"/>
      <c r="C67" s="129"/>
      <c r="D67" s="130" t="s">
        <v>125</v>
      </c>
      <c r="E67" s="131"/>
      <c r="F67" s="131"/>
      <c r="G67" s="131"/>
      <c r="H67" s="131"/>
      <c r="I67" s="132"/>
      <c r="J67" s="133">
        <f>J148</f>
        <v>0</v>
      </c>
      <c r="K67" s="134"/>
    </row>
    <row r="68" spans="2:11" s="8" customFormat="1" ht="19.899999999999999" customHeight="1" x14ac:dyDescent="0.3">
      <c r="B68" s="128"/>
      <c r="C68" s="129"/>
      <c r="D68" s="130" t="s">
        <v>127</v>
      </c>
      <c r="E68" s="131"/>
      <c r="F68" s="131"/>
      <c r="G68" s="131"/>
      <c r="H68" s="131"/>
      <c r="I68" s="132"/>
      <c r="J68" s="133">
        <f>J166</f>
        <v>0</v>
      </c>
      <c r="K68" s="134"/>
    </row>
    <row r="69" spans="2:11" s="8" customFormat="1" ht="19.899999999999999" customHeight="1" x14ac:dyDescent="0.3">
      <c r="B69" s="128"/>
      <c r="C69" s="129"/>
      <c r="D69" s="130" t="s">
        <v>128</v>
      </c>
      <c r="E69" s="131"/>
      <c r="F69" s="131"/>
      <c r="G69" s="131"/>
      <c r="H69" s="131"/>
      <c r="I69" s="132"/>
      <c r="J69" s="133">
        <f>J172</f>
        <v>0</v>
      </c>
      <c r="K69" s="134"/>
    </row>
    <row r="70" spans="2:11" s="8" customFormat="1" ht="19.899999999999999" customHeight="1" x14ac:dyDescent="0.3">
      <c r="B70" s="128"/>
      <c r="C70" s="129"/>
      <c r="D70" s="130" t="s">
        <v>129</v>
      </c>
      <c r="E70" s="131"/>
      <c r="F70" s="131"/>
      <c r="G70" s="131"/>
      <c r="H70" s="131"/>
      <c r="I70" s="132"/>
      <c r="J70" s="133">
        <f>J182</f>
        <v>0</v>
      </c>
      <c r="K70" s="134"/>
    </row>
    <row r="71" spans="2:11" s="8" customFormat="1" ht="19.899999999999999" customHeight="1" x14ac:dyDescent="0.3">
      <c r="B71" s="128"/>
      <c r="C71" s="129"/>
      <c r="D71" s="130" t="s">
        <v>131</v>
      </c>
      <c r="E71" s="131"/>
      <c r="F71" s="131"/>
      <c r="G71" s="131"/>
      <c r="H71" s="131"/>
      <c r="I71" s="132"/>
      <c r="J71" s="133">
        <f>J190</f>
        <v>0</v>
      </c>
      <c r="K71" s="134"/>
    </row>
    <row r="72" spans="2:11" s="8" customFormat="1" ht="19.899999999999999" customHeight="1" x14ac:dyDescent="0.3">
      <c r="B72" s="128"/>
      <c r="C72" s="129"/>
      <c r="D72" s="130" t="s">
        <v>132</v>
      </c>
      <c r="E72" s="131"/>
      <c r="F72" s="131"/>
      <c r="G72" s="131"/>
      <c r="H72" s="131"/>
      <c r="I72" s="132"/>
      <c r="J72" s="133">
        <f>J193</f>
        <v>0</v>
      </c>
      <c r="K72" s="134"/>
    </row>
    <row r="73" spans="2:11" s="8" customFormat="1" ht="19.899999999999999" customHeight="1" x14ac:dyDescent="0.3">
      <c r="B73" s="128"/>
      <c r="C73" s="129"/>
      <c r="D73" s="130" t="s">
        <v>517</v>
      </c>
      <c r="E73" s="131"/>
      <c r="F73" s="131"/>
      <c r="G73" s="131"/>
      <c r="H73" s="131"/>
      <c r="I73" s="132"/>
      <c r="J73" s="133">
        <f>J197</f>
        <v>0</v>
      </c>
      <c r="K73" s="134"/>
    </row>
    <row r="74" spans="2:11" s="8" customFormat="1" ht="19.899999999999999" customHeight="1" x14ac:dyDescent="0.3">
      <c r="B74" s="128"/>
      <c r="C74" s="129"/>
      <c r="D74" s="130" t="s">
        <v>133</v>
      </c>
      <c r="E74" s="131"/>
      <c r="F74" s="131"/>
      <c r="G74" s="131"/>
      <c r="H74" s="131"/>
      <c r="I74" s="132"/>
      <c r="J74" s="133">
        <f>J203</f>
        <v>0</v>
      </c>
      <c r="K74" s="134"/>
    </row>
    <row r="75" spans="2:11" s="7" customFormat="1" ht="24.95" customHeight="1" x14ac:dyDescent="0.3">
      <c r="B75" s="121"/>
      <c r="C75" s="122"/>
      <c r="D75" s="123" t="s">
        <v>134</v>
      </c>
      <c r="E75" s="124"/>
      <c r="F75" s="124"/>
      <c r="G75" s="124"/>
      <c r="H75" s="124"/>
      <c r="I75" s="125"/>
      <c r="J75" s="126">
        <f>J207</f>
        <v>0</v>
      </c>
      <c r="K75" s="127"/>
    </row>
    <row r="76" spans="2:11" s="8" customFormat="1" ht="19.899999999999999" customHeight="1" x14ac:dyDescent="0.3">
      <c r="B76" s="128"/>
      <c r="C76" s="129"/>
      <c r="D76" s="130" t="s">
        <v>135</v>
      </c>
      <c r="E76" s="131"/>
      <c r="F76" s="131"/>
      <c r="G76" s="131"/>
      <c r="H76" s="131"/>
      <c r="I76" s="132"/>
      <c r="J76" s="133">
        <f>J208</f>
        <v>0</v>
      </c>
      <c r="K76" s="134"/>
    </row>
    <row r="77" spans="2:11" s="7" customFormat="1" ht="24.95" customHeight="1" x14ac:dyDescent="0.3">
      <c r="B77" s="121"/>
      <c r="C77" s="122"/>
      <c r="D77" s="123" t="s">
        <v>137</v>
      </c>
      <c r="E77" s="124"/>
      <c r="F77" s="124"/>
      <c r="G77" s="124"/>
      <c r="H77" s="124"/>
      <c r="I77" s="125"/>
      <c r="J77" s="126">
        <f>J211</f>
        <v>0</v>
      </c>
      <c r="K77" s="127"/>
    </row>
    <row r="78" spans="2:11" s="8" customFormat="1" ht="19.899999999999999" customHeight="1" x14ac:dyDescent="0.3">
      <c r="B78" s="128"/>
      <c r="C78" s="129"/>
      <c r="D78" s="130" t="s">
        <v>138</v>
      </c>
      <c r="E78" s="131"/>
      <c r="F78" s="131"/>
      <c r="G78" s="131"/>
      <c r="H78" s="131"/>
      <c r="I78" s="132"/>
      <c r="J78" s="133">
        <f>J212</f>
        <v>0</v>
      </c>
      <c r="K78" s="134"/>
    </row>
    <row r="79" spans="2:11" s="1" customFormat="1" ht="21.75" customHeight="1" x14ac:dyDescent="0.3">
      <c r="B79" s="32"/>
      <c r="C79" s="33"/>
      <c r="D79" s="33"/>
      <c r="E79" s="33"/>
      <c r="F79" s="33"/>
      <c r="G79" s="33"/>
      <c r="H79" s="33"/>
      <c r="I79" s="92"/>
      <c r="J79" s="33"/>
      <c r="K79" s="36"/>
    </row>
    <row r="80" spans="2:11" s="1" customFormat="1" ht="6.95" customHeight="1" x14ac:dyDescent="0.3">
      <c r="B80" s="47"/>
      <c r="C80" s="48"/>
      <c r="D80" s="48"/>
      <c r="E80" s="48"/>
      <c r="F80" s="48"/>
      <c r="G80" s="48"/>
      <c r="H80" s="48"/>
      <c r="I80" s="113"/>
      <c r="J80" s="48"/>
      <c r="K80" s="49"/>
    </row>
    <row r="84" spans="2:12" s="1" customFormat="1" ht="6.95" customHeight="1" x14ac:dyDescent="0.3">
      <c r="B84" s="50"/>
      <c r="C84" s="51"/>
      <c r="D84" s="51"/>
      <c r="E84" s="51"/>
      <c r="F84" s="51"/>
      <c r="G84" s="51"/>
      <c r="H84" s="51"/>
      <c r="I84" s="114"/>
      <c r="J84" s="51"/>
      <c r="K84" s="51"/>
      <c r="L84" s="32"/>
    </row>
    <row r="85" spans="2:12" s="1" customFormat="1" ht="36.950000000000003" customHeight="1" x14ac:dyDescent="0.3">
      <c r="B85" s="32"/>
      <c r="C85" s="52" t="s">
        <v>139</v>
      </c>
      <c r="L85" s="32"/>
    </row>
    <row r="86" spans="2:12" s="1" customFormat="1" ht="6.95" customHeight="1" x14ac:dyDescent="0.3">
      <c r="B86" s="32"/>
      <c r="L86" s="32"/>
    </row>
    <row r="87" spans="2:12" s="1" customFormat="1" ht="14.45" customHeight="1" x14ac:dyDescent="0.3">
      <c r="B87" s="32"/>
      <c r="C87" s="54" t="s">
        <v>17</v>
      </c>
      <c r="L87" s="32"/>
    </row>
    <row r="88" spans="2:12" s="1" customFormat="1" ht="22.5" customHeight="1" x14ac:dyDescent="0.3">
      <c r="B88" s="32"/>
      <c r="E88" s="353" t="str">
        <f>E7</f>
        <v>Areál STK - VINCENCI Skuteč</v>
      </c>
      <c r="F88" s="325"/>
      <c r="G88" s="325"/>
      <c r="H88" s="325"/>
      <c r="L88" s="32"/>
    </row>
    <row r="89" spans="2:12" s="1" customFormat="1" ht="14.45" customHeight="1" x14ac:dyDescent="0.3">
      <c r="B89" s="32"/>
      <c r="C89" s="54" t="s">
        <v>103</v>
      </c>
      <c r="L89" s="32"/>
    </row>
    <row r="90" spans="2:12" s="1" customFormat="1" ht="23.25" customHeight="1" x14ac:dyDescent="0.3">
      <c r="B90" s="32"/>
      <c r="E90" s="322" t="str">
        <f>E9</f>
        <v>03 - SO - 03 Měření emisí</v>
      </c>
      <c r="F90" s="325"/>
      <c r="G90" s="325"/>
      <c r="H90" s="325"/>
      <c r="L90" s="32"/>
    </row>
    <row r="91" spans="2:12" s="1" customFormat="1" ht="6.95" customHeight="1" x14ac:dyDescent="0.3">
      <c r="B91" s="32"/>
      <c r="L91" s="32"/>
    </row>
    <row r="92" spans="2:12" s="1" customFormat="1" ht="18" customHeight="1" x14ac:dyDescent="0.3">
      <c r="B92" s="32"/>
      <c r="C92" s="54" t="s">
        <v>23</v>
      </c>
      <c r="F92" s="135" t="str">
        <f>F12</f>
        <v xml:space="preserve"> </v>
      </c>
      <c r="I92" s="136" t="s">
        <v>25</v>
      </c>
      <c r="J92" s="58" t="str">
        <f>IF(J12="","",J12)</f>
        <v>05.11.2016</v>
      </c>
      <c r="L92" s="32"/>
    </row>
    <row r="93" spans="2:12" s="1" customFormat="1" ht="6.95" customHeight="1" x14ac:dyDescent="0.3">
      <c r="B93" s="32"/>
      <c r="L93" s="32"/>
    </row>
    <row r="94" spans="2:12" s="1" customFormat="1" ht="15" x14ac:dyDescent="0.3">
      <c r="B94" s="32"/>
      <c r="C94" s="54" t="s">
        <v>29</v>
      </c>
      <c r="F94" s="135" t="str">
        <f>E15</f>
        <v xml:space="preserve"> </v>
      </c>
      <c r="I94" s="136" t="s">
        <v>34</v>
      </c>
      <c r="J94" s="135" t="str">
        <f>E21</f>
        <v xml:space="preserve"> </v>
      </c>
      <c r="L94" s="32"/>
    </row>
    <row r="95" spans="2:12" s="1" customFormat="1" ht="14.45" customHeight="1" x14ac:dyDescent="0.3">
      <c r="B95" s="32"/>
      <c r="C95" s="54" t="s">
        <v>32</v>
      </c>
      <c r="F95" s="135" t="str">
        <f>IF(E18="","",E18)</f>
        <v/>
      </c>
      <c r="L95" s="32"/>
    </row>
    <row r="96" spans="2:12" s="1" customFormat="1" ht="10.35" customHeight="1" x14ac:dyDescent="0.3">
      <c r="B96" s="32"/>
      <c r="L96" s="32"/>
    </row>
    <row r="97" spans="2:65" s="9" customFormat="1" ht="29.25" customHeight="1" x14ac:dyDescent="0.3">
      <c r="B97" s="137"/>
      <c r="C97" s="138" t="s">
        <v>140</v>
      </c>
      <c r="D97" s="139" t="s">
        <v>56</v>
      </c>
      <c r="E97" s="139" t="s">
        <v>52</v>
      </c>
      <c r="F97" s="139" t="s">
        <v>141</v>
      </c>
      <c r="G97" s="139" t="s">
        <v>142</v>
      </c>
      <c r="H97" s="139" t="s">
        <v>143</v>
      </c>
      <c r="I97" s="140" t="s">
        <v>144</v>
      </c>
      <c r="J97" s="139" t="s">
        <v>106</v>
      </c>
      <c r="K97" s="141" t="s">
        <v>145</v>
      </c>
      <c r="L97" s="137"/>
      <c r="M97" s="64" t="s">
        <v>146</v>
      </c>
      <c r="N97" s="65" t="s">
        <v>41</v>
      </c>
      <c r="O97" s="65" t="s">
        <v>147</v>
      </c>
      <c r="P97" s="65" t="s">
        <v>148</v>
      </c>
      <c r="Q97" s="65" t="s">
        <v>149</v>
      </c>
      <c r="R97" s="65" t="s">
        <v>150</v>
      </c>
      <c r="S97" s="65" t="s">
        <v>151</v>
      </c>
      <c r="T97" s="66" t="s">
        <v>152</v>
      </c>
    </row>
    <row r="98" spans="2:65" s="1" customFormat="1" ht="29.25" customHeight="1" x14ac:dyDescent="0.35">
      <c r="B98" s="32"/>
      <c r="C98" s="68" t="s">
        <v>107</v>
      </c>
      <c r="J98" s="142">
        <f>BK98</f>
        <v>0</v>
      </c>
      <c r="L98" s="32"/>
      <c r="M98" s="67"/>
      <c r="N98" s="59"/>
      <c r="O98" s="59"/>
      <c r="P98" s="143">
        <f>P99+P142+P207+P211</f>
        <v>0</v>
      </c>
      <c r="Q98" s="59"/>
      <c r="R98" s="143">
        <f>R99+R142+R207+R211</f>
        <v>201.66994123999999</v>
      </c>
      <c r="S98" s="59"/>
      <c r="T98" s="144">
        <f>T99+T142+T207+T211</f>
        <v>180.50451770000001</v>
      </c>
      <c r="AT98" s="15" t="s">
        <v>70</v>
      </c>
      <c r="AU98" s="15" t="s">
        <v>108</v>
      </c>
      <c r="BK98" s="145">
        <f>BK99+BK142+BK207+BK211</f>
        <v>0</v>
      </c>
    </row>
    <row r="99" spans="2:65" s="10" customFormat="1" ht="37.35" customHeight="1" x14ac:dyDescent="0.35">
      <c r="B99" s="146"/>
      <c r="D99" s="147" t="s">
        <v>70</v>
      </c>
      <c r="E99" s="148" t="s">
        <v>153</v>
      </c>
      <c r="F99" s="148" t="s">
        <v>154</v>
      </c>
      <c r="I99" s="149"/>
      <c r="J99" s="150">
        <f>BK99</f>
        <v>0</v>
      </c>
      <c r="L99" s="146"/>
      <c r="M99" s="151"/>
      <c r="N99" s="152"/>
      <c r="O99" s="152"/>
      <c r="P99" s="153">
        <f>P100+P105+P107+P111+P123+P134+P139</f>
        <v>0</v>
      </c>
      <c r="Q99" s="152"/>
      <c r="R99" s="153">
        <f>R100+R105+R107+R111+R123+R134+R139</f>
        <v>197.37686509</v>
      </c>
      <c r="S99" s="152"/>
      <c r="T99" s="154">
        <f>T100+T105+T107+T111+T123+T134+T139</f>
        <v>178.49162200000001</v>
      </c>
      <c r="AR99" s="147" t="s">
        <v>22</v>
      </c>
      <c r="AT99" s="155" t="s">
        <v>70</v>
      </c>
      <c r="AU99" s="155" t="s">
        <v>71</v>
      </c>
      <c r="AY99" s="147" t="s">
        <v>155</v>
      </c>
      <c r="BK99" s="156">
        <f>BK100+BK105+BK107+BK111+BK123+BK134+BK139</f>
        <v>0</v>
      </c>
    </row>
    <row r="100" spans="2:65" s="10" customFormat="1" ht="19.899999999999999" customHeight="1" x14ac:dyDescent="0.3">
      <c r="B100" s="146"/>
      <c r="D100" s="157" t="s">
        <v>70</v>
      </c>
      <c r="E100" s="158" t="s">
        <v>22</v>
      </c>
      <c r="F100" s="158" t="s">
        <v>156</v>
      </c>
      <c r="I100" s="149"/>
      <c r="J100" s="159">
        <f>BK100</f>
        <v>0</v>
      </c>
      <c r="L100" s="146"/>
      <c r="M100" s="151"/>
      <c r="N100" s="152"/>
      <c r="O100" s="152"/>
      <c r="P100" s="153">
        <f>SUM(P101:P104)</f>
        <v>0</v>
      </c>
      <c r="Q100" s="152"/>
      <c r="R100" s="153">
        <f>SUM(R101:R104)</f>
        <v>0</v>
      </c>
      <c r="S100" s="152"/>
      <c r="T100" s="154">
        <f>SUM(T101:T104)</f>
        <v>0</v>
      </c>
      <c r="AR100" s="147" t="s">
        <v>22</v>
      </c>
      <c r="AT100" s="155" t="s">
        <v>70</v>
      </c>
      <c r="AU100" s="155" t="s">
        <v>22</v>
      </c>
      <c r="AY100" s="147" t="s">
        <v>155</v>
      </c>
      <c r="BK100" s="156">
        <f>SUM(BK101:BK104)</f>
        <v>0</v>
      </c>
    </row>
    <row r="101" spans="2:65" s="1" customFormat="1" ht="22.5" customHeight="1" x14ac:dyDescent="0.3">
      <c r="B101" s="160"/>
      <c r="C101" s="161" t="s">
        <v>22</v>
      </c>
      <c r="D101" s="161" t="s">
        <v>157</v>
      </c>
      <c r="E101" s="162" t="s">
        <v>518</v>
      </c>
      <c r="F101" s="163" t="s">
        <v>519</v>
      </c>
      <c r="G101" s="164" t="s">
        <v>158</v>
      </c>
      <c r="H101" s="165">
        <v>41.978000000000002</v>
      </c>
      <c r="I101" s="166"/>
      <c r="J101" s="167">
        <f>ROUND(I101*H101,2)</f>
        <v>0</v>
      </c>
      <c r="K101" s="163" t="s">
        <v>159</v>
      </c>
      <c r="L101" s="32"/>
      <c r="M101" s="168" t="s">
        <v>3</v>
      </c>
      <c r="N101" s="169" t="s">
        <v>42</v>
      </c>
      <c r="O101" s="33"/>
      <c r="P101" s="170">
        <f>O101*H101</f>
        <v>0</v>
      </c>
      <c r="Q101" s="170">
        <v>0</v>
      </c>
      <c r="R101" s="170">
        <f>Q101*H101</f>
        <v>0</v>
      </c>
      <c r="S101" s="170">
        <v>0</v>
      </c>
      <c r="T101" s="171">
        <f>S101*H101</f>
        <v>0</v>
      </c>
      <c r="AR101" s="15" t="s">
        <v>160</v>
      </c>
      <c r="AT101" s="15" t="s">
        <v>157</v>
      </c>
      <c r="AU101" s="15" t="s">
        <v>79</v>
      </c>
      <c r="AY101" s="15" t="s">
        <v>155</v>
      </c>
      <c r="BE101" s="172">
        <f>IF(N101="základní",J101,0)</f>
        <v>0</v>
      </c>
      <c r="BF101" s="172">
        <f>IF(N101="snížená",J101,0)</f>
        <v>0</v>
      </c>
      <c r="BG101" s="172">
        <f>IF(N101="zákl. přenesená",J101,0)</f>
        <v>0</v>
      </c>
      <c r="BH101" s="172">
        <f>IF(N101="sníž. přenesená",J101,0)</f>
        <v>0</v>
      </c>
      <c r="BI101" s="172">
        <f>IF(N101="nulová",J101,0)</f>
        <v>0</v>
      </c>
      <c r="BJ101" s="15" t="s">
        <v>22</v>
      </c>
      <c r="BK101" s="172">
        <f>ROUND(I101*H101,2)</f>
        <v>0</v>
      </c>
      <c r="BL101" s="15" t="s">
        <v>160</v>
      </c>
      <c r="BM101" s="15" t="s">
        <v>520</v>
      </c>
    </row>
    <row r="102" spans="2:65" s="1" customFormat="1" ht="22.5" customHeight="1" x14ac:dyDescent="0.3">
      <c r="B102" s="160"/>
      <c r="C102" s="161" t="s">
        <v>79</v>
      </c>
      <c r="D102" s="161" t="s">
        <v>157</v>
      </c>
      <c r="E102" s="162" t="s">
        <v>166</v>
      </c>
      <c r="F102" s="163" t="s">
        <v>167</v>
      </c>
      <c r="G102" s="164" t="s">
        <v>158</v>
      </c>
      <c r="H102" s="165">
        <v>41.978000000000002</v>
      </c>
      <c r="I102" s="166"/>
      <c r="J102" s="167">
        <f>ROUND(I102*H102,2)</f>
        <v>0</v>
      </c>
      <c r="K102" s="163" t="s">
        <v>159</v>
      </c>
      <c r="L102" s="32"/>
      <c r="M102" s="168" t="s">
        <v>3</v>
      </c>
      <c r="N102" s="169" t="s">
        <v>42</v>
      </c>
      <c r="O102" s="33"/>
      <c r="P102" s="170">
        <f>O102*H102</f>
        <v>0</v>
      </c>
      <c r="Q102" s="170">
        <v>0</v>
      </c>
      <c r="R102" s="170">
        <f>Q102*H102</f>
        <v>0</v>
      </c>
      <c r="S102" s="170">
        <v>0</v>
      </c>
      <c r="T102" s="171">
        <f>S102*H102</f>
        <v>0</v>
      </c>
      <c r="AR102" s="15" t="s">
        <v>160</v>
      </c>
      <c r="AT102" s="15" t="s">
        <v>157</v>
      </c>
      <c r="AU102" s="15" t="s">
        <v>79</v>
      </c>
      <c r="AY102" s="15" t="s">
        <v>155</v>
      </c>
      <c r="BE102" s="172">
        <f>IF(N102="základní",J102,0)</f>
        <v>0</v>
      </c>
      <c r="BF102" s="172">
        <f>IF(N102="snížená",J102,0)</f>
        <v>0</v>
      </c>
      <c r="BG102" s="172">
        <f>IF(N102="zákl. přenesená",J102,0)</f>
        <v>0</v>
      </c>
      <c r="BH102" s="172">
        <f>IF(N102="sníž. přenesená",J102,0)</f>
        <v>0</v>
      </c>
      <c r="BI102" s="172">
        <f>IF(N102="nulová",J102,0)</f>
        <v>0</v>
      </c>
      <c r="BJ102" s="15" t="s">
        <v>22</v>
      </c>
      <c r="BK102" s="172">
        <f>ROUND(I102*H102,2)</f>
        <v>0</v>
      </c>
      <c r="BL102" s="15" t="s">
        <v>160</v>
      </c>
      <c r="BM102" s="15" t="s">
        <v>521</v>
      </c>
    </row>
    <row r="103" spans="2:65" s="1" customFormat="1" ht="22.5" customHeight="1" x14ac:dyDescent="0.3">
      <c r="B103" s="160"/>
      <c r="C103" s="161" t="s">
        <v>161</v>
      </c>
      <c r="D103" s="161" t="s">
        <v>157</v>
      </c>
      <c r="E103" s="162" t="s">
        <v>169</v>
      </c>
      <c r="F103" s="163" t="s">
        <v>170</v>
      </c>
      <c r="G103" s="164" t="s">
        <v>158</v>
      </c>
      <c r="H103" s="165">
        <v>41.978000000000002</v>
      </c>
      <c r="I103" s="166"/>
      <c r="J103" s="167">
        <f>ROUND(I103*H103,2)</f>
        <v>0</v>
      </c>
      <c r="K103" s="163" t="s">
        <v>159</v>
      </c>
      <c r="L103" s="32"/>
      <c r="M103" s="168" t="s">
        <v>3</v>
      </c>
      <c r="N103" s="169" t="s">
        <v>42</v>
      </c>
      <c r="O103" s="33"/>
      <c r="P103" s="170">
        <f>O103*H103</f>
        <v>0</v>
      </c>
      <c r="Q103" s="170">
        <v>0</v>
      </c>
      <c r="R103" s="170">
        <f>Q103*H103</f>
        <v>0</v>
      </c>
      <c r="S103" s="170">
        <v>0</v>
      </c>
      <c r="T103" s="171">
        <f>S103*H103</f>
        <v>0</v>
      </c>
      <c r="AR103" s="15" t="s">
        <v>160</v>
      </c>
      <c r="AT103" s="15" t="s">
        <v>157</v>
      </c>
      <c r="AU103" s="15" t="s">
        <v>79</v>
      </c>
      <c r="AY103" s="15" t="s">
        <v>155</v>
      </c>
      <c r="BE103" s="172">
        <f>IF(N103="základní",J103,0)</f>
        <v>0</v>
      </c>
      <c r="BF103" s="172">
        <f>IF(N103="snížená",J103,0)</f>
        <v>0</v>
      </c>
      <c r="BG103" s="172">
        <f>IF(N103="zákl. přenesená",J103,0)</f>
        <v>0</v>
      </c>
      <c r="BH103" s="172">
        <f>IF(N103="sníž. přenesená",J103,0)</f>
        <v>0</v>
      </c>
      <c r="BI103" s="172">
        <f>IF(N103="nulová",J103,0)</f>
        <v>0</v>
      </c>
      <c r="BJ103" s="15" t="s">
        <v>22</v>
      </c>
      <c r="BK103" s="172">
        <f>ROUND(I103*H103,2)</f>
        <v>0</v>
      </c>
      <c r="BL103" s="15" t="s">
        <v>160</v>
      </c>
      <c r="BM103" s="15" t="s">
        <v>522</v>
      </c>
    </row>
    <row r="104" spans="2:65" s="1" customFormat="1" ht="22.5" customHeight="1" x14ac:dyDescent="0.3">
      <c r="B104" s="160"/>
      <c r="C104" s="161" t="s">
        <v>160</v>
      </c>
      <c r="D104" s="161" t="s">
        <v>157</v>
      </c>
      <c r="E104" s="162" t="s">
        <v>172</v>
      </c>
      <c r="F104" s="163" t="s">
        <v>173</v>
      </c>
      <c r="G104" s="164" t="s">
        <v>174</v>
      </c>
      <c r="H104" s="165">
        <v>75.56</v>
      </c>
      <c r="I104" s="166"/>
      <c r="J104" s="167">
        <f>ROUND(I104*H104,2)</f>
        <v>0</v>
      </c>
      <c r="K104" s="163" t="s">
        <v>159</v>
      </c>
      <c r="L104" s="32"/>
      <c r="M104" s="168" t="s">
        <v>3</v>
      </c>
      <c r="N104" s="169" t="s">
        <v>42</v>
      </c>
      <c r="O104" s="33"/>
      <c r="P104" s="170">
        <f>O104*H104</f>
        <v>0</v>
      </c>
      <c r="Q104" s="170">
        <v>0</v>
      </c>
      <c r="R104" s="170">
        <f>Q104*H104</f>
        <v>0</v>
      </c>
      <c r="S104" s="170">
        <v>0</v>
      </c>
      <c r="T104" s="171">
        <f>S104*H104</f>
        <v>0</v>
      </c>
      <c r="AR104" s="15" t="s">
        <v>160</v>
      </c>
      <c r="AT104" s="15" t="s">
        <v>157</v>
      </c>
      <c r="AU104" s="15" t="s">
        <v>79</v>
      </c>
      <c r="AY104" s="15" t="s">
        <v>155</v>
      </c>
      <c r="BE104" s="172">
        <f>IF(N104="základní",J104,0)</f>
        <v>0</v>
      </c>
      <c r="BF104" s="172">
        <f>IF(N104="snížená",J104,0)</f>
        <v>0</v>
      </c>
      <c r="BG104" s="172">
        <f>IF(N104="zákl. přenesená",J104,0)</f>
        <v>0</v>
      </c>
      <c r="BH104" s="172">
        <f>IF(N104="sníž. přenesená",J104,0)</f>
        <v>0</v>
      </c>
      <c r="BI104" s="172">
        <f>IF(N104="nulová",J104,0)</f>
        <v>0</v>
      </c>
      <c r="BJ104" s="15" t="s">
        <v>22</v>
      </c>
      <c r="BK104" s="172">
        <f>ROUND(I104*H104,2)</f>
        <v>0</v>
      </c>
      <c r="BL104" s="15" t="s">
        <v>160</v>
      </c>
      <c r="BM104" s="15" t="s">
        <v>523</v>
      </c>
    </row>
    <row r="105" spans="2:65" s="10" customFormat="1" ht="29.85" customHeight="1" x14ac:dyDescent="0.3">
      <c r="B105" s="146"/>
      <c r="D105" s="157" t="s">
        <v>70</v>
      </c>
      <c r="E105" s="158" t="s">
        <v>161</v>
      </c>
      <c r="F105" s="158" t="s">
        <v>195</v>
      </c>
      <c r="I105" s="149"/>
      <c r="J105" s="159">
        <f>BK105</f>
        <v>0</v>
      </c>
      <c r="L105" s="146"/>
      <c r="M105" s="151"/>
      <c r="N105" s="152"/>
      <c r="O105" s="152"/>
      <c r="P105" s="153">
        <f>P106</f>
        <v>0</v>
      </c>
      <c r="Q105" s="152"/>
      <c r="R105" s="153">
        <f>R106</f>
        <v>32.341814999999997</v>
      </c>
      <c r="S105" s="152"/>
      <c r="T105" s="154">
        <f>T106</f>
        <v>0</v>
      </c>
      <c r="AR105" s="147" t="s">
        <v>22</v>
      </c>
      <c r="AT105" s="155" t="s">
        <v>70</v>
      </c>
      <c r="AU105" s="155" t="s">
        <v>22</v>
      </c>
      <c r="AY105" s="147" t="s">
        <v>155</v>
      </c>
      <c r="BK105" s="156">
        <f>BK106</f>
        <v>0</v>
      </c>
    </row>
    <row r="106" spans="2:65" s="1" customFormat="1" ht="22.5" customHeight="1" x14ac:dyDescent="0.3">
      <c r="B106" s="160"/>
      <c r="C106" s="161" t="s">
        <v>164</v>
      </c>
      <c r="D106" s="161" t="s">
        <v>157</v>
      </c>
      <c r="E106" s="162" t="s">
        <v>524</v>
      </c>
      <c r="F106" s="163" t="s">
        <v>525</v>
      </c>
      <c r="G106" s="164" t="s">
        <v>158</v>
      </c>
      <c r="H106" s="165">
        <v>17.225999999999999</v>
      </c>
      <c r="I106" s="166"/>
      <c r="J106" s="167">
        <f>ROUND(I106*H106,2)</f>
        <v>0</v>
      </c>
      <c r="K106" s="163" t="s">
        <v>159</v>
      </c>
      <c r="L106" s="32"/>
      <c r="M106" s="168" t="s">
        <v>3</v>
      </c>
      <c r="N106" s="169" t="s">
        <v>42</v>
      </c>
      <c r="O106" s="33"/>
      <c r="P106" s="170">
        <f>O106*H106</f>
        <v>0</v>
      </c>
      <c r="Q106" s="170">
        <v>1.8774999999999999</v>
      </c>
      <c r="R106" s="170">
        <f>Q106*H106</f>
        <v>32.341814999999997</v>
      </c>
      <c r="S106" s="170">
        <v>0</v>
      </c>
      <c r="T106" s="171">
        <f>S106*H106</f>
        <v>0</v>
      </c>
      <c r="AR106" s="15" t="s">
        <v>160</v>
      </c>
      <c r="AT106" s="15" t="s">
        <v>157</v>
      </c>
      <c r="AU106" s="15" t="s">
        <v>79</v>
      </c>
      <c r="AY106" s="15" t="s">
        <v>155</v>
      </c>
      <c r="BE106" s="172">
        <f>IF(N106="základní",J106,0)</f>
        <v>0</v>
      </c>
      <c r="BF106" s="172">
        <f>IF(N106="snížená",J106,0)</f>
        <v>0</v>
      </c>
      <c r="BG106" s="172">
        <f>IF(N106="zákl. přenesená",J106,0)</f>
        <v>0</v>
      </c>
      <c r="BH106" s="172">
        <f>IF(N106="sníž. přenesená",J106,0)</f>
        <v>0</v>
      </c>
      <c r="BI106" s="172">
        <f>IF(N106="nulová",J106,0)</f>
        <v>0</v>
      </c>
      <c r="BJ106" s="15" t="s">
        <v>22</v>
      </c>
      <c r="BK106" s="172">
        <f>ROUND(I106*H106,2)</f>
        <v>0</v>
      </c>
      <c r="BL106" s="15" t="s">
        <v>160</v>
      </c>
      <c r="BM106" s="15" t="s">
        <v>526</v>
      </c>
    </row>
    <row r="107" spans="2:65" s="10" customFormat="1" ht="29.85" customHeight="1" x14ac:dyDescent="0.3">
      <c r="B107" s="146"/>
      <c r="D107" s="157" t="s">
        <v>70</v>
      </c>
      <c r="E107" s="158" t="s">
        <v>160</v>
      </c>
      <c r="F107" s="158" t="s">
        <v>202</v>
      </c>
      <c r="I107" s="149"/>
      <c r="J107" s="159">
        <f>BK107</f>
        <v>0</v>
      </c>
      <c r="L107" s="146"/>
      <c r="M107" s="151"/>
      <c r="N107" s="152"/>
      <c r="O107" s="152"/>
      <c r="P107" s="153">
        <f>SUM(P108:P110)</f>
        <v>0</v>
      </c>
      <c r="Q107" s="152"/>
      <c r="R107" s="153">
        <f>SUM(R108:R110)</f>
        <v>0</v>
      </c>
      <c r="S107" s="152"/>
      <c r="T107" s="154">
        <f>SUM(T108:T110)</f>
        <v>0</v>
      </c>
      <c r="AR107" s="147" t="s">
        <v>22</v>
      </c>
      <c r="AT107" s="155" t="s">
        <v>70</v>
      </c>
      <c r="AU107" s="155" t="s">
        <v>22</v>
      </c>
      <c r="AY107" s="147" t="s">
        <v>155</v>
      </c>
      <c r="BK107" s="156">
        <f>SUM(BK108:BK110)</f>
        <v>0</v>
      </c>
    </row>
    <row r="108" spans="2:65" s="1" customFormat="1" ht="22.5" customHeight="1" x14ac:dyDescent="0.3">
      <c r="B108" s="160"/>
      <c r="C108" s="161" t="s">
        <v>165</v>
      </c>
      <c r="D108" s="161" t="s">
        <v>157</v>
      </c>
      <c r="E108" s="162" t="s">
        <v>207</v>
      </c>
      <c r="F108" s="163" t="s">
        <v>208</v>
      </c>
      <c r="G108" s="164" t="s">
        <v>178</v>
      </c>
      <c r="H108" s="165">
        <v>58.758000000000003</v>
      </c>
      <c r="I108" s="166"/>
      <c r="J108" s="167">
        <f>ROUND(I108*H108,2)</f>
        <v>0</v>
      </c>
      <c r="K108" s="163" t="s">
        <v>159</v>
      </c>
      <c r="L108" s="32"/>
      <c r="M108" s="168" t="s">
        <v>3</v>
      </c>
      <c r="N108" s="169" t="s">
        <v>42</v>
      </c>
      <c r="O108" s="33"/>
      <c r="P108" s="170">
        <f>O108*H108</f>
        <v>0</v>
      </c>
      <c r="Q108" s="170">
        <v>0</v>
      </c>
      <c r="R108" s="170">
        <f>Q108*H108</f>
        <v>0</v>
      </c>
      <c r="S108" s="170">
        <v>0</v>
      </c>
      <c r="T108" s="171">
        <f>S108*H108</f>
        <v>0</v>
      </c>
      <c r="AR108" s="15" t="s">
        <v>160</v>
      </c>
      <c r="AT108" s="15" t="s">
        <v>157</v>
      </c>
      <c r="AU108" s="15" t="s">
        <v>79</v>
      </c>
      <c r="AY108" s="15" t="s">
        <v>155</v>
      </c>
      <c r="BE108" s="172">
        <f>IF(N108="základní",J108,0)</f>
        <v>0</v>
      </c>
      <c r="BF108" s="172">
        <f>IF(N108="snížená",J108,0)</f>
        <v>0</v>
      </c>
      <c r="BG108" s="172">
        <f>IF(N108="zákl. přenesená",J108,0)</f>
        <v>0</v>
      </c>
      <c r="BH108" s="172">
        <f>IF(N108="sníž. přenesená",J108,0)</f>
        <v>0</v>
      </c>
      <c r="BI108" s="172">
        <f>IF(N108="nulová",J108,0)</f>
        <v>0</v>
      </c>
      <c r="BJ108" s="15" t="s">
        <v>22</v>
      </c>
      <c r="BK108" s="172">
        <f>ROUND(I108*H108,2)</f>
        <v>0</v>
      </c>
      <c r="BL108" s="15" t="s">
        <v>160</v>
      </c>
      <c r="BM108" s="15" t="s">
        <v>527</v>
      </c>
    </row>
    <row r="109" spans="2:65" s="1" customFormat="1" ht="22.5" customHeight="1" x14ac:dyDescent="0.3">
      <c r="B109" s="160"/>
      <c r="C109" s="161" t="s">
        <v>168</v>
      </c>
      <c r="D109" s="161" t="s">
        <v>157</v>
      </c>
      <c r="E109" s="162" t="s">
        <v>210</v>
      </c>
      <c r="F109" s="163" t="s">
        <v>211</v>
      </c>
      <c r="G109" s="164" t="s">
        <v>178</v>
      </c>
      <c r="H109" s="165">
        <v>222.13399999999999</v>
      </c>
      <c r="I109" s="166"/>
      <c r="J109" s="167">
        <f>ROUND(I109*H109,2)</f>
        <v>0</v>
      </c>
      <c r="K109" s="163" t="s">
        <v>159</v>
      </c>
      <c r="L109" s="32"/>
      <c r="M109" s="168" t="s">
        <v>3</v>
      </c>
      <c r="N109" s="169" t="s">
        <v>42</v>
      </c>
      <c r="O109" s="33"/>
      <c r="P109" s="170">
        <f>O109*H109</f>
        <v>0</v>
      </c>
      <c r="Q109" s="170">
        <v>0</v>
      </c>
      <c r="R109" s="170">
        <f>Q109*H109</f>
        <v>0</v>
      </c>
      <c r="S109" s="170">
        <v>0</v>
      </c>
      <c r="T109" s="171">
        <f>S109*H109</f>
        <v>0</v>
      </c>
      <c r="AR109" s="15" t="s">
        <v>160</v>
      </c>
      <c r="AT109" s="15" t="s">
        <v>157</v>
      </c>
      <c r="AU109" s="15" t="s">
        <v>79</v>
      </c>
      <c r="AY109" s="15" t="s">
        <v>155</v>
      </c>
      <c r="BE109" s="172">
        <f>IF(N109="základní",J109,0)</f>
        <v>0</v>
      </c>
      <c r="BF109" s="172">
        <f>IF(N109="snížená",J109,0)</f>
        <v>0</v>
      </c>
      <c r="BG109" s="172">
        <f>IF(N109="zákl. přenesená",J109,0)</f>
        <v>0</v>
      </c>
      <c r="BH109" s="172">
        <f>IF(N109="sníž. přenesená",J109,0)</f>
        <v>0</v>
      </c>
      <c r="BI109" s="172">
        <f>IF(N109="nulová",J109,0)</f>
        <v>0</v>
      </c>
      <c r="BJ109" s="15" t="s">
        <v>22</v>
      </c>
      <c r="BK109" s="172">
        <f>ROUND(I109*H109,2)</f>
        <v>0</v>
      </c>
      <c r="BL109" s="15" t="s">
        <v>160</v>
      </c>
      <c r="BM109" s="15" t="s">
        <v>528</v>
      </c>
    </row>
    <row r="110" spans="2:65" s="1" customFormat="1" ht="22.5" customHeight="1" x14ac:dyDescent="0.3">
      <c r="B110" s="160"/>
      <c r="C110" s="182" t="s">
        <v>171</v>
      </c>
      <c r="D110" s="182" t="s">
        <v>180</v>
      </c>
      <c r="E110" s="183" t="s">
        <v>213</v>
      </c>
      <c r="F110" s="184" t="s">
        <v>529</v>
      </c>
      <c r="G110" s="185" t="s">
        <v>178</v>
      </c>
      <c r="H110" s="186">
        <v>280.89100000000002</v>
      </c>
      <c r="I110" s="187"/>
      <c r="J110" s="188">
        <f>ROUND(I110*H110,2)</f>
        <v>0</v>
      </c>
      <c r="K110" s="184" t="s">
        <v>3</v>
      </c>
      <c r="L110" s="189"/>
      <c r="M110" s="190" t="s">
        <v>3</v>
      </c>
      <c r="N110" s="191" t="s">
        <v>42</v>
      </c>
      <c r="O110" s="33"/>
      <c r="P110" s="170">
        <f>O110*H110</f>
        <v>0</v>
      </c>
      <c r="Q110" s="170">
        <v>0</v>
      </c>
      <c r="R110" s="170">
        <f>Q110*H110</f>
        <v>0</v>
      </c>
      <c r="S110" s="170">
        <v>0</v>
      </c>
      <c r="T110" s="171">
        <f>S110*H110</f>
        <v>0</v>
      </c>
      <c r="AR110" s="15" t="s">
        <v>171</v>
      </c>
      <c r="AT110" s="15" t="s">
        <v>180</v>
      </c>
      <c r="AU110" s="15" t="s">
        <v>79</v>
      </c>
      <c r="AY110" s="15" t="s">
        <v>155</v>
      </c>
      <c r="BE110" s="172">
        <f>IF(N110="základní",J110,0)</f>
        <v>0</v>
      </c>
      <c r="BF110" s="172">
        <f>IF(N110="snížená",J110,0)</f>
        <v>0</v>
      </c>
      <c r="BG110" s="172">
        <f>IF(N110="zákl. přenesená",J110,0)</f>
        <v>0</v>
      </c>
      <c r="BH110" s="172">
        <f>IF(N110="sníž. přenesená",J110,0)</f>
        <v>0</v>
      </c>
      <c r="BI110" s="172">
        <f>IF(N110="nulová",J110,0)</f>
        <v>0</v>
      </c>
      <c r="BJ110" s="15" t="s">
        <v>22</v>
      </c>
      <c r="BK110" s="172">
        <f>ROUND(I110*H110,2)</f>
        <v>0</v>
      </c>
      <c r="BL110" s="15" t="s">
        <v>160</v>
      </c>
      <c r="BM110" s="15" t="s">
        <v>530</v>
      </c>
    </row>
    <row r="111" spans="2:65" s="10" customFormat="1" ht="29.85" customHeight="1" x14ac:dyDescent="0.3">
      <c r="B111" s="146"/>
      <c r="D111" s="157" t="s">
        <v>70</v>
      </c>
      <c r="E111" s="158" t="s">
        <v>165</v>
      </c>
      <c r="F111" s="158" t="s">
        <v>214</v>
      </c>
      <c r="I111" s="149"/>
      <c r="J111" s="159">
        <f>BK111</f>
        <v>0</v>
      </c>
      <c r="L111" s="146"/>
      <c r="M111" s="151"/>
      <c r="N111" s="152"/>
      <c r="O111" s="152"/>
      <c r="P111" s="153">
        <f>SUM(P112:P122)</f>
        <v>0</v>
      </c>
      <c r="Q111" s="152"/>
      <c r="R111" s="153">
        <f>SUM(R112:R122)</f>
        <v>165.02665449</v>
      </c>
      <c r="S111" s="152"/>
      <c r="T111" s="154">
        <f>SUM(T112:T122)</f>
        <v>0</v>
      </c>
      <c r="AR111" s="147" t="s">
        <v>22</v>
      </c>
      <c r="AT111" s="155" t="s">
        <v>70</v>
      </c>
      <c r="AU111" s="155" t="s">
        <v>22</v>
      </c>
      <c r="AY111" s="147" t="s">
        <v>155</v>
      </c>
      <c r="BK111" s="156">
        <f>SUM(BK112:BK122)</f>
        <v>0</v>
      </c>
    </row>
    <row r="112" spans="2:65" s="1" customFormat="1" ht="22.5" customHeight="1" x14ac:dyDescent="0.3">
      <c r="B112" s="160"/>
      <c r="C112" s="161" t="s">
        <v>176</v>
      </c>
      <c r="D112" s="161" t="s">
        <v>157</v>
      </c>
      <c r="E112" s="162" t="s">
        <v>531</v>
      </c>
      <c r="F112" s="163" t="s">
        <v>532</v>
      </c>
      <c r="G112" s="164" t="s">
        <v>178</v>
      </c>
      <c r="H112" s="165">
        <v>311.05799999999999</v>
      </c>
      <c r="I112" s="166"/>
      <c r="J112" s="167">
        <f>ROUND(I112*H112,2)</f>
        <v>0</v>
      </c>
      <c r="K112" s="163" t="s">
        <v>159</v>
      </c>
      <c r="L112" s="32"/>
      <c r="M112" s="168" t="s">
        <v>3</v>
      </c>
      <c r="N112" s="169" t="s">
        <v>42</v>
      </c>
      <c r="O112" s="33"/>
      <c r="P112" s="170">
        <f>O112*H112</f>
        <v>0</v>
      </c>
      <c r="Q112" s="170">
        <v>1.5699999999999999E-2</v>
      </c>
      <c r="R112" s="170">
        <f>Q112*H112</f>
        <v>4.8836105999999999</v>
      </c>
      <c r="S112" s="170">
        <v>0</v>
      </c>
      <c r="T112" s="171">
        <f>S112*H112</f>
        <v>0</v>
      </c>
      <c r="AR112" s="15" t="s">
        <v>160</v>
      </c>
      <c r="AT112" s="15" t="s">
        <v>157</v>
      </c>
      <c r="AU112" s="15" t="s">
        <v>79</v>
      </c>
      <c r="AY112" s="15" t="s">
        <v>155</v>
      </c>
      <c r="BE112" s="172">
        <f>IF(N112="základní",J112,0)</f>
        <v>0</v>
      </c>
      <c r="BF112" s="172">
        <f>IF(N112="snížená",J112,0)</f>
        <v>0</v>
      </c>
      <c r="BG112" s="172">
        <f>IF(N112="zákl. přenesená",J112,0)</f>
        <v>0</v>
      </c>
      <c r="BH112" s="172">
        <f>IF(N112="sníž. přenesená",J112,0)</f>
        <v>0</v>
      </c>
      <c r="BI112" s="172">
        <f>IF(N112="nulová",J112,0)</f>
        <v>0</v>
      </c>
      <c r="BJ112" s="15" t="s">
        <v>22</v>
      </c>
      <c r="BK112" s="172">
        <f>ROUND(I112*H112,2)</f>
        <v>0</v>
      </c>
      <c r="BL112" s="15" t="s">
        <v>160</v>
      </c>
      <c r="BM112" s="15" t="s">
        <v>533</v>
      </c>
    </row>
    <row r="113" spans="2:65" s="1" customFormat="1" ht="22.5" customHeight="1" x14ac:dyDescent="0.3">
      <c r="B113" s="160"/>
      <c r="C113" s="161" t="s">
        <v>27</v>
      </c>
      <c r="D113" s="161" t="s">
        <v>157</v>
      </c>
      <c r="E113" s="162" t="s">
        <v>534</v>
      </c>
      <c r="F113" s="163" t="s">
        <v>535</v>
      </c>
      <c r="G113" s="164" t="s">
        <v>324</v>
      </c>
      <c r="H113" s="165">
        <v>16</v>
      </c>
      <c r="I113" s="166"/>
      <c r="J113" s="167">
        <f>ROUND(I113*H113,2)</f>
        <v>0</v>
      </c>
      <c r="K113" s="163" t="s">
        <v>159</v>
      </c>
      <c r="L113" s="32"/>
      <c r="M113" s="168" t="s">
        <v>3</v>
      </c>
      <c r="N113" s="169" t="s">
        <v>42</v>
      </c>
      <c r="O113" s="33"/>
      <c r="P113" s="170">
        <f>O113*H113</f>
        <v>0</v>
      </c>
      <c r="Q113" s="170">
        <v>0.14699999999999999</v>
      </c>
      <c r="R113" s="170">
        <f>Q113*H113</f>
        <v>2.3519999999999999</v>
      </c>
      <c r="S113" s="170">
        <v>0</v>
      </c>
      <c r="T113" s="171">
        <f>S113*H113</f>
        <v>0</v>
      </c>
      <c r="AR113" s="15" t="s">
        <v>160</v>
      </c>
      <c r="AT113" s="15" t="s">
        <v>157</v>
      </c>
      <c r="AU113" s="15" t="s">
        <v>79</v>
      </c>
      <c r="AY113" s="15" t="s">
        <v>155</v>
      </c>
      <c r="BE113" s="172">
        <f>IF(N113="základní",J113,0)</f>
        <v>0</v>
      </c>
      <c r="BF113" s="172">
        <f>IF(N113="snížená",J113,0)</f>
        <v>0</v>
      </c>
      <c r="BG113" s="172">
        <f>IF(N113="zákl. přenesená",J113,0)</f>
        <v>0</v>
      </c>
      <c r="BH113" s="172">
        <f>IF(N113="sníž. přenesená",J113,0)</f>
        <v>0</v>
      </c>
      <c r="BI113" s="172">
        <f>IF(N113="nulová",J113,0)</f>
        <v>0</v>
      </c>
      <c r="BJ113" s="15" t="s">
        <v>22</v>
      </c>
      <c r="BK113" s="172">
        <f>ROUND(I113*H113,2)</f>
        <v>0</v>
      </c>
      <c r="BL113" s="15" t="s">
        <v>160</v>
      </c>
      <c r="BM113" s="15" t="s">
        <v>536</v>
      </c>
    </row>
    <row r="114" spans="2:65" s="1" customFormat="1" ht="22.5" customHeight="1" x14ac:dyDescent="0.3">
      <c r="B114" s="160"/>
      <c r="C114" s="161" t="s">
        <v>179</v>
      </c>
      <c r="D114" s="161" t="s">
        <v>157</v>
      </c>
      <c r="E114" s="162" t="s">
        <v>537</v>
      </c>
      <c r="F114" s="163" t="s">
        <v>538</v>
      </c>
      <c r="G114" s="164" t="s">
        <v>178</v>
      </c>
      <c r="H114" s="165">
        <v>31.213999999999999</v>
      </c>
      <c r="I114" s="166"/>
      <c r="J114" s="167">
        <f>ROUND(I114*H114,2)</f>
        <v>0</v>
      </c>
      <c r="K114" s="163" t="s">
        <v>159</v>
      </c>
      <c r="L114" s="32"/>
      <c r="M114" s="168" t="s">
        <v>3</v>
      </c>
      <c r="N114" s="169" t="s">
        <v>42</v>
      </c>
      <c r="O114" s="33"/>
      <c r="P114" s="170">
        <f>O114*H114</f>
        <v>0</v>
      </c>
      <c r="Q114" s="170">
        <v>3.3579999999999999E-2</v>
      </c>
      <c r="R114" s="170">
        <f>Q114*H114</f>
        <v>1.0481661199999999</v>
      </c>
      <c r="S114" s="170">
        <v>0</v>
      </c>
      <c r="T114" s="171">
        <f>S114*H114</f>
        <v>0</v>
      </c>
      <c r="AR114" s="15" t="s">
        <v>160</v>
      </c>
      <c r="AT114" s="15" t="s">
        <v>157</v>
      </c>
      <c r="AU114" s="15" t="s">
        <v>79</v>
      </c>
      <c r="AY114" s="15" t="s">
        <v>155</v>
      </c>
      <c r="BE114" s="172">
        <f>IF(N114="základní",J114,0)</f>
        <v>0</v>
      </c>
      <c r="BF114" s="172">
        <f>IF(N114="snížená",J114,0)</f>
        <v>0</v>
      </c>
      <c r="BG114" s="172">
        <f>IF(N114="zákl. přenesená",J114,0)</f>
        <v>0</v>
      </c>
      <c r="BH114" s="172">
        <f>IF(N114="sníž. přenesená",J114,0)</f>
        <v>0</v>
      </c>
      <c r="BI114" s="172">
        <f>IF(N114="nulová",J114,0)</f>
        <v>0</v>
      </c>
      <c r="BJ114" s="15" t="s">
        <v>22</v>
      </c>
      <c r="BK114" s="172">
        <f>ROUND(I114*H114,2)</f>
        <v>0</v>
      </c>
      <c r="BL114" s="15" t="s">
        <v>160</v>
      </c>
      <c r="BM114" s="15" t="s">
        <v>539</v>
      </c>
    </row>
    <row r="115" spans="2:65" s="1" customFormat="1" ht="22.5" customHeight="1" x14ac:dyDescent="0.3">
      <c r="B115" s="160"/>
      <c r="C115" s="161" t="s">
        <v>181</v>
      </c>
      <c r="D115" s="161" t="s">
        <v>157</v>
      </c>
      <c r="E115" s="162" t="s">
        <v>540</v>
      </c>
      <c r="F115" s="163" t="s">
        <v>541</v>
      </c>
      <c r="G115" s="164" t="s">
        <v>178</v>
      </c>
      <c r="H115" s="165">
        <v>307.89699999999999</v>
      </c>
      <c r="I115" s="166"/>
      <c r="J115" s="167">
        <f>ROUND(I115*H115,2)</f>
        <v>0</v>
      </c>
      <c r="K115" s="163" t="s">
        <v>159</v>
      </c>
      <c r="L115" s="32"/>
      <c r="M115" s="168" t="s">
        <v>3</v>
      </c>
      <c r="N115" s="169" t="s">
        <v>42</v>
      </c>
      <c r="O115" s="33"/>
      <c r="P115" s="170">
        <f>O115*H115</f>
        <v>0</v>
      </c>
      <c r="Q115" s="170">
        <v>8.5000000000000006E-3</v>
      </c>
      <c r="R115" s="170">
        <f>Q115*H115</f>
        <v>2.6171245000000001</v>
      </c>
      <c r="S115" s="170">
        <v>0</v>
      </c>
      <c r="T115" s="171">
        <f>S115*H115</f>
        <v>0</v>
      </c>
      <c r="AR115" s="15" t="s">
        <v>160</v>
      </c>
      <c r="AT115" s="15" t="s">
        <v>157</v>
      </c>
      <c r="AU115" s="15" t="s">
        <v>79</v>
      </c>
      <c r="AY115" s="15" t="s">
        <v>155</v>
      </c>
      <c r="BE115" s="172">
        <f>IF(N115="základní",J115,0)</f>
        <v>0</v>
      </c>
      <c r="BF115" s="172">
        <f>IF(N115="snížená",J115,0)</f>
        <v>0</v>
      </c>
      <c r="BG115" s="172">
        <f>IF(N115="zákl. přenesená",J115,0)</f>
        <v>0</v>
      </c>
      <c r="BH115" s="172">
        <f>IF(N115="sníž. přenesená",J115,0)</f>
        <v>0</v>
      </c>
      <c r="BI115" s="172">
        <f>IF(N115="nulová",J115,0)</f>
        <v>0</v>
      </c>
      <c r="BJ115" s="15" t="s">
        <v>22</v>
      </c>
      <c r="BK115" s="172">
        <f>ROUND(I115*H115,2)</f>
        <v>0</v>
      </c>
      <c r="BL115" s="15" t="s">
        <v>160</v>
      </c>
      <c r="BM115" s="15" t="s">
        <v>542</v>
      </c>
    </row>
    <row r="116" spans="2:65" s="1" customFormat="1" ht="22.5" customHeight="1" x14ac:dyDescent="0.3">
      <c r="B116" s="160"/>
      <c r="C116" s="182" t="s">
        <v>184</v>
      </c>
      <c r="D116" s="182" t="s">
        <v>180</v>
      </c>
      <c r="E116" s="183" t="s">
        <v>543</v>
      </c>
      <c r="F116" s="184" t="s">
        <v>544</v>
      </c>
      <c r="G116" s="185" t="s">
        <v>178</v>
      </c>
      <c r="H116" s="186">
        <v>314.05500000000001</v>
      </c>
      <c r="I116" s="187"/>
      <c r="J116" s="188">
        <f>ROUND(I116*H116,2)</f>
        <v>0</v>
      </c>
      <c r="K116" s="184" t="s">
        <v>159</v>
      </c>
      <c r="L116" s="189"/>
      <c r="M116" s="190" t="s">
        <v>3</v>
      </c>
      <c r="N116" s="191" t="s">
        <v>42</v>
      </c>
      <c r="O116" s="33"/>
      <c r="P116" s="170">
        <f>O116*H116</f>
        <v>0</v>
      </c>
      <c r="Q116" s="170">
        <v>1.8E-3</v>
      </c>
      <c r="R116" s="170">
        <f>Q116*H116</f>
        <v>0.565299</v>
      </c>
      <c r="S116" s="170">
        <v>0</v>
      </c>
      <c r="T116" s="171">
        <f>S116*H116</f>
        <v>0</v>
      </c>
      <c r="AR116" s="15" t="s">
        <v>171</v>
      </c>
      <c r="AT116" s="15" t="s">
        <v>180</v>
      </c>
      <c r="AU116" s="15" t="s">
        <v>79</v>
      </c>
      <c r="AY116" s="15" t="s">
        <v>155</v>
      </c>
      <c r="BE116" s="172">
        <f>IF(N116="základní",J116,0)</f>
        <v>0</v>
      </c>
      <c r="BF116" s="172">
        <f>IF(N116="snížená",J116,0)</f>
        <v>0</v>
      </c>
      <c r="BG116" s="172">
        <f>IF(N116="zákl. přenesená",J116,0)</f>
        <v>0</v>
      </c>
      <c r="BH116" s="172">
        <f>IF(N116="sníž. přenesená",J116,0)</f>
        <v>0</v>
      </c>
      <c r="BI116" s="172">
        <f>IF(N116="nulová",J116,0)</f>
        <v>0</v>
      </c>
      <c r="BJ116" s="15" t="s">
        <v>22</v>
      </c>
      <c r="BK116" s="172">
        <f>ROUND(I116*H116,2)</f>
        <v>0</v>
      </c>
      <c r="BL116" s="15" t="s">
        <v>160</v>
      </c>
      <c r="BM116" s="15" t="s">
        <v>545</v>
      </c>
    </row>
    <row r="117" spans="2:65" s="11" customFormat="1" x14ac:dyDescent="0.3">
      <c r="B117" s="173"/>
      <c r="D117" s="174" t="s">
        <v>175</v>
      </c>
      <c r="F117" s="175" t="s">
        <v>546</v>
      </c>
      <c r="H117" s="176">
        <v>314.05500000000001</v>
      </c>
      <c r="I117" s="177"/>
      <c r="L117" s="173"/>
      <c r="M117" s="178"/>
      <c r="N117" s="179"/>
      <c r="O117" s="179"/>
      <c r="P117" s="179"/>
      <c r="Q117" s="179"/>
      <c r="R117" s="179"/>
      <c r="S117" s="179"/>
      <c r="T117" s="180"/>
      <c r="AT117" s="181" t="s">
        <v>175</v>
      </c>
      <c r="AU117" s="181" t="s">
        <v>79</v>
      </c>
      <c r="AV117" s="11" t="s">
        <v>79</v>
      </c>
      <c r="AW117" s="11" t="s">
        <v>4</v>
      </c>
      <c r="AX117" s="11" t="s">
        <v>22</v>
      </c>
      <c r="AY117" s="181" t="s">
        <v>155</v>
      </c>
    </row>
    <row r="118" spans="2:65" s="1" customFormat="1" ht="22.5" customHeight="1" x14ac:dyDescent="0.3">
      <c r="B118" s="160"/>
      <c r="C118" s="161" t="s">
        <v>187</v>
      </c>
      <c r="D118" s="161" t="s">
        <v>157</v>
      </c>
      <c r="E118" s="162" t="s">
        <v>547</v>
      </c>
      <c r="F118" s="163" t="s">
        <v>548</v>
      </c>
      <c r="G118" s="164" t="s">
        <v>158</v>
      </c>
      <c r="H118" s="165">
        <v>10.494999999999999</v>
      </c>
      <c r="I118" s="166"/>
      <c r="J118" s="167">
        <f>ROUND(I118*H118,2)</f>
        <v>0</v>
      </c>
      <c r="K118" s="163" t="s">
        <v>159</v>
      </c>
      <c r="L118" s="32"/>
      <c r="M118" s="168" t="s">
        <v>3</v>
      </c>
      <c r="N118" s="169" t="s">
        <v>42</v>
      </c>
      <c r="O118" s="33"/>
      <c r="P118" s="170">
        <f>O118*H118</f>
        <v>0</v>
      </c>
      <c r="Q118" s="170">
        <v>2.45329</v>
      </c>
      <c r="R118" s="170">
        <f>Q118*H118</f>
        <v>25.747278549999997</v>
      </c>
      <c r="S118" s="170">
        <v>0</v>
      </c>
      <c r="T118" s="171">
        <f>S118*H118</f>
        <v>0</v>
      </c>
      <c r="AR118" s="15" t="s">
        <v>160</v>
      </c>
      <c r="AT118" s="15" t="s">
        <v>157</v>
      </c>
      <c r="AU118" s="15" t="s">
        <v>79</v>
      </c>
      <c r="AY118" s="15" t="s">
        <v>155</v>
      </c>
      <c r="BE118" s="172">
        <f>IF(N118="základní",J118,0)</f>
        <v>0</v>
      </c>
      <c r="BF118" s="172">
        <f>IF(N118="snížená",J118,0)</f>
        <v>0</v>
      </c>
      <c r="BG118" s="172">
        <f>IF(N118="zákl. přenesená",J118,0)</f>
        <v>0</v>
      </c>
      <c r="BH118" s="172">
        <f>IF(N118="sníž. přenesená",J118,0)</f>
        <v>0</v>
      </c>
      <c r="BI118" s="172">
        <f>IF(N118="nulová",J118,0)</f>
        <v>0</v>
      </c>
      <c r="BJ118" s="15" t="s">
        <v>22</v>
      </c>
      <c r="BK118" s="172">
        <f>ROUND(I118*H118,2)</f>
        <v>0</v>
      </c>
      <c r="BL118" s="15" t="s">
        <v>160</v>
      </c>
      <c r="BM118" s="15" t="s">
        <v>549</v>
      </c>
    </row>
    <row r="119" spans="2:65" s="1" customFormat="1" ht="31.5" customHeight="1" x14ac:dyDescent="0.3">
      <c r="B119" s="160"/>
      <c r="C119" s="161" t="s">
        <v>9</v>
      </c>
      <c r="D119" s="161" t="s">
        <v>157</v>
      </c>
      <c r="E119" s="162" t="s">
        <v>550</v>
      </c>
      <c r="F119" s="163" t="s">
        <v>551</v>
      </c>
      <c r="G119" s="164" t="s">
        <v>158</v>
      </c>
      <c r="H119" s="165">
        <v>41.978000000000002</v>
      </c>
      <c r="I119" s="166"/>
      <c r="J119" s="167">
        <f>ROUND(I119*H119,2)</f>
        <v>0</v>
      </c>
      <c r="K119" s="163" t="s">
        <v>159</v>
      </c>
      <c r="L119" s="32"/>
      <c r="M119" s="168" t="s">
        <v>3</v>
      </c>
      <c r="N119" s="169" t="s">
        <v>42</v>
      </c>
      <c r="O119" s="33"/>
      <c r="P119" s="170">
        <f>O119*H119</f>
        <v>0</v>
      </c>
      <c r="Q119" s="170">
        <v>2.45329</v>
      </c>
      <c r="R119" s="170">
        <f>Q119*H119</f>
        <v>102.98420762000001</v>
      </c>
      <c r="S119" s="170">
        <v>0</v>
      </c>
      <c r="T119" s="171">
        <f>S119*H119</f>
        <v>0</v>
      </c>
      <c r="AR119" s="15" t="s">
        <v>160</v>
      </c>
      <c r="AT119" s="15" t="s">
        <v>157</v>
      </c>
      <c r="AU119" s="15" t="s">
        <v>79</v>
      </c>
      <c r="AY119" s="15" t="s">
        <v>155</v>
      </c>
      <c r="BE119" s="172">
        <f>IF(N119="základní",J119,0)</f>
        <v>0</v>
      </c>
      <c r="BF119" s="172">
        <f>IF(N119="snížená",J119,0)</f>
        <v>0</v>
      </c>
      <c r="BG119" s="172">
        <f>IF(N119="zákl. přenesená",J119,0)</f>
        <v>0</v>
      </c>
      <c r="BH119" s="172">
        <f>IF(N119="sníž. přenesená",J119,0)</f>
        <v>0</v>
      </c>
      <c r="BI119" s="172">
        <f>IF(N119="nulová",J119,0)</f>
        <v>0</v>
      </c>
      <c r="BJ119" s="15" t="s">
        <v>22</v>
      </c>
      <c r="BK119" s="172">
        <f>ROUND(I119*H119,2)</f>
        <v>0</v>
      </c>
      <c r="BL119" s="15" t="s">
        <v>160</v>
      </c>
      <c r="BM119" s="15" t="s">
        <v>552</v>
      </c>
    </row>
    <row r="120" spans="2:65" s="1" customFormat="1" ht="31.5" customHeight="1" x14ac:dyDescent="0.3">
      <c r="B120" s="160"/>
      <c r="C120" s="161" t="s">
        <v>190</v>
      </c>
      <c r="D120" s="161" t="s">
        <v>157</v>
      </c>
      <c r="E120" s="162" t="s">
        <v>553</v>
      </c>
      <c r="F120" s="163" t="s">
        <v>554</v>
      </c>
      <c r="G120" s="164" t="s">
        <v>158</v>
      </c>
      <c r="H120" s="165">
        <v>41.978000000000002</v>
      </c>
      <c r="I120" s="166"/>
      <c r="J120" s="167">
        <f>ROUND(I120*H120,2)</f>
        <v>0</v>
      </c>
      <c r="K120" s="163" t="s">
        <v>159</v>
      </c>
      <c r="L120" s="32"/>
      <c r="M120" s="168" t="s">
        <v>3</v>
      </c>
      <c r="N120" s="169" t="s">
        <v>42</v>
      </c>
      <c r="O120" s="33"/>
      <c r="P120" s="170">
        <f>O120*H120</f>
        <v>0</v>
      </c>
      <c r="Q120" s="170">
        <v>2.5250000000000002E-2</v>
      </c>
      <c r="R120" s="170">
        <f>Q120*H120</f>
        <v>1.0599445000000001</v>
      </c>
      <c r="S120" s="170">
        <v>0</v>
      </c>
      <c r="T120" s="171">
        <f>S120*H120</f>
        <v>0</v>
      </c>
      <c r="AR120" s="15" t="s">
        <v>160</v>
      </c>
      <c r="AT120" s="15" t="s">
        <v>157</v>
      </c>
      <c r="AU120" s="15" t="s">
        <v>79</v>
      </c>
      <c r="AY120" s="15" t="s">
        <v>155</v>
      </c>
      <c r="BE120" s="172">
        <f>IF(N120="základní",J120,0)</f>
        <v>0</v>
      </c>
      <c r="BF120" s="172">
        <f>IF(N120="snížená",J120,0)</f>
        <v>0</v>
      </c>
      <c r="BG120" s="172">
        <f>IF(N120="zákl. přenesená",J120,0)</f>
        <v>0</v>
      </c>
      <c r="BH120" s="172">
        <f>IF(N120="sníž. přenesená",J120,0)</f>
        <v>0</v>
      </c>
      <c r="BI120" s="172">
        <f>IF(N120="nulová",J120,0)</f>
        <v>0</v>
      </c>
      <c r="BJ120" s="15" t="s">
        <v>22</v>
      </c>
      <c r="BK120" s="172">
        <f>ROUND(I120*H120,2)</f>
        <v>0</v>
      </c>
      <c r="BL120" s="15" t="s">
        <v>160</v>
      </c>
      <c r="BM120" s="15" t="s">
        <v>555</v>
      </c>
    </row>
    <row r="121" spans="2:65" s="1" customFormat="1" ht="31.5" customHeight="1" x14ac:dyDescent="0.3">
      <c r="B121" s="160"/>
      <c r="C121" s="161" t="s">
        <v>191</v>
      </c>
      <c r="D121" s="161" t="s">
        <v>157</v>
      </c>
      <c r="E121" s="162" t="s">
        <v>556</v>
      </c>
      <c r="F121" s="163" t="s">
        <v>557</v>
      </c>
      <c r="G121" s="164" t="s">
        <v>178</v>
      </c>
      <c r="H121" s="165">
        <v>209.89</v>
      </c>
      <c r="I121" s="166"/>
      <c r="J121" s="167">
        <f>ROUND(I121*H121,2)</f>
        <v>0</v>
      </c>
      <c r="K121" s="163" t="s">
        <v>159</v>
      </c>
      <c r="L121" s="32"/>
      <c r="M121" s="168" t="s">
        <v>3</v>
      </c>
      <c r="N121" s="169" t="s">
        <v>42</v>
      </c>
      <c r="O121" s="33"/>
      <c r="P121" s="170">
        <f>O121*H121</f>
        <v>0</v>
      </c>
      <c r="Q121" s="170">
        <v>5.2399999999999999E-3</v>
      </c>
      <c r="R121" s="170">
        <f>Q121*H121</f>
        <v>1.0998235999999999</v>
      </c>
      <c r="S121" s="170">
        <v>0</v>
      </c>
      <c r="T121" s="171">
        <f>S121*H121</f>
        <v>0</v>
      </c>
      <c r="AR121" s="15" t="s">
        <v>160</v>
      </c>
      <c r="AT121" s="15" t="s">
        <v>157</v>
      </c>
      <c r="AU121" s="15" t="s">
        <v>79</v>
      </c>
      <c r="AY121" s="15" t="s">
        <v>155</v>
      </c>
      <c r="BE121" s="172">
        <f>IF(N121="základní",J121,0)</f>
        <v>0</v>
      </c>
      <c r="BF121" s="172">
        <f>IF(N121="snížená",J121,0)</f>
        <v>0</v>
      </c>
      <c r="BG121" s="172">
        <f>IF(N121="zákl. přenesená",J121,0)</f>
        <v>0</v>
      </c>
      <c r="BH121" s="172">
        <f>IF(N121="sníž. přenesená",J121,0)</f>
        <v>0</v>
      </c>
      <c r="BI121" s="172">
        <f>IF(N121="nulová",J121,0)</f>
        <v>0</v>
      </c>
      <c r="BJ121" s="15" t="s">
        <v>22</v>
      </c>
      <c r="BK121" s="172">
        <f>ROUND(I121*H121,2)</f>
        <v>0</v>
      </c>
      <c r="BL121" s="15" t="s">
        <v>160</v>
      </c>
      <c r="BM121" s="15" t="s">
        <v>558</v>
      </c>
    </row>
    <row r="122" spans="2:65" s="1" customFormat="1" ht="22.5" customHeight="1" x14ac:dyDescent="0.3">
      <c r="B122" s="160"/>
      <c r="C122" s="161" t="s">
        <v>192</v>
      </c>
      <c r="D122" s="161" t="s">
        <v>157</v>
      </c>
      <c r="E122" s="162" t="s">
        <v>559</v>
      </c>
      <c r="F122" s="163" t="s">
        <v>560</v>
      </c>
      <c r="G122" s="164" t="s">
        <v>158</v>
      </c>
      <c r="H122" s="165">
        <v>10.494999999999999</v>
      </c>
      <c r="I122" s="166"/>
      <c r="J122" s="167">
        <f>ROUND(I122*H122,2)</f>
        <v>0</v>
      </c>
      <c r="K122" s="163" t="s">
        <v>159</v>
      </c>
      <c r="L122" s="32"/>
      <c r="M122" s="168" t="s">
        <v>3</v>
      </c>
      <c r="N122" s="169" t="s">
        <v>42</v>
      </c>
      <c r="O122" s="33"/>
      <c r="P122" s="170">
        <f>O122*H122</f>
        <v>0</v>
      </c>
      <c r="Q122" s="170">
        <v>2.16</v>
      </c>
      <c r="R122" s="170">
        <f>Q122*H122</f>
        <v>22.6692</v>
      </c>
      <c r="S122" s="170">
        <v>0</v>
      </c>
      <c r="T122" s="171">
        <f>S122*H122</f>
        <v>0</v>
      </c>
      <c r="AR122" s="15" t="s">
        <v>160</v>
      </c>
      <c r="AT122" s="15" t="s">
        <v>157</v>
      </c>
      <c r="AU122" s="15" t="s">
        <v>79</v>
      </c>
      <c r="AY122" s="15" t="s">
        <v>155</v>
      </c>
      <c r="BE122" s="172">
        <f>IF(N122="základní",J122,0)</f>
        <v>0</v>
      </c>
      <c r="BF122" s="172">
        <f>IF(N122="snížená",J122,0)</f>
        <v>0</v>
      </c>
      <c r="BG122" s="172">
        <f>IF(N122="zákl. přenesená",J122,0)</f>
        <v>0</v>
      </c>
      <c r="BH122" s="172">
        <f>IF(N122="sníž. přenesená",J122,0)</f>
        <v>0</v>
      </c>
      <c r="BI122" s="172">
        <f>IF(N122="nulová",J122,0)</f>
        <v>0</v>
      </c>
      <c r="BJ122" s="15" t="s">
        <v>22</v>
      </c>
      <c r="BK122" s="172">
        <f>ROUND(I122*H122,2)</f>
        <v>0</v>
      </c>
      <c r="BL122" s="15" t="s">
        <v>160</v>
      </c>
      <c r="BM122" s="15" t="s">
        <v>561</v>
      </c>
    </row>
    <row r="123" spans="2:65" s="10" customFormat="1" ht="29.85" customHeight="1" x14ac:dyDescent="0.3">
      <c r="B123" s="146"/>
      <c r="D123" s="157" t="s">
        <v>70</v>
      </c>
      <c r="E123" s="158" t="s">
        <v>176</v>
      </c>
      <c r="F123" s="158" t="s">
        <v>237</v>
      </c>
      <c r="I123" s="149"/>
      <c r="J123" s="159">
        <f>BK123</f>
        <v>0</v>
      </c>
      <c r="L123" s="146"/>
      <c r="M123" s="151"/>
      <c r="N123" s="152"/>
      <c r="O123" s="152"/>
      <c r="P123" s="153">
        <f>SUM(P124:P133)</f>
        <v>0</v>
      </c>
      <c r="Q123" s="152"/>
      <c r="R123" s="153">
        <f>SUM(R124:R133)</f>
        <v>8.3955999999999996E-3</v>
      </c>
      <c r="S123" s="152"/>
      <c r="T123" s="154">
        <f>SUM(T124:T133)</f>
        <v>178.49162200000001</v>
      </c>
      <c r="AR123" s="147" t="s">
        <v>22</v>
      </c>
      <c r="AT123" s="155" t="s">
        <v>70</v>
      </c>
      <c r="AU123" s="155" t="s">
        <v>22</v>
      </c>
      <c r="AY123" s="147" t="s">
        <v>155</v>
      </c>
      <c r="BK123" s="156">
        <f>SUM(BK124:BK133)</f>
        <v>0</v>
      </c>
    </row>
    <row r="124" spans="2:65" s="1" customFormat="1" ht="22.5" customHeight="1" x14ac:dyDescent="0.3">
      <c r="B124" s="160"/>
      <c r="C124" s="161" t="s">
        <v>193</v>
      </c>
      <c r="D124" s="161" t="s">
        <v>157</v>
      </c>
      <c r="E124" s="162" t="s">
        <v>562</v>
      </c>
      <c r="F124" s="163" t="s">
        <v>563</v>
      </c>
      <c r="G124" s="164" t="s">
        <v>508</v>
      </c>
      <c r="H124" s="165">
        <v>200</v>
      </c>
      <c r="I124" s="166"/>
      <c r="J124" s="167">
        <f t="shared" ref="J124:J133" si="0">ROUND(I124*H124,2)</f>
        <v>0</v>
      </c>
      <c r="K124" s="163" t="s">
        <v>3</v>
      </c>
      <c r="L124" s="32"/>
      <c r="M124" s="168" t="s">
        <v>3</v>
      </c>
      <c r="N124" s="169" t="s">
        <v>42</v>
      </c>
      <c r="O124" s="33"/>
      <c r="P124" s="170">
        <f t="shared" ref="P124:P133" si="1">O124*H124</f>
        <v>0</v>
      </c>
      <c r="Q124" s="170">
        <v>0</v>
      </c>
      <c r="R124" s="170">
        <f t="shared" ref="R124:R133" si="2">Q124*H124</f>
        <v>0</v>
      </c>
      <c r="S124" s="170">
        <v>0</v>
      </c>
      <c r="T124" s="171">
        <f t="shared" ref="T124:T133" si="3">S124*H124</f>
        <v>0</v>
      </c>
      <c r="AR124" s="15" t="s">
        <v>160</v>
      </c>
      <c r="AT124" s="15" t="s">
        <v>157</v>
      </c>
      <c r="AU124" s="15" t="s">
        <v>79</v>
      </c>
      <c r="AY124" s="15" t="s">
        <v>155</v>
      </c>
      <c r="BE124" s="172">
        <f t="shared" ref="BE124:BE133" si="4">IF(N124="základní",J124,0)</f>
        <v>0</v>
      </c>
      <c r="BF124" s="172">
        <f t="shared" ref="BF124:BF133" si="5">IF(N124="snížená",J124,0)</f>
        <v>0</v>
      </c>
      <c r="BG124" s="172">
        <f t="shared" ref="BG124:BG133" si="6">IF(N124="zákl. přenesená",J124,0)</f>
        <v>0</v>
      </c>
      <c r="BH124" s="172">
        <f t="shared" ref="BH124:BH133" si="7">IF(N124="sníž. přenesená",J124,0)</f>
        <v>0</v>
      </c>
      <c r="BI124" s="172">
        <f t="shared" ref="BI124:BI133" si="8">IF(N124="nulová",J124,0)</f>
        <v>0</v>
      </c>
      <c r="BJ124" s="15" t="s">
        <v>22</v>
      </c>
      <c r="BK124" s="172">
        <f t="shared" ref="BK124:BK133" si="9">ROUND(I124*H124,2)</f>
        <v>0</v>
      </c>
      <c r="BL124" s="15" t="s">
        <v>160</v>
      </c>
      <c r="BM124" s="15" t="s">
        <v>564</v>
      </c>
    </row>
    <row r="125" spans="2:65" s="1" customFormat="1" ht="22.5" customHeight="1" x14ac:dyDescent="0.3">
      <c r="B125" s="160"/>
      <c r="C125" s="161" t="s">
        <v>194</v>
      </c>
      <c r="D125" s="161" t="s">
        <v>157</v>
      </c>
      <c r="E125" s="162" t="s">
        <v>565</v>
      </c>
      <c r="F125" s="163" t="s">
        <v>566</v>
      </c>
      <c r="G125" s="164" t="s">
        <v>178</v>
      </c>
      <c r="H125" s="165">
        <v>209.89</v>
      </c>
      <c r="I125" s="166"/>
      <c r="J125" s="167">
        <f t="shared" si="0"/>
        <v>0</v>
      </c>
      <c r="K125" s="163" t="s">
        <v>159</v>
      </c>
      <c r="L125" s="32"/>
      <c r="M125" s="168" t="s">
        <v>3</v>
      </c>
      <c r="N125" s="169" t="s">
        <v>42</v>
      </c>
      <c r="O125" s="33"/>
      <c r="P125" s="170">
        <f t="shared" si="1"/>
        <v>0</v>
      </c>
      <c r="Q125" s="170">
        <v>4.0000000000000003E-5</v>
      </c>
      <c r="R125" s="170">
        <f t="shared" si="2"/>
        <v>8.3955999999999996E-3</v>
      </c>
      <c r="S125" s="170">
        <v>0</v>
      </c>
      <c r="T125" s="171">
        <f t="shared" si="3"/>
        <v>0</v>
      </c>
      <c r="AR125" s="15" t="s">
        <v>160</v>
      </c>
      <c r="AT125" s="15" t="s">
        <v>157</v>
      </c>
      <c r="AU125" s="15" t="s">
        <v>79</v>
      </c>
      <c r="AY125" s="15" t="s">
        <v>155</v>
      </c>
      <c r="BE125" s="172">
        <f t="shared" si="4"/>
        <v>0</v>
      </c>
      <c r="BF125" s="172">
        <f t="shared" si="5"/>
        <v>0</v>
      </c>
      <c r="BG125" s="172">
        <f t="shared" si="6"/>
        <v>0</v>
      </c>
      <c r="BH125" s="172">
        <f t="shared" si="7"/>
        <v>0</v>
      </c>
      <c r="BI125" s="172">
        <f t="shared" si="8"/>
        <v>0</v>
      </c>
      <c r="BJ125" s="15" t="s">
        <v>22</v>
      </c>
      <c r="BK125" s="172">
        <f t="shared" si="9"/>
        <v>0</v>
      </c>
      <c r="BL125" s="15" t="s">
        <v>160</v>
      </c>
      <c r="BM125" s="15" t="s">
        <v>567</v>
      </c>
    </row>
    <row r="126" spans="2:65" s="1" customFormat="1" ht="31.5" customHeight="1" x14ac:dyDescent="0.3">
      <c r="B126" s="160"/>
      <c r="C126" s="161" t="s">
        <v>8</v>
      </c>
      <c r="D126" s="161" t="s">
        <v>157</v>
      </c>
      <c r="E126" s="162" t="s">
        <v>568</v>
      </c>
      <c r="F126" s="163" t="s">
        <v>569</v>
      </c>
      <c r="G126" s="164" t="s">
        <v>158</v>
      </c>
      <c r="H126" s="165">
        <v>41.978000000000002</v>
      </c>
      <c r="I126" s="166"/>
      <c r="J126" s="167">
        <f t="shared" si="0"/>
        <v>0</v>
      </c>
      <c r="K126" s="163" t="s">
        <v>159</v>
      </c>
      <c r="L126" s="32"/>
      <c r="M126" s="168" t="s">
        <v>3</v>
      </c>
      <c r="N126" s="169" t="s">
        <v>42</v>
      </c>
      <c r="O126" s="33"/>
      <c r="P126" s="170">
        <f t="shared" si="1"/>
        <v>0</v>
      </c>
      <c r="Q126" s="170">
        <v>0</v>
      </c>
      <c r="R126" s="170">
        <f t="shared" si="2"/>
        <v>0</v>
      </c>
      <c r="S126" s="170">
        <v>2.2000000000000002</v>
      </c>
      <c r="T126" s="171">
        <f t="shared" si="3"/>
        <v>92.351600000000005</v>
      </c>
      <c r="AR126" s="15" t="s">
        <v>160</v>
      </c>
      <c r="AT126" s="15" t="s">
        <v>157</v>
      </c>
      <c r="AU126" s="15" t="s">
        <v>79</v>
      </c>
      <c r="AY126" s="15" t="s">
        <v>155</v>
      </c>
      <c r="BE126" s="172">
        <f t="shared" si="4"/>
        <v>0</v>
      </c>
      <c r="BF126" s="172">
        <f t="shared" si="5"/>
        <v>0</v>
      </c>
      <c r="BG126" s="172">
        <f t="shared" si="6"/>
        <v>0</v>
      </c>
      <c r="BH126" s="172">
        <f t="shared" si="7"/>
        <v>0</v>
      </c>
      <c r="BI126" s="172">
        <f t="shared" si="8"/>
        <v>0</v>
      </c>
      <c r="BJ126" s="15" t="s">
        <v>22</v>
      </c>
      <c r="BK126" s="172">
        <f t="shared" si="9"/>
        <v>0</v>
      </c>
      <c r="BL126" s="15" t="s">
        <v>160</v>
      </c>
      <c r="BM126" s="15" t="s">
        <v>570</v>
      </c>
    </row>
    <row r="127" spans="2:65" s="1" customFormat="1" ht="22.5" customHeight="1" x14ac:dyDescent="0.3">
      <c r="B127" s="160"/>
      <c r="C127" s="161" t="s">
        <v>196</v>
      </c>
      <c r="D127" s="161" t="s">
        <v>157</v>
      </c>
      <c r="E127" s="162" t="s">
        <v>571</v>
      </c>
      <c r="F127" s="163" t="s">
        <v>572</v>
      </c>
      <c r="G127" s="164" t="s">
        <v>158</v>
      </c>
      <c r="H127" s="165">
        <v>41.978000000000002</v>
      </c>
      <c r="I127" s="166"/>
      <c r="J127" s="167">
        <f t="shared" si="0"/>
        <v>0</v>
      </c>
      <c r="K127" s="163" t="s">
        <v>159</v>
      </c>
      <c r="L127" s="32"/>
      <c r="M127" s="168" t="s">
        <v>3</v>
      </c>
      <c r="N127" s="169" t="s">
        <v>42</v>
      </c>
      <c r="O127" s="33"/>
      <c r="P127" s="170">
        <f t="shared" si="1"/>
        <v>0</v>
      </c>
      <c r="Q127" s="170">
        <v>0</v>
      </c>
      <c r="R127" s="170">
        <f t="shared" si="2"/>
        <v>0</v>
      </c>
      <c r="S127" s="170">
        <v>1.4</v>
      </c>
      <c r="T127" s="171">
        <f t="shared" si="3"/>
        <v>58.769199999999998</v>
      </c>
      <c r="AR127" s="15" t="s">
        <v>160</v>
      </c>
      <c r="AT127" s="15" t="s">
        <v>157</v>
      </c>
      <c r="AU127" s="15" t="s">
        <v>79</v>
      </c>
      <c r="AY127" s="15" t="s">
        <v>155</v>
      </c>
      <c r="BE127" s="172">
        <f t="shared" si="4"/>
        <v>0</v>
      </c>
      <c r="BF127" s="172">
        <f t="shared" si="5"/>
        <v>0</v>
      </c>
      <c r="BG127" s="172">
        <f t="shared" si="6"/>
        <v>0</v>
      </c>
      <c r="BH127" s="172">
        <f t="shared" si="7"/>
        <v>0</v>
      </c>
      <c r="BI127" s="172">
        <f t="shared" si="8"/>
        <v>0</v>
      </c>
      <c r="BJ127" s="15" t="s">
        <v>22</v>
      </c>
      <c r="BK127" s="172">
        <f t="shared" si="9"/>
        <v>0</v>
      </c>
      <c r="BL127" s="15" t="s">
        <v>160</v>
      </c>
      <c r="BM127" s="15" t="s">
        <v>573</v>
      </c>
    </row>
    <row r="128" spans="2:65" s="1" customFormat="1" ht="22.5" customHeight="1" x14ac:dyDescent="0.3">
      <c r="B128" s="160"/>
      <c r="C128" s="161" t="s">
        <v>197</v>
      </c>
      <c r="D128" s="161" t="s">
        <v>157</v>
      </c>
      <c r="E128" s="162" t="s">
        <v>574</v>
      </c>
      <c r="F128" s="163" t="s">
        <v>575</v>
      </c>
      <c r="G128" s="164" t="s">
        <v>178</v>
      </c>
      <c r="H128" s="165">
        <v>48.878</v>
      </c>
      <c r="I128" s="166"/>
      <c r="J128" s="167">
        <f t="shared" si="0"/>
        <v>0</v>
      </c>
      <c r="K128" s="163" t="s">
        <v>159</v>
      </c>
      <c r="L128" s="32"/>
      <c r="M128" s="168" t="s">
        <v>3</v>
      </c>
      <c r="N128" s="169" t="s">
        <v>42</v>
      </c>
      <c r="O128" s="33"/>
      <c r="P128" s="170">
        <f t="shared" si="1"/>
        <v>0</v>
      </c>
      <c r="Q128" s="170">
        <v>0</v>
      </c>
      <c r="R128" s="170">
        <f t="shared" si="2"/>
        <v>0</v>
      </c>
      <c r="S128" s="170">
        <v>4.7E-2</v>
      </c>
      <c r="T128" s="171">
        <f t="shared" si="3"/>
        <v>2.297266</v>
      </c>
      <c r="AR128" s="15" t="s">
        <v>160</v>
      </c>
      <c r="AT128" s="15" t="s">
        <v>157</v>
      </c>
      <c r="AU128" s="15" t="s">
        <v>79</v>
      </c>
      <c r="AY128" s="15" t="s">
        <v>155</v>
      </c>
      <c r="BE128" s="172">
        <f t="shared" si="4"/>
        <v>0</v>
      </c>
      <c r="BF128" s="172">
        <f t="shared" si="5"/>
        <v>0</v>
      </c>
      <c r="BG128" s="172">
        <f t="shared" si="6"/>
        <v>0</v>
      </c>
      <c r="BH128" s="172">
        <f t="shared" si="7"/>
        <v>0</v>
      </c>
      <c r="BI128" s="172">
        <f t="shared" si="8"/>
        <v>0</v>
      </c>
      <c r="BJ128" s="15" t="s">
        <v>22</v>
      </c>
      <c r="BK128" s="172">
        <f t="shared" si="9"/>
        <v>0</v>
      </c>
      <c r="BL128" s="15" t="s">
        <v>160</v>
      </c>
      <c r="BM128" s="15" t="s">
        <v>576</v>
      </c>
    </row>
    <row r="129" spans="2:65" s="1" customFormat="1" ht="22.5" customHeight="1" x14ac:dyDescent="0.3">
      <c r="B129" s="160"/>
      <c r="C129" s="161" t="s">
        <v>198</v>
      </c>
      <c r="D129" s="161" t="s">
        <v>157</v>
      </c>
      <c r="E129" s="162" t="s">
        <v>577</v>
      </c>
      <c r="F129" s="163" t="s">
        <v>578</v>
      </c>
      <c r="G129" s="164" t="s">
        <v>178</v>
      </c>
      <c r="H129" s="165">
        <v>5.9930000000000003</v>
      </c>
      <c r="I129" s="166"/>
      <c r="J129" s="167">
        <f t="shared" si="0"/>
        <v>0</v>
      </c>
      <c r="K129" s="163" t="s">
        <v>159</v>
      </c>
      <c r="L129" s="32"/>
      <c r="M129" s="168" t="s">
        <v>3</v>
      </c>
      <c r="N129" s="169" t="s">
        <v>42</v>
      </c>
      <c r="O129" s="33"/>
      <c r="P129" s="170">
        <f t="shared" si="1"/>
        <v>0</v>
      </c>
      <c r="Q129" s="170">
        <v>0</v>
      </c>
      <c r="R129" s="170">
        <f t="shared" si="2"/>
        <v>0</v>
      </c>
      <c r="S129" s="170">
        <v>3.4000000000000002E-2</v>
      </c>
      <c r="T129" s="171">
        <f t="shared" si="3"/>
        <v>0.20376200000000003</v>
      </c>
      <c r="AR129" s="15" t="s">
        <v>160</v>
      </c>
      <c r="AT129" s="15" t="s">
        <v>157</v>
      </c>
      <c r="AU129" s="15" t="s">
        <v>79</v>
      </c>
      <c r="AY129" s="15" t="s">
        <v>155</v>
      </c>
      <c r="BE129" s="172">
        <f t="shared" si="4"/>
        <v>0</v>
      </c>
      <c r="BF129" s="172">
        <f t="shared" si="5"/>
        <v>0</v>
      </c>
      <c r="BG129" s="172">
        <f t="shared" si="6"/>
        <v>0</v>
      </c>
      <c r="BH129" s="172">
        <f t="shared" si="7"/>
        <v>0</v>
      </c>
      <c r="BI129" s="172">
        <f t="shared" si="8"/>
        <v>0</v>
      </c>
      <c r="BJ129" s="15" t="s">
        <v>22</v>
      </c>
      <c r="BK129" s="172">
        <f t="shared" si="9"/>
        <v>0</v>
      </c>
      <c r="BL129" s="15" t="s">
        <v>160</v>
      </c>
      <c r="BM129" s="15" t="s">
        <v>579</v>
      </c>
    </row>
    <row r="130" spans="2:65" s="1" customFormat="1" ht="22.5" customHeight="1" x14ac:dyDescent="0.3">
      <c r="B130" s="160"/>
      <c r="C130" s="161" t="s">
        <v>199</v>
      </c>
      <c r="D130" s="161" t="s">
        <v>157</v>
      </c>
      <c r="E130" s="162" t="s">
        <v>580</v>
      </c>
      <c r="F130" s="163" t="s">
        <v>581</v>
      </c>
      <c r="G130" s="164" t="s">
        <v>178</v>
      </c>
      <c r="H130" s="165">
        <v>2.9940000000000002</v>
      </c>
      <c r="I130" s="166"/>
      <c r="J130" s="167">
        <f t="shared" si="0"/>
        <v>0</v>
      </c>
      <c r="K130" s="163" t="s">
        <v>159</v>
      </c>
      <c r="L130" s="32"/>
      <c r="M130" s="168" t="s">
        <v>3</v>
      </c>
      <c r="N130" s="169" t="s">
        <v>42</v>
      </c>
      <c r="O130" s="33"/>
      <c r="P130" s="170">
        <f t="shared" si="1"/>
        <v>0</v>
      </c>
      <c r="Q130" s="170">
        <v>0</v>
      </c>
      <c r="R130" s="170">
        <f t="shared" si="2"/>
        <v>0</v>
      </c>
      <c r="S130" s="170">
        <v>7.5999999999999998E-2</v>
      </c>
      <c r="T130" s="171">
        <f t="shared" si="3"/>
        <v>0.22754400000000002</v>
      </c>
      <c r="AR130" s="15" t="s">
        <v>160</v>
      </c>
      <c r="AT130" s="15" t="s">
        <v>157</v>
      </c>
      <c r="AU130" s="15" t="s">
        <v>79</v>
      </c>
      <c r="AY130" s="15" t="s">
        <v>155</v>
      </c>
      <c r="BE130" s="172">
        <f t="shared" si="4"/>
        <v>0</v>
      </c>
      <c r="BF130" s="172">
        <f t="shared" si="5"/>
        <v>0</v>
      </c>
      <c r="BG130" s="172">
        <f t="shared" si="6"/>
        <v>0</v>
      </c>
      <c r="BH130" s="172">
        <f t="shared" si="7"/>
        <v>0</v>
      </c>
      <c r="BI130" s="172">
        <f t="shared" si="8"/>
        <v>0</v>
      </c>
      <c r="BJ130" s="15" t="s">
        <v>22</v>
      </c>
      <c r="BK130" s="172">
        <f t="shared" si="9"/>
        <v>0</v>
      </c>
      <c r="BL130" s="15" t="s">
        <v>160</v>
      </c>
      <c r="BM130" s="15" t="s">
        <v>582</v>
      </c>
    </row>
    <row r="131" spans="2:65" s="1" customFormat="1" ht="22.5" customHeight="1" x14ac:dyDescent="0.3">
      <c r="B131" s="160"/>
      <c r="C131" s="161" t="s">
        <v>200</v>
      </c>
      <c r="D131" s="161" t="s">
        <v>157</v>
      </c>
      <c r="E131" s="162" t="s">
        <v>583</v>
      </c>
      <c r="F131" s="163" t="s">
        <v>584</v>
      </c>
      <c r="G131" s="164" t="s">
        <v>178</v>
      </c>
      <c r="H131" s="165">
        <v>50.92</v>
      </c>
      <c r="I131" s="166"/>
      <c r="J131" s="167">
        <f t="shared" si="0"/>
        <v>0</v>
      </c>
      <c r="K131" s="163" t="s">
        <v>159</v>
      </c>
      <c r="L131" s="32"/>
      <c r="M131" s="168" t="s">
        <v>3</v>
      </c>
      <c r="N131" s="169" t="s">
        <v>42</v>
      </c>
      <c r="O131" s="33"/>
      <c r="P131" s="170">
        <f t="shared" si="1"/>
        <v>0</v>
      </c>
      <c r="Q131" s="170">
        <v>0</v>
      </c>
      <c r="R131" s="170">
        <f t="shared" si="2"/>
        <v>0</v>
      </c>
      <c r="S131" s="170">
        <v>6.6000000000000003E-2</v>
      </c>
      <c r="T131" s="171">
        <f t="shared" si="3"/>
        <v>3.3607200000000002</v>
      </c>
      <c r="AR131" s="15" t="s">
        <v>160</v>
      </c>
      <c r="AT131" s="15" t="s">
        <v>157</v>
      </c>
      <c r="AU131" s="15" t="s">
        <v>79</v>
      </c>
      <c r="AY131" s="15" t="s">
        <v>155</v>
      </c>
      <c r="BE131" s="172">
        <f t="shared" si="4"/>
        <v>0</v>
      </c>
      <c r="BF131" s="172">
        <f t="shared" si="5"/>
        <v>0</v>
      </c>
      <c r="BG131" s="172">
        <f t="shared" si="6"/>
        <v>0</v>
      </c>
      <c r="BH131" s="172">
        <f t="shared" si="7"/>
        <v>0</v>
      </c>
      <c r="BI131" s="172">
        <f t="shared" si="8"/>
        <v>0</v>
      </c>
      <c r="BJ131" s="15" t="s">
        <v>22</v>
      </c>
      <c r="BK131" s="172">
        <f t="shared" si="9"/>
        <v>0</v>
      </c>
      <c r="BL131" s="15" t="s">
        <v>160</v>
      </c>
      <c r="BM131" s="15" t="s">
        <v>585</v>
      </c>
    </row>
    <row r="132" spans="2:65" s="1" customFormat="1" ht="22.5" customHeight="1" x14ac:dyDescent="0.3">
      <c r="B132" s="160"/>
      <c r="C132" s="161" t="s">
        <v>201</v>
      </c>
      <c r="D132" s="161" t="s">
        <v>157</v>
      </c>
      <c r="E132" s="162" t="s">
        <v>586</v>
      </c>
      <c r="F132" s="163" t="s">
        <v>587</v>
      </c>
      <c r="G132" s="164" t="s">
        <v>178</v>
      </c>
      <c r="H132" s="165">
        <v>311.05799999999999</v>
      </c>
      <c r="I132" s="166"/>
      <c r="J132" s="167">
        <f t="shared" si="0"/>
        <v>0</v>
      </c>
      <c r="K132" s="163" t="s">
        <v>159</v>
      </c>
      <c r="L132" s="32"/>
      <c r="M132" s="168" t="s">
        <v>3</v>
      </c>
      <c r="N132" s="169" t="s">
        <v>42</v>
      </c>
      <c r="O132" s="33"/>
      <c r="P132" s="170">
        <f t="shared" si="1"/>
        <v>0</v>
      </c>
      <c r="Q132" s="170">
        <v>0</v>
      </c>
      <c r="R132" s="170">
        <f t="shared" si="2"/>
        <v>0</v>
      </c>
      <c r="S132" s="170">
        <v>0.01</v>
      </c>
      <c r="T132" s="171">
        <f t="shared" si="3"/>
        <v>3.1105800000000001</v>
      </c>
      <c r="AR132" s="15" t="s">
        <v>160</v>
      </c>
      <c r="AT132" s="15" t="s">
        <v>157</v>
      </c>
      <c r="AU132" s="15" t="s">
        <v>79</v>
      </c>
      <c r="AY132" s="15" t="s">
        <v>155</v>
      </c>
      <c r="BE132" s="172">
        <f t="shared" si="4"/>
        <v>0</v>
      </c>
      <c r="BF132" s="172">
        <f t="shared" si="5"/>
        <v>0</v>
      </c>
      <c r="BG132" s="172">
        <f t="shared" si="6"/>
        <v>0</v>
      </c>
      <c r="BH132" s="172">
        <f t="shared" si="7"/>
        <v>0</v>
      </c>
      <c r="BI132" s="172">
        <f t="shared" si="8"/>
        <v>0</v>
      </c>
      <c r="BJ132" s="15" t="s">
        <v>22</v>
      </c>
      <c r="BK132" s="172">
        <f t="shared" si="9"/>
        <v>0</v>
      </c>
      <c r="BL132" s="15" t="s">
        <v>160</v>
      </c>
      <c r="BM132" s="15" t="s">
        <v>588</v>
      </c>
    </row>
    <row r="133" spans="2:65" s="1" customFormat="1" ht="22.5" customHeight="1" x14ac:dyDescent="0.3">
      <c r="B133" s="160"/>
      <c r="C133" s="161" t="s">
        <v>203</v>
      </c>
      <c r="D133" s="161" t="s">
        <v>157</v>
      </c>
      <c r="E133" s="162" t="s">
        <v>589</v>
      </c>
      <c r="F133" s="163" t="s">
        <v>590</v>
      </c>
      <c r="G133" s="164" t="s">
        <v>158</v>
      </c>
      <c r="H133" s="165">
        <v>51.917000000000002</v>
      </c>
      <c r="I133" s="166"/>
      <c r="J133" s="167">
        <f t="shared" si="0"/>
        <v>0</v>
      </c>
      <c r="K133" s="163" t="s">
        <v>159</v>
      </c>
      <c r="L133" s="32"/>
      <c r="M133" s="168" t="s">
        <v>3</v>
      </c>
      <c r="N133" s="169" t="s">
        <v>42</v>
      </c>
      <c r="O133" s="33"/>
      <c r="P133" s="170">
        <f t="shared" si="1"/>
        <v>0</v>
      </c>
      <c r="Q133" s="170">
        <v>0</v>
      </c>
      <c r="R133" s="170">
        <f t="shared" si="2"/>
        <v>0</v>
      </c>
      <c r="S133" s="170">
        <v>0.35</v>
      </c>
      <c r="T133" s="171">
        <f t="shared" si="3"/>
        <v>18.170949999999998</v>
      </c>
      <c r="AR133" s="15" t="s">
        <v>160</v>
      </c>
      <c r="AT133" s="15" t="s">
        <v>157</v>
      </c>
      <c r="AU133" s="15" t="s">
        <v>79</v>
      </c>
      <c r="AY133" s="15" t="s">
        <v>155</v>
      </c>
      <c r="BE133" s="172">
        <f t="shared" si="4"/>
        <v>0</v>
      </c>
      <c r="BF133" s="172">
        <f t="shared" si="5"/>
        <v>0</v>
      </c>
      <c r="BG133" s="172">
        <f t="shared" si="6"/>
        <v>0</v>
      </c>
      <c r="BH133" s="172">
        <f t="shared" si="7"/>
        <v>0</v>
      </c>
      <c r="BI133" s="172">
        <f t="shared" si="8"/>
        <v>0</v>
      </c>
      <c r="BJ133" s="15" t="s">
        <v>22</v>
      </c>
      <c r="BK133" s="172">
        <f t="shared" si="9"/>
        <v>0</v>
      </c>
      <c r="BL133" s="15" t="s">
        <v>160</v>
      </c>
      <c r="BM133" s="15" t="s">
        <v>591</v>
      </c>
    </row>
    <row r="134" spans="2:65" s="10" customFormat="1" ht="29.85" customHeight="1" x14ac:dyDescent="0.3">
      <c r="B134" s="146"/>
      <c r="D134" s="157" t="s">
        <v>70</v>
      </c>
      <c r="E134" s="158" t="s">
        <v>239</v>
      </c>
      <c r="F134" s="158" t="s">
        <v>240</v>
      </c>
      <c r="I134" s="149"/>
      <c r="J134" s="159">
        <f>BK134</f>
        <v>0</v>
      </c>
      <c r="L134" s="146"/>
      <c r="M134" s="151"/>
      <c r="N134" s="152"/>
      <c r="O134" s="152"/>
      <c r="P134" s="153">
        <f>SUM(P135:P138)</f>
        <v>0</v>
      </c>
      <c r="Q134" s="152"/>
      <c r="R134" s="153">
        <f>SUM(R135:R138)</f>
        <v>0</v>
      </c>
      <c r="S134" s="152"/>
      <c r="T134" s="154">
        <f>SUM(T135:T138)</f>
        <v>0</v>
      </c>
      <c r="AR134" s="147" t="s">
        <v>22</v>
      </c>
      <c r="AT134" s="155" t="s">
        <v>70</v>
      </c>
      <c r="AU134" s="155" t="s">
        <v>22</v>
      </c>
      <c r="AY134" s="147" t="s">
        <v>155</v>
      </c>
      <c r="BK134" s="156">
        <f>SUM(BK135:BK138)</f>
        <v>0</v>
      </c>
    </row>
    <row r="135" spans="2:65" s="1" customFormat="1" ht="22.5" customHeight="1" x14ac:dyDescent="0.3">
      <c r="B135" s="160"/>
      <c r="C135" s="161" t="s">
        <v>204</v>
      </c>
      <c r="D135" s="161" t="s">
        <v>157</v>
      </c>
      <c r="E135" s="162" t="s">
        <v>242</v>
      </c>
      <c r="F135" s="163" t="s">
        <v>243</v>
      </c>
      <c r="G135" s="164" t="s">
        <v>174</v>
      </c>
      <c r="H135" s="165">
        <v>180.505</v>
      </c>
      <c r="I135" s="166"/>
      <c r="J135" s="167">
        <f>ROUND(I135*H135,2)</f>
        <v>0</v>
      </c>
      <c r="K135" s="163" t="s">
        <v>159</v>
      </c>
      <c r="L135" s="32"/>
      <c r="M135" s="168" t="s">
        <v>3</v>
      </c>
      <c r="N135" s="169" t="s">
        <v>42</v>
      </c>
      <c r="O135" s="33"/>
      <c r="P135" s="170">
        <f>O135*H135</f>
        <v>0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AR135" s="15" t="s">
        <v>160</v>
      </c>
      <c r="AT135" s="15" t="s">
        <v>157</v>
      </c>
      <c r="AU135" s="15" t="s">
        <v>79</v>
      </c>
      <c r="AY135" s="15" t="s">
        <v>155</v>
      </c>
      <c r="BE135" s="172">
        <f>IF(N135="základní",J135,0)</f>
        <v>0</v>
      </c>
      <c r="BF135" s="172">
        <f>IF(N135="snížená",J135,0)</f>
        <v>0</v>
      </c>
      <c r="BG135" s="172">
        <f>IF(N135="zákl. přenesená",J135,0)</f>
        <v>0</v>
      </c>
      <c r="BH135" s="172">
        <f>IF(N135="sníž. přenesená",J135,0)</f>
        <v>0</v>
      </c>
      <c r="BI135" s="172">
        <f>IF(N135="nulová",J135,0)</f>
        <v>0</v>
      </c>
      <c r="BJ135" s="15" t="s">
        <v>22</v>
      </c>
      <c r="BK135" s="172">
        <f>ROUND(I135*H135,2)</f>
        <v>0</v>
      </c>
      <c r="BL135" s="15" t="s">
        <v>160</v>
      </c>
      <c r="BM135" s="15" t="s">
        <v>592</v>
      </c>
    </row>
    <row r="136" spans="2:65" s="1" customFormat="1" ht="22.5" customHeight="1" x14ac:dyDescent="0.3">
      <c r="B136" s="160"/>
      <c r="C136" s="161" t="s">
        <v>205</v>
      </c>
      <c r="D136" s="161" t="s">
        <v>157</v>
      </c>
      <c r="E136" s="162" t="s">
        <v>245</v>
      </c>
      <c r="F136" s="163" t="s">
        <v>246</v>
      </c>
      <c r="G136" s="164" t="s">
        <v>174</v>
      </c>
      <c r="H136" s="165">
        <v>1805.05</v>
      </c>
      <c r="I136" s="166"/>
      <c r="J136" s="167">
        <f>ROUND(I136*H136,2)</f>
        <v>0</v>
      </c>
      <c r="K136" s="163" t="s">
        <v>159</v>
      </c>
      <c r="L136" s="32"/>
      <c r="M136" s="168" t="s">
        <v>3</v>
      </c>
      <c r="N136" s="169" t="s">
        <v>42</v>
      </c>
      <c r="O136" s="33"/>
      <c r="P136" s="170">
        <f>O136*H136</f>
        <v>0</v>
      </c>
      <c r="Q136" s="170">
        <v>0</v>
      </c>
      <c r="R136" s="170">
        <f>Q136*H136</f>
        <v>0</v>
      </c>
      <c r="S136" s="170">
        <v>0</v>
      </c>
      <c r="T136" s="171">
        <f>S136*H136</f>
        <v>0</v>
      </c>
      <c r="AR136" s="15" t="s">
        <v>160</v>
      </c>
      <c r="AT136" s="15" t="s">
        <v>157</v>
      </c>
      <c r="AU136" s="15" t="s">
        <v>79</v>
      </c>
      <c r="AY136" s="15" t="s">
        <v>155</v>
      </c>
      <c r="BE136" s="172">
        <f>IF(N136="základní",J136,0)</f>
        <v>0</v>
      </c>
      <c r="BF136" s="172">
        <f>IF(N136="snížená",J136,0)</f>
        <v>0</v>
      </c>
      <c r="BG136" s="172">
        <f>IF(N136="zákl. přenesená",J136,0)</f>
        <v>0</v>
      </c>
      <c r="BH136" s="172">
        <f>IF(N136="sníž. přenesená",J136,0)</f>
        <v>0</v>
      </c>
      <c r="BI136" s="172">
        <f>IF(N136="nulová",J136,0)</f>
        <v>0</v>
      </c>
      <c r="BJ136" s="15" t="s">
        <v>22</v>
      </c>
      <c r="BK136" s="172">
        <f>ROUND(I136*H136,2)</f>
        <v>0</v>
      </c>
      <c r="BL136" s="15" t="s">
        <v>160</v>
      </c>
      <c r="BM136" s="15" t="s">
        <v>593</v>
      </c>
    </row>
    <row r="137" spans="2:65" s="11" customFormat="1" x14ac:dyDescent="0.3">
      <c r="B137" s="173"/>
      <c r="D137" s="174" t="s">
        <v>175</v>
      </c>
      <c r="F137" s="175" t="s">
        <v>594</v>
      </c>
      <c r="H137" s="176">
        <v>1805.05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81" t="s">
        <v>175</v>
      </c>
      <c r="AU137" s="181" t="s">
        <v>79</v>
      </c>
      <c r="AV137" s="11" t="s">
        <v>79</v>
      </c>
      <c r="AW137" s="11" t="s">
        <v>4</v>
      </c>
      <c r="AX137" s="11" t="s">
        <v>22</v>
      </c>
      <c r="AY137" s="181" t="s">
        <v>155</v>
      </c>
    </row>
    <row r="138" spans="2:65" s="1" customFormat="1" ht="22.5" customHeight="1" x14ac:dyDescent="0.3">
      <c r="B138" s="160"/>
      <c r="C138" s="161" t="s">
        <v>206</v>
      </c>
      <c r="D138" s="161" t="s">
        <v>157</v>
      </c>
      <c r="E138" s="162" t="s">
        <v>248</v>
      </c>
      <c r="F138" s="163" t="s">
        <v>249</v>
      </c>
      <c r="G138" s="164" t="s">
        <v>174</v>
      </c>
      <c r="H138" s="165">
        <v>180.505</v>
      </c>
      <c r="I138" s="166"/>
      <c r="J138" s="167">
        <f>ROUND(I138*H138,2)</f>
        <v>0</v>
      </c>
      <c r="K138" s="163" t="s">
        <v>159</v>
      </c>
      <c r="L138" s="32"/>
      <c r="M138" s="168" t="s">
        <v>3</v>
      </c>
      <c r="N138" s="169" t="s">
        <v>42</v>
      </c>
      <c r="O138" s="33"/>
      <c r="P138" s="170">
        <f>O138*H138</f>
        <v>0</v>
      </c>
      <c r="Q138" s="170">
        <v>0</v>
      </c>
      <c r="R138" s="170">
        <f>Q138*H138</f>
        <v>0</v>
      </c>
      <c r="S138" s="170">
        <v>0</v>
      </c>
      <c r="T138" s="171">
        <f>S138*H138</f>
        <v>0</v>
      </c>
      <c r="AR138" s="15" t="s">
        <v>160</v>
      </c>
      <c r="AT138" s="15" t="s">
        <v>157</v>
      </c>
      <c r="AU138" s="15" t="s">
        <v>79</v>
      </c>
      <c r="AY138" s="15" t="s">
        <v>155</v>
      </c>
      <c r="BE138" s="172">
        <f>IF(N138="základní",J138,0)</f>
        <v>0</v>
      </c>
      <c r="BF138" s="172">
        <f>IF(N138="snížená",J138,0)</f>
        <v>0</v>
      </c>
      <c r="BG138" s="172">
        <f>IF(N138="zákl. přenesená",J138,0)</f>
        <v>0</v>
      </c>
      <c r="BH138" s="172">
        <f>IF(N138="sníž. přenesená",J138,0)</f>
        <v>0</v>
      </c>
      <c r="BI138" s="172">
        <f>IF(N138="nulová",J138,0)</f>
        <v>0</v>
      </c>
      <c r="BJ138" s="15" t="s">
        <v>22</v>
      </c>
      <c r="BK138" s="172">
        <f>ROUND(I138*H138,2)</f>
        <v>0</v>
      </c>
      <c r="BL138" s="15" t="s">
        <v>160</v>
      </c>
      <c r="BM138" s="15" t="s">
        <v>595</v>
      </c>
    </row>
    <row r="139" spans="2:65" s="10" customFormat="1" ht="29.85" customHeight="1" x14ac:dyDescent="0.3">
      <c r="B139" s="146"/>
      <c r="D139" s="157" t="s">
        <v>70</v>
      </c>
      <c r="E139" s="158" t="s">
        <v>250</v>
      </c>
      <c r="F139" s="158" t="s">
        <v>251</v>
      </c>
      <c r="I139" s="149"/>
      <c r="J139" s="159">
        <f>BK139</f>
        <v>0</v>
      </c>
      <c r="L139" s="146"/>
      <c r="M139" s="151"/>
      <c r="N139" s="152"/>
      <c r="O139" s="152"/>
      <c r="P139" s="153">
        <f>SUM(P140:P141)</f>
        <v>0</v>
      </c>
      <c r="Q139" s="152"/>
      <c r="R139" s="153">
        <f>SUM(R140:R141)</f>
        <v>0</v>
      </c>
      <c r="S139" s="152"/>
      <c r="T139" s="154">
        <f>SUM(T140:T141)</f>
        <v>0</v>
      </c>
      <c r="AR139" s="147" t="s">
        <v>22</v>
      </c>
      <c r="AT139" s="155" t="s">
        <v>70</v>
      </c>
      <c r="AU139" s="155" t="s">
        <v>22</v>
      </c>
      <c r="AY139" s="147" t="s">
        <v>155</v>
      </c>
      <c r="BK139" s="156">
        <f>SUM(BK140:BK141)</f>
        <v>0</v>
      </c>
    </row>
    <row r="140" spans="2:65" s="1" customFormat="1" ht="22.5" customHeight="1" x14ac:dyDescent="0.3">
      <c r="B140" s="160"/>
      <c r="C140" s="161" t="s">
        <v>209</v>
      </c>
      <c r="D140" s="161" t="s">
        <v>157</v>
      </c>
      <c r="E140" s="162" t="s">
        <v>596</v>
      </c>
      <c r="F140" s="163" t="s">
        <v>597</v>
      </c>
      <c r="G140" s="164" t="s">
        <v>174</v>
      </c>
      <c r="H140" s="165">
        <v>197.37700000000001</v>
      </c>
      <c r="I140" s="166"/>
      <c r="J140" s="167">
        <f>ROUND(I140*H140,2)</f>
        <v>0</v>
      </c>
      <c r="K140" s="163" t="s">
        <v>159</v>
      </c>
      <c r="L140" s="32"/>
      <c r="M140" s="168" t="s">
        <v>3</v>
      </c>
      <c r="N140" s="169" t="s">
        <v>42</v>
      </c>
      <c r="O140" s="33"/>
      <c r="P140" s="170">
        <f>O140*H140</f>
        <v>0</v>
      </c>
      <c r="Q140" s="170">
        <v>0</v>
      </c>
      <c r="R140" s="170">
        <f>Q140*H140</f>
        <v>0</v>
      </c>
      <c r="S140" s="170">
        <v>0</v>
      </c>
      <c r="T140" s="171">
        <f>S140*H140</f>
        <v>0</v>
      </c>
      <c r="AR140" s="15" t="s">
        <v>160</v>
      </c>
      <c r="AT140" s="15" t="s">
        <v>157</v>
      </c>
      <c r="AU140" s="15" t="s">
        <v>79</v>
      </c>
      <c r="AY140" s="15" t="s">
        <v>155</v>
      </c>
      <c r="BE140" s="172">
        <f>IF(N140="základní",J140,0)</f>
        <v>0</v>
      </c>
      <c r="BF140" s="172">
        <f>IF(N140="snížená",J140,0)</f>
        <v>0</v>
      </c>
      <c r="BG140" s="172">
        <f>IF(N140="zákl. přenesená",J140,0)</f>
        <v>0</v>
      </c>
      <c r="BH140" s="172">
        <f>IF(N140="sníž. přenesená",J140,0)</f>
        <v>0</v>
      </c>
      <c r="BI140" s="172">
        <f>IF(N140="nulová",J140,0)</f>
        <v>0</v>
      </c>
      <c r="BJ140" s="15" t="s">
        <v>22</v>
      </c>
      <c r="BK140" s="172">
        <f>ROUND(I140*H140,2)</f>
        <v>0</v>
      </c>
      <c r="BL140" s="15" t="s">
        <v>160</v>
      </c>
      <c r="BM140" s="15" t="s">
        <v>598</v>
      </c>
    </row>
    <row r="141" spans="2:65" s="1" customFormat="1" ht="22.5" customHeight="1" x14ac:dyDescent="0.3">
      <c r="B141" s="160"/>
      <c r="C141" s="161" t="s">
        <v>212</v>
      </c>
      <c r="D141" s="161" t="s">
        <v>157</v>
      </c>
      <c r="E141" s="162" t="s">
        <v>599</v>
      </c>
      <c r="F141" s="163" t="s">
        <v>600</v>
      </c>
      <c r="G141" s="164" t="s">
        <v>174</v>
      </c>
      <c r="H141" s="165">
        <v>197.37700000000001</v>
      </c>
      <c r="I141" s="166"/>
      <c r="J141" s="167">
        <f>ROUND(I141*H141,2)</f>
        <v>0</v>
      </c>
      <c r="K141" s="163" t="s">
        <v>159</v>
      </c>
      <c r="L141" s="32"/>
      <c r="M141" s="168" t="s">
        <v>3</v>
      </c>
      <c r="N141" s="169" t="s">
        <v>42</v>
      </c>
      <c r="O141" s="33"/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AR141" s="15" t="s">
        <v>160</v>
      </c>
      <c r="AT141" s="15" t="s">
        <v>157</v>
      </c>
      <c r="AU141" s="15" t="s">
        <v>79</v>
      </c>
      <c r="AY141" s="15" t="s">
        <v>155</v>
      </c>
      <c r="BE141" s="172">
        <f>IF(N141="základní",J141,0)</f>
        <v>0</v>
      </c>
      <c r="BF141" s="172">
        <f>IF(N141="snížená",J141,0)</f>
        <v>0</v>
      </c>
      <c r="BG141" s="172">
        <f>IF(N141="zákl. přenesená",J141,0)</f>
        <v>0</v>
      </c>
      <c r="BH141" s="172">
        <f>IF(N141="sníž. přenesená",J141,0)</f>
        <v>0</v>
      </c>
      <c r="BI141" s="172">
        <f>IF(N141="nulová",J141,0)</f>
        <v>0</v>
      </c>
      <c r="BJ141" s="15" t="s">
        <v>22</v>
      </c>
      <c r="BK141" s="172">
        <f>ROUND(I141*H141,2)</f>
        <v>0</v>
      </c>
      <c r="BL141" s="15" t="s">
        <v>160</v>
      </c>
      <c r="BM141" s="15" t="s">
        <v>601</v>
      </c>
    </row>
    <row r="142" spans="2:65" s="10" customFormat="1" ht="37.35" customHeight="1" x14ac:dyDescent="0.35">
      <c r="B142" s="146"/>
      <c r="D142" s="147" t="s">
        <v>70</v>
      </c>
      <c r="E142" s="148" t="s">
        <v>253</v>
      </c>
      <c r="F142" s="148" t="s">
        <v>254</v>
      </c>
      <c r="I142" s="149"/>
      <c r="J142" s="150">
        <f>BK142</f>
        <v>0</v>
      </c>
      <c r="L142" s="146"/>
      <c r="M142" s="151"/>
      <c r="N142" s="152"/>
      <c r="O142" s="152"/>
      <c r="P142" s="153">
        <f>P143+P148+P166+P172+P182+P190+P193+P197+P203</f>
        <v>0</v>
      </c>
      <c r="Q142" s="152"/>
      <c r="R142" s="153">
        <f>R143+R148+R166+R172+R182+R190+R193+R197+R203</f>
        <v>4.293076150000001</v>
      </c>
      <c r="S142" s="152"/>
      <c r="T142" s="154">
        <f>T143+T148+T166+T172+T182+T190+T193+T197+T203</f>
        <v>2.0128957000000001</v>
      </c>
      <c r="AR142" s="147" t="s">
        <v>79</v>
      </c>
      <c r="AT142" s="155" t="s">
        <v>70</v>
      </c>
      <c r="AU142" s="155" t="s">
        <v>71</v>
      </c>
      <c r="AY142" s="147" t="s">
        <v>155</v>
      </c>
      <c r="BK142" s="156">
        <f>BK143+BK148+BK166+BK172+BK182+BK190+BK193+BK197+BK203</f>
        <v>0</v>
      </c>
    </row>
    <row r="143" spans="2:65" s="10" customFormat="1" ht="19.899999999999999" customHeight="1" x14ac:dyDescent="0.3">
      <c r="B143" s="146"/>
      <c r="D143" s="157" t="s">
        <v>70</v>
      </c>
      <c r="E143" s="158" t="s">
        <v>277</v>
      </c>
      <c r="F143" s="158" t="s">
        <v>278</v>
      </c>
      <c r="I143" s="149"/>
      <c r="J143" s="159">
        <f>BK143</f>
        <v>0</v>
      </c>
      <c r="L143" s="146"/>
      <c r="M143" s="151"/>
      <c r="N143" s="152"/>
      <c r="O143" s="152"/>
      <c r="P143" s="153">
        <f>SUM(P144:P147)</f>
        <v>0</v>
      </c>
      <c r="Q143" s="152"/>
      <c r="R143" s="153">
        <f>SUM(R144:R147)</f>
        <v>1.4986159999999999</v>
      </c>
      <c r="S143" s="152"/>
      <c r="T143" s="154">
        <f>SUM(T144:T147)</f>
        <v>0</v>
      </c>
      <c r="AR143" s="147" t="s">
        <v>79</v>
      </c>
      <c r="AT143" s="155" t="s">
        <v>70</v>
      </c>
      <c r="AU143" s="155" t="s">
        <v>22</v>
      </c>
      <c r="AY143" s="147" t="s">
        <v>155</v>
      </c>
      <c r="BK143" s="156">
        <f>SUM(BK144:BK147)</f>
        <v>0</v>
      </c>
    </row>
    <row r="144" spans="2:65" s="1" customFormat="1" ht="22.5" customHeight="1" x14ac:dyDescent="0.3">
      <c r="B144" s="160"/>
      <c r="C144" s="161" t="s">
        <v>215</v>
      </c>
      <c r="D144" s="161" t="s">
        <v>157</v>
      </c>
      <c r="E144" s="162" t="s">
        <v>286</v>
      </c>
      <c r="F144" s="163" t="s">
        <v>287</v>
      </c>
      <c r="G144" s="164" t="s">
        <v>178</v>
      </c>
      <c r="H144" s="165">
        <v>209.89</v>
      </c>
      <c r="I144" s="166"/>
      <c r="J144" s="167">
        <f>ROUND(I144*H144,2)</f>
        <v>0</v>
      </c>
      <c r="K144" s="163" t="s">
        <v>159</v>
      </c>
      <c r="L144" s="32"/>
      <c r="M144" s="168" t="s">
        <v>3</v>
      </c>
      <c r="N144" s="169" t="s">
        <v>42</v>
      </c>
      <c r="O144" s="33"/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AR144" s="15" t="s">
        <v>190</v>
      </c>
      <c r="AT144" s="15" t="s">
        <v>157</v>
      </c>
      <c r="AU144" s="15" t="s">
        <v>79</v>
      </c>
      <c r="AY144" s="15" t="s">
        <v>155</v>
      </c>
      <c r="BE144" s="172">
        <f>IF(N144="základní",J144,0)</f>
        <v>0</v>
      </c>
      <c r="BF144" s="172">
        <f>IF(N144="snížená",J144,0)</f>
        <v>0</v>
      </c>
      <c r="BG144" s="172">
        <f>IF(N144="zákl. přenesená",J144,0)</f>
        <v>0</v>
      </c>
      <c r="BH144" s="172">
        <f>IF(N144="sníž. přenesená",J144,0)</f>
        <v>0</v>
      </c>
      <c r="BI144" s="172">
        <f>IF(N144="nulová",J144,0)</f>
        <v>0</v>
      </c>
      <c r="BJ144" s="15" t="s">
        <v>22</v>
      </c>
      <c r="BK144" s="172">
        <f>ROUND(I144*H144,2)</f>
        <v>0</v>
      </c>
      <c r="BL144" s="15" t="s">
        <v>190</v>
      </c>
      <c r="BM144" s="15" t="s">
        <v>602</v>
      </c>
    </row>
    <row r="145" spans="2:65" s="1" customFormat="1" ht="22.5" customHeight="1" x14ac:dyDescent="0.3">
      <c r="B145" s="160"/>
      <c r="C145" s="182" t="s">
        <v>216</v>
      </c>
      <c r="D145" s="182" t="s">
        <v>180</v>
      </c>
      <c r="E145" s="183" t="s">
        <v>289</v>
      </c>
      <c r="F145" s="184" t="s">
        <v>290</v>
      </c>
      <c r="G145" s="185" t="s">
        <v>178</v>
      </c>
      <c r="H145" s="186">
        <v>428.17599999999999</v>
      </c>
      <c r="I145" s="187"/>
      <c r="J145" s="188">
        <f>ROUND(I145*H145,2)</f>
        <v>0</v>
      </c>
      <c r="K145" s="184" t="s">
        <v>159</v>
      </c>
      <c r="L145" s="189"/>
      <c r="M145" s="190" t="s">
        <v>3</v>
      </c>
      <c r="N145" s="191" t="s">
        <v>42</v>
      </c>
      <c r="O145" s="33"/>
      <c r="P145" s="170">
        <f>O145*H145</f>
        <v>0</v>
      </c>
      <c r="Q145" s="170">
        <v>3.5000000000000001E-3</v>
      </c>
      <c r="R145" s="170">
        <f>Q145*H145</f>
        <v>1.4986159999999999</v>
      </c>
      <c r="S145" s="170">
        <v>0</v>
      </c>
      <c r="T145" s="171">
        <f>S145*H145</f>
        <v>0</v>
      </c>
      <c r="AR145" s="15" t="s">
        <v>209</v>
      </c>
      <c r="AT145" s="15" t="s">
        <v>180</v>
      </c>
      <c r="AU145" s="15" t="s">
        <v>79</v>
      </c>
      <c r="AY145" s="15" t="s">
        <v>155</v>
      </c>
      <c r="BE145" s="172">
        <f>IF(N145="základní",J145,0)</f>
        <v>0</v>
      </c>
      <c r="BF145" s="172">
        <f>IF(N145="snížená",J145,0)</f>
        <v>0</v>
      </c>
      <c r="BG145" s="172">
        <f>IF(N145="zákl. přenesená",J145,0)</f>
        <v>0</v>
      </c>
      <c r="BH145" s="172">
        <f>IF(N145="sníž. přenesená",J145,0)</f>
        <v>0</v>
      </c>
      <c r="BI145" s="172">
        <f>IF(N145="nulová",J145,0)</f>
        <v>0</v>
      </c>
      <c r="BJ145" s="15" t="s">
        <v>22</v>
      </c>
      <c r="BK145" s="172">
        <f>ROUND(I145*H145,2)</f>
        <v>0</v>
      </c>
      <c r="BL145" s="15" t="s">
        <v>190</v>
      </c>
      <c r="BM145" s="15" t="s">
        <v>603</v>
      </c>
    </row>
    <row r="146" spans="2:65" s="11" customFormat="1" x14ac:dyDescent="0.3">
      <c r="B146" s="173"/>
      <c r="D146" s="174" t="s">
        <v>175</v>
      </c>
      <c r="F146" s="175" t="s">
        <v>604</v>
      </c>
      <c r="H146" s="176">
        <v>428.17599999999999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81" t="s">
        <v>175</v>
      </c>
      <c r="AU146" s="181" t="s">
        <v>79</v>
      </c>
      <c r="AV146" s="11" t="s">
        <v>79</v>
      </c>
      <c r="AW146" s="11" t="s">
        <v>4</v>
      </c>
      <c r="AX146" s="11" t="s">
        <v>22</v>
      </c>
      <c r="AY146" s="181" t="s">
        <v>155</v>
      </c>
    </row>
    <row r="147" spans="2:65" s="1" customFormat="1" ht="22.5" customHeight="1" x14ac:dyDescent="0.3">
      <c r="B147" s="160"/>
      <c r="C147" s="161" t="s">
        <v>217</v>
      </c>
      <c r="D147" s="161" t="s">
        <v>157</v>
      </c>
      <c r="E147" s="162" t="s">
        <v>292</v>
      </c>
      <c r="F147" s="163" t="s">
        <v>293</v>
      </c>
      <c r="G147" s="164" t="s">
        <v>265</v>
      </c>
      <c r="H147" s="192"/>
      <c r="I147" s="166"/>
      <c r="J147" s="167">
        <f>ROUND(I147*H147,2)</f>
        <v>0</v>
      </c>
      <c r="K147" s="163" t="s">
        <v>159</v>
      </c>
      <c r="L147" s="32"/>
      <c r="M147" s="168" t="s">
        <v>3</v>
      </c>
      <c r="N147" s="169" t="s">
        <v>42</v>
      </c>
      <c r="O147" s="33"/>
      <c r="P147" s="170">
        <f>O147*H147</f>
        <v>0</v>
      </c>
      <c r="Q147" s="170">
        <v>0</v>
      </c>
      <c r="R147" s="170">
        <f>Q147*H147</f>
        <v>0</v>
      </c>
      <c r="S147" s="170">
        <v>0</v>
      </c>
      <c r="T147" s="171">
        <f>S147*H147</f>
        <v>0</v>
      </c>
      <c r="AR147" s="15" t="s">
        <v>190</v>
      </c>
      <c r="AT147" s="15" t="s">
        <v>157</v>
      </c>
      <c r="AU147" s="15" t="s">
        <v>79</v>
      </c>
      <c r="AY147" s="15" t="s">
        <v>155</v>
      </c>
      <c r="BE147" s="172">
        <f>IF(N147="základní",J147,0)</f>
        <v>0</v>
      </c>
      <c r="BF147" s="172">
        <f>IF(N147="snížená",J147,0)</f>
        <v>0</v>
      </c>
      <c r="BG147" s="172">
        <f>IF(N147="zákl. přenesená",J147,0)</f>
        <v>0</v>
      </c>
      <c r="BH147" s="172">
        <f>IF(N147="sníž. přenesená",J147,0)</f>
        <v>0</v>
      </c>
      <c r="BI147" s="172">
        <f>IF(N147="nulová",J147,0)</f>
        <v>0</v>
      </c>
      <c r="BJ147" s="15" t="s">
        <v>22</v>
      </c>
      <c r="BK147" s="172">
        <f>ROUND(I147*H147,2)</f>
        <v>0</v>
      </c>
      <c r="BL147" s="15" t="s">
        <v>190</v>
      </c>
      <c r="BM147" s="15" t="s">
        <v>605</v>
      </c>
    </row>
    <row r="148" spans="2:65" s="10" customFormat="1" ht="29.85" customHeight="1" x14ac:dyDescent="0.3">
      <c r="B148" s="146"/>
      <c r="D148" s="157" t="s">
        <v>70</v>
      </c>
      <c r="E148" s="158" t="s">
        <v>417</v>
      </c>
      <c r="F148" s="158" t="s">
        <v>418</v>
      </c>
      <c r="I148" s="149"/>
      <c r="J148" s="159">
        <f>BK148</f>
        <v>0</v>
      </c>
      <c r="L148" s="146"/>
      <c r="M148" s="151"/>
      <c r="N148" s="152"/>
      <c r="O148" s="152"/>
      <c r="P148" s="153">
        <f>SUM(P149:P165)</f>
        <v>0</v>
      </c>
      <c r="Q148" s="152"/>
      <c r="R148" s="153">
        <f>SUM(R149:R165)</f>
        <v>0</v>
      </c>
      <c r="S148" s="152"/>
      <c r="T148" s="154">
        <f>SUM(T149:T165)</f>
        <v>0</v>
      </c>
      <c r="AR148" s="147" t="s">
        <v>79</v>
      </c>
      <c r="AT148" s="155" t="s">
        <v>70</v>
      </c>
      <c r="AU148" s="155" t="s">
        <v>22</v>
      </c>
      <c r="AY148" s="147" t="s">
        <v>155</v>
      </c>
      <c r="BK148" s="156">
        <f>SUM(BK149:BK165)</f>
        <v>0</v>
      </c>
    </row>
    <row r="149" spans="2:65" s="1" customFormat="1" ht="22.5" customHeight="1" x14ac:dyDescent="0.3">
      <c r="B149" s="160"/>
      <c r="C149" s="161" t="s">
        <v>218</v>
      </c>
      <c r="D149" s="161" t="s">
        <v>157</v>
      </c>
      <c r="E149" s="162" t="s">
        <v>420</v>
      </c>
      <c r="F149" s="163" t="s">
        <v>606</v>
      </c>
      <c r="G149" s="164" t="s">
        <v>324</v>
      </c>
      <c r="H149" s="165">
        <v>1</v>
      </c>
      <c r="I149" s="166"/>
      <c r="J149" s="167">
        <f t="shared" ref="J149:J165" si="10">ROUND(I149*H149,2)</f>
        <v>0</v>
      </c>
      <c r="K149" s="163" t="s">
        <v>3</v>
      </c>
      <c r="L149" s="32"/>
      <c r="M149" s="168" t="s">
        <v>3</v>
      </c>
      <c r="N149" s="169" t="s">
        <v>42</v>
      </c>
      <c r="O149" s="33"/>
      <c r="P149" s="170">
        <f t="shared" ref="P149:P165" si="11">O149*H149</f>
        <v>0</v>
      </c>
      <c r="Q149" s="170">
        <v>0</v>
      </c>
      <c r="R149" s="170">
        <f t="shared" ref="R149:R165" si="12">Q149*H149</f>
        <v>0</v>
      </c>
      <c r="S149" s="170">
        <v>0</v>
      </c>
      <c r="T149" s="171">
        <f t="shared" ref="T149:T165" si="13">S149*H149</f>
        <v>0</v>
      </c>
      <c r="AR149" s="15" t="s">
        <v>190</v>
      </c>
      <c r="AT149" s="15" t="s">
        <v>157</v>
      </c>
      <c r="AU149" s="15" t="s">
        <v>79</v>
      </c>
      <c r="AY149" s="15" t="s">
        <v>155</v>
      </c>
      <c r="BE149" s="172">
        <f t="shared" ref="BE149:BE165" si="14">IF(N149="základní",J149,0)</f>
        <v>0</v>
      </c>
      <c r="BF149" s="172">
        <f t="shared" ref="BF149:BF165" si="15">IF(N149="snížená",J149,0)</f>
        <v>0</v>
      </c>
      <c r="BG149" s="172">
        <f t="shared" ref="BG149:BG165" si="16">IF(N149="zákl. přenesená",J149,0)</f>
        <v>0</v>
      </c>
      <c r="BH149" s="172">
        <f t="shared" ref="BH149:BH165" si="17">IF(N149="sníž. přenesená",J149,0)</f>
        <v>0</v>
      </c>
      <c r="BI149" s="172">
        <f t="shared" ref="BI149:BI165" si="18">IF(N149="nulová",J149,0)</f>
        <v>0</v>
      </c>
      <c r="BJ149" s="15" t="s">
        <v>22</v>
      </c>
      <c r="BK149" s="172">
        <f t="shared" ref="BK149:BK165" si="19">ROUND(I149*H149,2)</f>
        <v>0</v>
      </c>
      <c r="BL149" s="15" t="s">
        <v>190</v>
      </c>
      <c r="BM149" s="15" t="s">
        <v>607</v>
      </c>
    </row>
    <row r="150" spans="2:65" s="1" customFormat="1" ht="22.5" customHeight="1" x14ac:dyDescent="0.3">
      <c r="B150" s="160"/>
      <c r="C150" s="161" t="s">
        <v>219</v>
      </c>
      <c r="D150" s="161" t="s">
        <v>157</v>
      </c>
      <c r="E150" s="162" t="s">
        <v>422</v>
      </c>
      <c r="F150" s="163" t="s">
        <v>608</v>
      </c>
      <c r="G150" s="164" t="s">
        <v>324</v>
      </c>
      <c r="H150" s="165">
        <v>2</v>
      </c>
      <c r="I150" s="166"/>
      <c r="J150" s="167">
        <f t="shared" si="10"/>
        <v>0</v>
      </c>
      <c r="K150" s="163" t="s">
        <v>3</v>
      </c>
      <c r="L150" s="32"/>
      <c r="M150" s="168" t="s">
        <v>3</v>
      </c>
      <c r="N150" s="169" t="s">
        <v>42</v>
      </c>
      <c r="O150" s="33"/>
      <c r="P150" s="170">
        <f t="shared" si="11"/>
        <v>0</v>
      </c>
      <c r="Q150" s="170">
        <v>0</v>
      </c>
      <c r="R150" s="170">
        <f t="shared" si="12"/>
        <v>0</v>
      </c>
      <c r="S150" s="170">
        <v>0</v>
      </c>
      <c r="T150" s="171">
        <f t="shared" si="13"/>
        <v>0</v>
      </c>
      <c r="AR150" s="15" t="s">
        <v>190</v>
      </c>
      <c r="AT150" s="15" t="s">
        <v>157</v>
      </c>
      <c r="AU150" s="15" t="s">
        <v>79</v>
      </c>
      <c r="AY150" s="15" t="s">
        <v>155</v>
      </c>
      <c r="BE150" s="172">
        <f t="shared" si="14"/>
        <v>0</v>
      </c>
      <c r="BF150" s="172">
        <f t="shared" si="15"/>
        <v>0</v>
      </c>
      <c r="BG150" s="172">
        <f t="shared" si="16"/>
        <v>0</v>
      </c>
      <c r="BH150" s="172">
        <f t="shared" si="17"/>
        <v>0</v>
      </c>
      <c r="BI150" s="172">
        <f t="shared" si="18"/>
        <v>0</v>
      </c>
      <c r="BJ150" s="15" t="s">
        <v>22</v>
      </c>
      <c r="BK150" s="172">
        <f t="shared" si="19"/>
        <v>0</v>
      </c>
      <c r="BL150" s="15" t="s">
        <v>190</v>
      </c>
      <c r="BM150" s="15" t="s">
        <v>609</v>
      </c>
    </row>
    <row r="151" spans="2:65" s="1" customFormat="1" ht="22.5" customHeight="1" x14ac:dyDescent="0.3">
      <c r="B151" s="160"/>
      <c r="C151" s="161" t="s">
        <v>220</v>
      </c>
      <c r="D151" s="161" t="s">
        <v>157</v>
      </c>
      <c r="E151" s="162" t="s">
        <v>424</v>
      </c>
      <c r="F151" s="163" t="s">
        <v>610</v>
      </c>
      <c r="G151" s="164" t="s">
        <v>297</v>
      </c>
      <c r="H151" s="165">
        <v>4.75</v>
      </c>
      <c r="I151" s="166"/>
      <c r="J151" s="167">
        <f t="shared" si="10"/>
        <v>0</v>
      </c>
      <c r="K151" s="163" t="s">
        <v>3</v>
      </c>
      <c r="L151" s="32"/>
      <c r="M151" s="168" t="s">
        <v>3</v>
      </c>
      <c r="N151" s="169" t="s">
        <v>42</v>
      </c>
      <c r="O151" s="33"/>
      <c r="P151" s="170">
        <f t="shared" si="11"/>
        <v>0</v>
      </c>
      <c r="Q151" s="170">
        <v>0</v>
      </c>
      <c r="R151" s="170">
        <f t="shared" si="12"/>
        <v>0</v>
      </c>
      <c r="S151" s="170">
        <v>0</v>
      </c>
      <c r="T151" s="171">
        <f t="shared" si="13"/>
        <v>0</v>
      </c>
      <c r="AR151" s="15" t="s">
        <v>190</v>
      </c>
      <c r="AT151" s="15" t="s">
        <v>157</v>
      </c>
      <c r="AU151" s="15" t="s">
        <v>79</v>
      </c>
      <c r="AY151" s="15" t="s">
        <v>155</v>
      </c>
      <c r="BE151" s="172">
        <f t="shared" si="14"/>
        <v>0</v>
      </c>
      <c r="BF151" s="172">
        <f t="shared" si="15"/>
        <v>0</v>
      </c>
      <c r="BG151" s="172">
        <f t="shared" si="16"/>
        <v>0</v>
      </c>
      <c r="BH151" s="172">
        <f t="shared" si="17"/>
        <v>0</v>
      </c>
      <c r="BI151" s="172">
        <f t="shared" si="18"/>
        <v>0</v>
      </c>
      <c r="BJ151" s="15" t="s">
        <v>22</v>
      </c>
      <c r="BK151" s="172">
        <f t="shared" si="19"/>
        <v>0</v>
      </c>
      <c r="BL151" s="15" t="s">
        <v>190</v>
      </c>
      <c r="BM151" s="15" t="s">
        <v>611</v>
      </c>
    </row>
    <row r="152" spans="2:65" s="1" customFormat="1" ht="22.5" customHeight="1" x14ac:dyDescent="0.3">
      <c r="B152" s="160"/>
      <c r="C152" s="161" t="s">
        <v>221</v>
      </c>
      <c r="D152" s="161" t="s">
        <v>157</v>
      </c>
      <c r="E152" s="162" t="s">
        <v>426</v>
      </c>
      <c r="F152" s="163" t="s">
        <v>612</v>
      </c>
      <c r="G152" s="164" t="s">
        <v>435</v>
      </c>
      <c r="H152" s="165">
        <v>1</v>
      </c>
      <c r="I152" s="166"/>
      <c r="J152" s="167">
        <f t="shared" si="10"/>
        <v>0</v>
      </c>
      <c r="K152" s="163" t="s">
        <v>3</v>
      </c>
      <c r="L152" s="32"/>
      <c r="M152" s="168" t="s">
        <v>3</v>
      </c>
      <c r="N152" s="169" t="s">
        <v>42</v>
      </c>
      <c r="O152" s="33"/>
      <c r="P152" s="170">
        <f t="shared" si="11"/>
        <v>0</v>
      </c>
      <c r="Q152" s="170">
        <v>0</v>
      </c>
      <c r="R152" s="170">
        <f t="shared" si="12"/>
        <v>0</v>
      </c>
      <c r="S152" s="170">
        <v>0</v>
      </c>
      <c r="T152" s="171">
        <f t="shared" si="13"/>
        <v>0</v>
      </c>
      <c r="AR152" s="15" t="s">
        <v>190</v>
      </c>
      <c r="AT152" s="15" t="s">
        <v>157</v>
      </c>
      <c r="AU152" s="15" t="s">
        <v>79</v>
      </c>
      <c r="AY152" s="15" t="s">
        <v>155</v>
      </c>
      <c r="BE152" s="172">
        <f t="shared" si="14"/>
        <v>0</v>
      </c>
      <c r="BF152" s="172">
        <f t="shared" si="15"/>
        <v>0</v>
      </c>
      <c r="BG152" s="172">
        <f t="shared" si="16"/>
        <v>0</v>
      </c>
      <c r="BH152" s="172">
        <f t="shared" si="17"/>
        <v>0</v>
      </c>
      <c r="BI152" s="172">
        <f t="shared" si="18"/>
        <v>0</v>
      </c>
      <c r="BJ152" s="15" t="s">
        <v>22</v>
      </c>
      <c r="BK152" s="172">
        <f t="shared" si="19"/>
        <v>0</v>
      </c>
      <c r="BL152" s="15" t="s">
        <v>190</v>
      </c>
      <c r="BM152" s="15" t="s">
        <v>613</v>
      </c>
    </row>
    <row r="153" spans="2:65" s="1" customFormat="1" ht="22.5" customHeight="1" x14ac:dyDescent="0.3">
      <c r="B153" s="160"/>
      <c r="C153" s="161" t="s">
        <v>222</v>
      </c>
      <c r="D153" s="161" t="s">
        <v>157</v>
      </c>
      <c r="E153" s="162" t="s">
        <v>428</v>
      </c>
      <c r="F153" s="163" t="s">
        <v>614</v>
      </c>
      <c r="G153" s="164" t="s">
        <v>435</v>
      </c>
      <c r="H153" s="165">
        <v>1</v>
      </c>
      <c r="I153" s="166"/>
      <c r="J153" s="167">
        <f t="shared" si="10"/>
        <v>0</v>
      </c>
      <c r="K153" s="163" t="s">
        <v>3</v>
      </c>
      <c r="L153" s="32"/>
      <c r="M153" s="168" t="s">
        <v>3</v>
      </c>
      <c r="N153" s="169" t="s">
        <v>42</v>
      </c>
      <c r="O153" s="33"/>
      <c r="P153" s="170">
        <f t="shared" si="11"/>
        <v>0</v>
      </c>
      <c r="Q153" s="170">
        <v>0</v>
      </c>
      <c r="R153" s="170">
        <f t="shared" si="12"/>
        <v>0</v>
      </c>
      <c r="S153" s="170">
        <v>0</v>
      </c>
      <c r="T153" s="171">
        <f t="shared" si="13"/>
        <v>0</v>
      </c>
      <c r="AR153" s="15" t="s">
        <v>190</v>
      </c>
      <c r="AT153" s="15" t="s">
        <v>157</v>
      </c>
      <c r="AU153" s="15" t="s">
        <v>79</v>
      </c>
      <c r="AY153" s="15" t="s">
        <v>155</v>
      </c>
      <c r="BE153" s="172">
        <f t="shared" si="14"/>
        <v>0</v>
      </c>
      <c r="BF153" s="172">
        <f t="shared" si="15"/>
        <v>0</v>
      </c>
      <c r="BG153" s="172">
        <f t="shared" si="16"/>
        <v>0</v>
      </c>
      <c r="BH153" s="172">
        <f t="shared" si="17"/>
        <v>0</v>
      </c>
      <c r="BI153" s="172">
        <f t="shared" si="18"/>
        <v>0</v>
      </c>
      <c r="BJ153" s="15" t="s">
        <v>22</v>
      </c>
      <c r="BK153" s="172">
        <f t="shared" si="19"/>
        <v>0</v>
      </c>
      <c r="BL153" s="15" t="s">
        <v>190</v>
      </c>
      <c r="BM153" s="15" t="s">
        <v>615</v>
      </c>
    </row>
    <row r="154" spans="2:65" s="1" customFormat="1" ht="22.5" customHeight="1" x14ac:dyDescent="0.3">
      <c r="B154" s="160"/>
      <c r="C154" s="161" t="s">
        <v>223</v>
      </c>
      <c r="D154" s="161" t="s">
        <v>157</v>
      </c>
      <c r="E154" s="162" t="s">
        <v>430</v>
      </c>
      <c r="F154" s="163" t="s">
        <v>616</v>
      </c>
      <c r="G154" s="164" t="s">
        <v>617</v>
      </c>
      <c r="H154" s="165">
        <v>2</v>
      </c>
      <c r="I154" s="166"/>
      <c r="J154" s="167">
        <f t="shared" si="10"/>
        <v>0</v>
      </c>
      <c r="K154" s="163" t="s">
        <v>3</v>
      </c>
      <c r="L154" s="32"/>
      <c r="M154" s="168" t="s">
        <v>3</v>
      </c>
      <c r="N154" s="169" t="s">
        <v>42</v>
      </c>
      <c r="O154" s="33"/>
      <c r="P154" s="170">
        <f t="shared" si="11"/>
        <v>0</v>
      </c>
      <c r="Q154" s="170">
        <v>0</v>
      </c>
      <c r="R154" s="170">
        <f t="shared" si="12"/>
        <v>0</v>
      </c>
      <c r="S154" s="170">
        <v>0</v>
      </c>
      <c r="T154" s="171">
        <f t="shared" si="13"/>
        <v>0</v>
      </c>
      <c r="AR154" s="15" t="s">
        <v>190</v>
      </c>
      <c r="AT154" s="15" t="s">
        <v>157</v>
      </c>
      <c r="AU154" s="15" t="s">
        <v>79</v>
      </c>
      <c r="AY154" s="15" t="s">
        <v>155</v>
      </c>
      <c r="BE154" s="172">
        <f t="shared" si="14"/>
        <v>0</v>
      </c>
      <c r="BF154" s="172">
        <f t="shared" si="15"/>
        <v>0</v>
      </c>
      <c r="BG154" s="172">
        <f t="shared" si="16"/>
        <v>0</v>
      </c>
      <c r="BH154" s="172">
        <f t="shared" si="17"/>
        <v>0</v>
      </c>
      <c r="BI154" s="172">
        <f t="shared" si="18"/>
        <v>0</v>
      </c>
      <c r="BJ154" s="15" t="s">
        <v>22</v>
      </c>
      <c r="BK154" s="172">
        <f t="shared" si="19"/>
        <v>0</v>
      </c>
      <c r="BL154" s="15" t="s">
        <v>190</v>
      </c>
      <c r="BM154" s="15" t="s">
        <v>618</v>
      </c>
    </row>
    <row r="155" spans="2:65" s="1" customFormat="1" ht="22.5" customHeight="1" x14ac:dyDescent="0.3">
      <c r="B155" s="160"/>
      <c r="C155" s="161" t="s">
        <v>224</v>
      </c>
      <c r="D155" s="161" t="s">
        <v>157</v>
      </c>
      <c r="E155" s="162" t="s">
        <v>432</v>
      </c>
      <c r="F155" s="163" t="s">
        <v>619</v>
      </c>
      <c r="G155" s="164" t="s">
        <v>324</v>
      </c>
      <c r="H155" s="165">
        <v>4</v>
      </c>
      <c r="I155" s="166"/>
      <c r="J155" s="167">
        <f t="shared" si="10"/>
        <v>0</v>
      </c>
      <c r="K155" s="163" t="s">
        <v>3</v>
      </c>
      <c r="L155" s="32"/>
      <c r="M155" s="168" t="s">
        <v>3</v>
      </c>
      <c r="N155" s="169" t="s">
        <v>42</v>
      </c>
      <c r="O155" s="33"/>
      <c r="P155" s="170">
        <f t="shared" si="11"/>
        <v>0</v>
      </c>
      <c r="Q155" s="170">
        <v>0</v>
      </c>
      <c r="R155" s="170">
        <f t="shared" si="12"/>
        <v>0</v>
      </c>
      <c r="S155" s="170">
        <v>0</v>
      </c>
      <c r="T155" s="171">
        <f t="shared" si="13"/>
        <v>0</v>
      </c>
      <c r="AR155" s="15" t="s">
        <v>190</v>
      </c>
      <c r="AT155" s="15" t="s">
        <v>157</v>
      </c>
      <c r="AU155" s="15" t="s">
        <v>79</v>
      </c>
      <c r="AY155" s="15" t="s">
        <v>155</v>
      </c>
      <c r="BE155" s="172">
        <f t="shared" si="14"/>
        <v>0</v>
      </c>
      <c r="BF155" s="172">
        <f t="shared" si="15"/>
        <v>0</v>
      </c>
      <c r="BG155" s="172">
        <f t="shared" si="16"/>
        <v>0</v>
      </c>
      <c r="BH155" s="172">
        <f t="shared" si="17"/>
        <v>0</v>
      </c>
      <c r="BI155" s="172">
        <f t="shared" si="18"/>
        <v>0</v>
      </c>
      <c r="BJ155" s="15" t="s">
        <v>22</v>
      </c>
      <c r="BK155" s="172">
        <f t="shared" si="19"/>
        <v>0</v>
      </c>
      <c r="BL155" s="15" t="s">
        <v>190</v>
      </c>
      <c r="BM155" s="15" t="s">
        <v>620</v>
      </c>
    </row>
    <row r="156" spans="2:65" s="1" customFormat="1" ht="22.5" customHeight="1" x14ac:dyDescent="0.3">
      <c r="B156" s="160"/>
      <c r="C156" s="161" t="s">
        <v>225</v>
      </c>
      <c r="D156" s="161" t="s">
        <v>157</v>
      </c>
      <c r="E156" s="162" t="s">
        <v>434</v>
      </c>
      <c r="F156" s="163" t="s">
        <v>621</v>
      </c>
      <c r="G156" s="164" t="s">
        <v>324</v>
      </c>
      <c r="H156" s="165">
        <v>2</v>
      </c>
      <c r="I156" s="166"/>
      <c r="J156" s="167">
        <f t="shared" si="10"/>
        <v>0</v>
      </c>
      <c r="K156" s="163" t="s">
        <v>3</v>
      </c>
      <c r="L156" s="32"/>
      <c r="M156" s="168" t="s">
        <v>3</v>
      </c>
      <c r="N156" s="169" t="s">
        <v>42</v>
      </c>
      <c r="O156" s="33"/>
      <c r="P156" s="170">
        <f t="shared" si="11"/>
        <v>0</v>
      </c>
      <c r="Q156" s="170">
        <v>0</v>
      </c>
      <c r="R156" s="170">
        <f t="shared" si="12"/>
        <v>0</v>
      </c>
      <c r="S156" s="170">
        <v>0</v>
      </c>
      <c r="T156" s="171">
        <f t="shared" si="13"/>
        <v>0</v>
      </c>
      <c r="AR156" s="15" t="s">
        <v>190</v>
      </c>
      <c r="AT156" s="15" t="s">
        <v>157</v>
      </c>
      <c r="AU156" s="15" t="s">
        <v>79</v>
      </c>
      <c r="AY156" s="15" t="s">
        <v>155</v>
      </c>
      <c r="BE156" s="172">
        <f t="shared" si="14"/>
        <v>0</v>
      </c>
      <c r="BF156" s="172">
        <f t="shared" si="15"/>
        <v>0</v>
      </c>
      <c r="BG156" s="172">
        <f t="shared" si="16"/>
        <v>0</v>
      </c>
      <c r="BH156" s="172">
        <f t="shared" si="17"/>
        <v>0</v>
      </c>
      <c r="BI156" s="172">
        <f t="shared" si="18"/>
        <v>0</v>
      </c>
      <c r="BJ156" s="15" t="s">
        <v>22</v>
      </c>
      <c r="BK156" s="172">
        <f t="shared" si="19"/>
        <v>0</v>
      </c>
      <c r="BL156" s="15" t="s">
        <v>190</v>
      </c>
      <c r="BM156" s="15" t="s">
        <v>622</v>
      </c>
    </row>
    <row r="157" spans="2:65" s="1" customFormat="1" ht="22.5" customHeight="1" x14ac:dyDescent="0.3">
      <c r="B157" s="160"/>
      <c r="C157" s="161" t="s">
        <v>226</v>
      </c>
      <c r="D157" s="161" t="s">
        <v>157</v>
      </c>
      <c r="E157" s="162" t="s">
        <v>437</v>
      </c>
      <c r="F157" s="163" t="s">
        <v>623</v>
      </c>
      <c r="G157" s="164" t="s">
        <v>297</v>
      </c>
      <c r="H157" s="165">
        <v>1.9</v>
      </c>
      <c r="I157" s="166"/>
      <c r="J157" s="167">
        <f t="shared" si="10"/>
        <v>0</v>
      </c>
      <c r="K157" s="163" t="s">
        <v>3</v>
      </c>
      <c r="L157" s="32"/>
      <c r="M157" s="168" t="s">
        <v>3</v>
      </c>
      <c r="N157" s="169" t="s">
        <v>42</v>
      </c>
      <c r="O157" s="33"/>
      <c r="P157" s="170">
        <f t="shared" si="11"/>
        <v>0</v>
      </c>
      <c r="Q157" s="170">
        <v>0</v>
      </c>
      <c r="R157" s="170">
        <f t="shared" si="12"/>
        <v>0</v>
      </c>
      <c r="S157" s="170">
        <v>0</v>
      </c>
      <c r="T157" s="171">
        <f t="shared" si="13"/>
        <v>0</v>
      </c>
      <c r="AR157" s="15" t="s">
        <v>190</v>
      </c>
      <c r="AT157" s="15" t="s">
        <v>157</v>
      </c>
      <c r="AU157" s="15" t="s">
        <v>79</v>
      </c>
      <c r="AY157" s="15" t="s">
        <v>155</v>
      </c>
      <c r="BE157" s="172">
        <f t="shared" si="14"/>
        <v>0</v>
      </c>
      <c r="BF157" s="172">
        <f t="shared" si="15"/>
        <v>0</v>
      </c>
      <c r="BG157" s="172">
        <f t="shared" si="16"/>
        <v>0</v>
      </c>
      <c r="BH157" s="172">
        <f t="shared" si="17"/>
        <v>0</v>
      </c>
      <c r="BI157" s="172">
        <f t="shared" si="18"/>
        <v>0</v>
      </c>
      <c r="BJ157" s="15" t="s">
        <v>22</v>
      </c>
      <c r="BK157" s="172">
        <f t="shared" si="19"/>
        <v>0</v>
      </c>
      <c r="BL157" s="15" t="s">
        <v>190</v>
      </c>
      <c r="BM157" s="15" t="s">
        <v>624</v>
      </c>
    </row>
    <row r="158" spans="2:65" s="1" customFormat="1" ht="22.5" customHeight="1" x14ac:dyDescent="0.3">
      <c r="B158" s="160"/>
      <c r="C158" s="161" t="s">
        <v>227</v>
      </c>
      <c r="D158" s="161" t="s">
        <v>157</v>
      </c>
      <c r="E158" s="162" t="s">
        <v>439</v>
      </c>
      <c r="F158" s="163" t="s">
        <v>625</v>
      </c>
      <c r="G158" s="164" t="s">
        <v>297</v>
      </c>
      <c r="H158" s="165">
        <v>1.9</v>
      </c>
      <c r="I158" s="166"/>
      <c r="J158" s="167">
        <f t="shared" si="10"/>
        <v>0</v>
      </c>
      <c r="K158" s="163" t="s">
        <v>3</v>
      </c>
      <c r="L158" s="32"/>
      <c r="M158" s="168" t="s">
        <v>3</v>
      </c>
      <c r="N158" s="169" t="s">
        <v>42</v>
      </c>
      <c r="O158" s="33"/>
      <c r="P158" s="170">
        <f t="shared" si="11"/>
        <v>0</v>
      </c>
      <c r="Q158" s="170">
        <v>0</v>
      </c>
      <c r="R158" s="170">
        <f t="shared" si="12"/>
        <v>0</v>
      </c>
      <c r="S158" s="170">
        <v>0</v>
      </c>
      <c r="T158" s="171">
        <f t="shared" si="13"/>
        <v>0</v>
      </c>
      <c r="AR158" s="15" t="s">
        <v>190</v>
      </c>
      <c r="AT158" s="15" t="s">
        <v>157</v>
      </c>
      <c r="AU158" s="15" t="s">
        <v>79</v>
      </c>
      <c r="AY158" s="15" t="s">
        <v>155</v>
      </c>
      <c r="BE158" s="172">
        <f t="shared" si="14"/>
        <v>0</v>
      </c>
      <c r="BF158" s="172">
        <f t="shared" si="15"/>
        <v>0</v>
      </c>
      <c r="BG158" s="172">
        <f t="shared" si="16"/>
        <v>0</v>
      </c>
      <c r="BH158" s="172">
        <f t="shared" si="17"/>
        <v>0</v>
      </c>
      <c r="BI158" s="172">
        <f t="shared" si="18"/>
        <v>0</v>
      </c>
      <c r="BJ158" s="15" t="s">
        <v>22</v>
      </c>
      <c r="BK158" s="172">
        <f t="shared" si="19"/>
        <v>0</v>
      </c>
      <c r="BL158" s="15" t="s">
        <v>190</v>
      </c>
      <c r="BM158" s="15" t="s">
        <v>626</v>
      </c>
    </row>
    <row r="159" spans="2:65" s="1" customFormat="1" ht="22.5" customHeight="1" x14ac:dyDescent="0.3">
      <c r="B159" s="160"/>
      <c r="C159" s="161" t="s">
        <v>230</v>
      </c>
      <c r="D159" s="161" t="s">
        <v>157</v>
      </c>
      <c r="E159" s="162" t="s">
        <v>441</v>
      </c>
      <c r="F159" s="163" t="s">
        <v>627</v>
      </c>
      <c r="G159" s="164" t="s">
        <v>297</v>
      </c>
      <c r="H159" s="165">
        <v>22.8</v>
      </c>
      <c r="I159" s="166"/>
      <c r="J159" s="167">
        <f t="shared" si="10"/>
        <v>0</v>
      </c>
      <c r="K159" s="163" t="s">
        <v>3</v>
      </c>
      <c r="L159" s="32"/>
      <c r="M159" s="168" t="s">
        <v>3</v>
      </c>
      <c r="N159" s="169" t="s">
        <v>42</v>
      </c>
      <c r="O159" s="33"/>
      <c r="P159" s="170">
        <f t="shared" si="11"/>
        <v>0</v>
      </c>
      <c r="Q159" s="170">
        <v>0</v>
      </c>
      <c r="R159" s="170">
        <f t="shared" si="12"/>
        <v>0</v>
      </c>
      <c r="S159" s="170">
        <v>0</v>
      </c>
      <c r="T159" s="171">
        <f t="shared" si="13"/>
        <v>0</v>
      </c>
      <c r="AR159" s="15" t="s">
        <v>190</v>
      </c>
      <c r="AT159" s="15" t="s">
        <v>157</v>
      </c>
      <c r="AU159" s="15" t="s">
        <v>79</v>
      </c>
      <c r="AY159" s="15" t="s">
        <v>155</v>
      </c>
      <c r="BE159" s="172">
        <f t="shared" si="14"/>
        <v>0</v>
      </c>
      <c r="BF159" s="172">
        <f t="shared" si="15"/>
        <v>0</v>
      </c>
      <c r="BG159" s="172">
        <f t="shared" si="16"/>
        <v>0</v>
      </c>
      <c r="BH159" s="172">
        <f t="shared" si="17"/>
        <v>0</v>
      </c>
      <c r="BI159" s="172">
        <f t="shared" si="18"/>
        <v>0</v>
      </c>
      <c r="BJ159" s="15" t="s">
        <v>22</v>
      </c>
      <c r="BK159" s="172">
        <f t="shared" si="19"/>
        <v>0</v>
      </c>
      <c r="BL159" s="15" t="s">
        <v>190</v>
      </c>
      <c r="BM159" s="15" t="s">
        <v>628</v>
      </c>
    </row>
    <row r="160" spans="2:65" s="1" customFormat="1" ht="22.5" customHeight="1" x14ac:dyDescent="0.3">
      <c r="B160" s="160"/>
      <c r="C160" s="161" t="s">
        <v>231</v>
      </c>
      <c r="D160" s="161" t="s">
        <v>157</v>
      </c>
      <c r="E160" s="162" t="s">
        <v>443</v>
      </c>
      <c r="F160" s="163" t="s">
        <v>629</v>
      </c>
      <c r="G160" s="164" t="s">
        <v>297</v>
      </c>
      <c r="H160" s="165">
        <v>22.8</v>
      </c>
      <c r="I160" s="166"/>
      <c r="J160" s="167">
        <f t="shared" si="10"/>
        <v>0</v>
      </c>
      <c r="K160" s="163" t="s">
        <v>3</v>
      </c>
      <c r="L160" s="32"/>
      <c r="M160" s="168" t="s">
        <v>3</v>
      </c>
      <c r="N160" s="169" t="s">
        <v>42</v>
      </c>
      <c r="O160" s="33"/>
      <c r="P160" s="170">
        <f t="shared" si="11"/>
        <v>0</v>
      </c>
      <c r="Q160" s="170">
        <v>0</v>
      </c>
      <c r="R160" s="170">
        <f t="shared" si="12"/>
        <v>0</v>
      </c>
      <c r="S160" s="170">
        <v>0</v>
      </c>
      <c r="T160" s="171">
        <f t="shared" si="13"/>
        <v>0</v>
      </c>
      <c r="AR160" s="15" t="s">
        <v>190</v>
      </c>
      <c r="AT160" s="15" t="s">
        <v>157</v>
      </c>
      <c r="AU160" s="15" t="s">
        <v>79</v>
      </c>
      <c r="AY160" s="15" t="s">
        <v>155</v>
      </c>
      <c r="BE160" s="172">
        <f t="shared" si="14"/>
        <v>0</v>
      </c>
      <c r="BF160" s="172">
        <f t="shared" si="15"/>
        <v>0</v>
      </c>
      <c r="BG160" s="172">
        <f t="shared" si="16"/>
        <v>0</v>
      </c>
      <c r="BH160" s="172">
        <f t="shared" si="17"/>
        <v>0</v>
      </c>
      <c r="BI160" s="172">
        <f t="shared" si="18"/>
        <v>0</v>
      </c>
      <c r="BJ160" s="15" t="s">
        <v>22</v>
      </c>
      <c r="BK160" s="172">
        <f t="shared" si="19"/>
        <v>0</v>
      </c>
      <c r="BL160" s="15" t="s">
        <v>190</v>
      </c>
      <c r="BM160" s="15" t="s">
        <v>630</v>
      </c>
    </row>
    <row r="161" spans="2:65" s="1" customFormat="1" ht="22.5" customHeight="1" x14ac:dyDescent="0.3">
      <c r="B161" s="160"/>
      <c r="C161" s="161" t="s">
        <v>232</v>
      </c>
      <c r="D161" s="161" t="s">
        <v>157</v>
      </c>
      <c r="E161" s="162" t="s">
        <v>445</v>
      </c>
      <c r="F161" s="163" t="s">
        <v>631</v>
      </c>
      <c r="G161" s="164" t="s">
        <v>324</v>
      </c>
      <c r="H161" s="165">
        <v>4</v>
      </c>
      <c r="I161" s="166"/>
      <c r="J161" s="167">
        <f t="shared" si="10"/>
        <v>0</v>
      </c>
      <c r="K161" s="163" t="s">
        <v>3</v>
      </c>
      <c r="L161" s="32"/>
      <c r="M161" s="168" t="s">
        <v>3</v>
      </c>
      <c r="N161" s="169" t="s">
        <v>42</v>
      </c>
      <c r="O161" s="33"/>
      <c r="P161" s="170">
        <f t="shared" si="11"/>
        <v>0</v>
      </c>
      <c r="Q161" s="170">
        <v>0</v>
      </c>
      <c r="R161" s="170">
        <f t="shared" si="12"/>
        <v>0</v>
      </c>
      <c r="S161" s="170">
        <v>0</v>
      </c>
      <c r="T161" s="171">
        <f t="shared" si="13"/>
        <v>0</v>
      </c>
      <c r="AR161" s="15" t="s">
        <v>190</v>
      </c>
      <c r="AT161" s="15" t="s">
        <v>157</v>
      </c>
      <c r="AU161" s="15" t="s">
        <v>79</v>
      </c>
      <c r="AY161" s="15" t="s">
        <v>155</v>
      </c>
      <c r="BE161" s="172">
        <f t="shared" si="14"/>
        <v>0</v>
      </c>
      <c r="BF161" s="172">
        <f t="shared" si="15"/>
        <v>0</v>
      </c>
      <c r="BG161" s="172">
        <f t="shared" si="16"/>
        <v>0</v>
      </c>
      <c r="BH161" s="172">
        <f t="shared" si="17"/>
        <v>0</v>
      </c>
      <c r="BI161" s="172">
        <f t="shared" si="18"/>
        <v>0</v>
      </c>
      <c r="BJ161" s="15" t="s">
        <v>22</v>
      </c>
      <c r="BK161" s="172">
        <f t="shared" si="19"/>
        <v>0</v>
      </c>
      <c r="BL161" s="15" t="s">
        <v>190</v>
      </c>
      <c r="BM161" s="15" t="s">
        <v>632</v>
      </c>
    </row>
    <row r="162" spans="2:65" s="1" customFormat="1" ht="22.5" customHeight="1" x14ac:dyDescent="0.3">
      <c r="B162" s="160"/>
      <c r="C162" s="161" t="s">
        <v>233</v>
      </c>
      <c r="D162" s="161" t="s">
        <v>157</v>
      </c>
      <c r="E162" s="162" t="s">
        <v>447</v>
      </c>
      <c r="F162" s="163" t="s">
        <v>633</v>
      </c>
      <c r="G162" s="164" t="s">
        <v>324</v>
      </c>
      <c r="H162" s="165">
        <v>2</v>
      </c>
      <c r="I162" s="166"/>
      <c r="J162" s="167">
        <f t="shared" si="10"/>
        <v>0</v>
      </c>
      <c r="K162" s="163" t="s">
        <v>3</v>
      </c>
      <c r="L162" s="32"/>
      <c r="M162" s="168" t="s">
        <v>3</v>
      </c>
      <c r="N162" s="169" t="s">
        <v>42</v>
      </c>
      <c r="O162" s="33"/>
      <c r="P162" s="170">
        <f t="shared" si="11"/>
        <v>0</v>
      </c>
      <c r="Q162" s="170">
        <v>0</v>
      </c>
      <c r="R162" s="170">
        <f t="shared" si="12"/>
        <v>0</v>
      </c>
      <c r="S162" s="170">
        <v>0</v>
      </c>
      <c r="T162" s="171">
        <f t="shared" si="13"/>
        <v>0</v>
      </c>
      <c r="AR162" s="15" t="s">
        <v>190</v>
      </c>
      <c r="AT162" s="15" t="s">
        <v>157</v>
      </c>
      <c r="AU162" s="15" t="s">
        <v>79</v>
      </c>
      <c r="AY162" s="15" t="s">
        <v>155</v>
      </c>
      <c r="BE162" s="172">
        <f t="shared" si="14"/>
        <v>0</v>
      </c>
      <c r="BF162" s="172">
        <f t="shared" si="15"/>
        <v>0</v>
      </c>
      <c r="BG162" s="172">
        <f t="shared" si="16"/>
        <v>0</v>
      </c>
      <c r="BH162" s="172">
        <f t="shared" si="17"/>
        <v>0</v>
      </c>
      <c r="BI162" s="172">
        <f t="shared" si="18"/>
        <v>0</v>
      </c>
      <c r="BJ162" s="15" t="s">
        <v>22</v>
      </c>
      <c r="BK162" s="172">
        <f t="shared" si="19"/>
        <v>0</v>
      </c>
      <c r="BL162" s="15" t="s">
        <v>190</v>
      </c>
      <c r="BM162" s="15" t="s">
        <v>634</v>
      </c>
    </row>
    <row r="163" spans="2:65" s="1" customFormat="1" ht="22.5" customHeight="1" x14ac:dyDescent="0.3">
      <c r="B163" s="160"/>
      <c r="C163" s="161" t="s">
        <v>234</v>
      </c>
      <c r="D163" s="161" t="s">
        <v>157</v>
      </c>
      <c r="E163" s="162" t="s">
        <v>448</v>
      </c>
      <c r="F163" s="163" t="s">
        <v>635</v>
      </c>
      <c r="G163" s="164" t="s">
        <v>261</v>
      </c>
      <c r="H163" s="165">
        <v>1.9</v>
      </c>
      <c r="I163" s="166"/>
      <c r="J163" s="167">
        <f t="shared" si="10"/>
        <v>0</v>
      </c>
      <c r="K163" s="163" t="s">
        <v>3</v>
      </c>
      <c r="L163" s="32"/>
      <c r="M163" s="168" t="s">
        <v>3</v>
      </c>
      <c r="N163" s="169" t="s">
        <v>42</v>
      </c>
      <c r="O163" s="33"/>
      <c r="P163" s="170">
        <f t="shared" si="11"/>
        <v>0</v>
      </c>
      <c r="Q163" s="170">
        <v>0</v>
      </c>
      <c r="R163" s="170">
        <f t="shared" si="12"/>
        <v>0</v>
      </c>
      <c r="S163" s="170">
        <v>0</v>
      </c>
      <c r="T163" s="171">
        <f t="shared" si="13"/>
        <v>0</v>
      </c>
      <c r="AR163" s="15" t="s">
        <v>190</v>
      </c>
      <c r="AT163" s="15" t="s">
        <v>157</v>
      </c>
      <c r="AU163" s="15" t="s">
        <v>79</v>
      </c>
      <c r="AY163" s="15" t="s">
        <v>155</v>
      </c>
      <c r="BE163" s="172">
        <f t="shared" si="14"/>
        <v>0</v>
      </c>
      <c r="BF163" s="172">
        <f t="shared" si="15"/>
        <v>0</v>
      </c>
      <c r="BG163" s="172">
        <f t="shared" si="16"/>
        <v>0</v>
      </c>
      <c r="BH163" s="172">
        <f t="shared" si="17"/>
        <v>0</v>
      </c>
      <c r="BI163" s="172">
        <f t="shared" si="18"/>
        <v>0</v>
      </c>
      <c r="BJ163" s="15" t="s">
        <v>22</v>
      </c>
      <c r="BK163" s="172">
        <f t="shared" si="19"/>
        <v>0</v>
      </c>
      <c r="BL163" s="15" t="s">
        <v>190</v>
      </c>
      <c r="BM163" s="15" t="s">
        <v>636</v>
      </c>
    </row>
    <row r="164" spans="2:65" s="1" customFormat="1" ht="22.5" customHeight="1" x14ac:dyDescent="0.3">
      <c r="B164" s="160"/>
      <c r="C164" s="161" t="s">
        <v>235</v>
      </c>
      <c r="D164" s="161" t="s">
        <v>157</v>
      </c>
      <c r="E164" s="162" t="s">
        <v>449</v>
      </c>
      <c r="F164" s="163" t="s">
        <v>637</v>
      </c>
      <c r="G164" s="164" t="s">
        <v>324</v>
      </c>
      <c r="H164" s="165">
        <v>2</v>
      </c>
      <c r="I164" s="166"/>
      <c r="J164" s="167">
        <f t="shared" si="10"/>
        <v>0</v>
      </c>
      <c r="K164" s="163" t="s">
        <v>3</v>
      </c>
      <c r="L164" s="32"/>
      <c r="M164" s="168" t="s">
        <v>3</v>
      </c>
      <c r="N164" s="169" t="s">
        <v>42</v>
      </c>
      <c r="O164" s="33"/>
      <c r="P164" s="170">
        <f t="shared" si="11"/>
        <v>0</v>
      </c>
      <c r="Q164" s="170">
        <v>0</v>
      </c>
      <c r="R164" s="170">
        <f t="shared" si="12"/>
        <v>0</v>
      </c>
      <c r="S164" s="170">
        <v>0</v>
      </c>
      <c r="T164" s="171">
        <f t="shared" si="13"/>
        <v>0</v>
      </c>
      <c r="AR164" s="15" t="s">
        <v>190</v>
      </c>
      <c r="AT164" s="15" t="s">
        <v>157</v>
      </c>
      <c r="AU164" s="15" t="s">
        <v>79</v>
      </c>
      <c r="AY164" s="15" t="s">
        <v>155</v>
      </c>
      <c r="BE164" s="172">
        <f t="shared" si="14"/>
        <v>0</v>
      </c>
      <c r="BF164" s="172">
        <f t="shared" si="15"/>
        <v>0</v>
      </c>
      <c r="BG164" s="172">
        <f t="shared" si="16"/>
        <v>0</v>
      </c>
      <c r="BH164" s="172">
        <f t="shared" si="17"/>
        <v>0</v>
      </c>
      <c r="BI164" s="172">
        <f t="shared" si="18"/>
        <v>0</v>
      </c>
      <c r="BJ164" s="15" t="s">
        <v>22</v>
      </c>
      <c r="BK164" s="172">
        <f t="shared" si="19"/>
        <v>0</v>
      </c>
      <c r="BL164" s="15" t="s">
        <v>190</v>
      </c>
      <c r="BM164" s="15" t="s">
        <v>638</v>
      </c>
    </row>
    <row r="165" spans="2:65" s="1" customFormat="1" ht="22.5" customHeight="1" x14ac:dyDescent="0.3">
      <c r="B165" s="160"/>
      <c r="C165" s="161" t="s">
        <v>236</v>
      </c>
      <c r="D165" s="161" t="s">
        <v>157</v>
      </c>
      <c r="E165" s="162" t="s">
        <v>450</v>
      </c>
      <c r="F165" s="163" t="s">
        <v>639</v>
      </c>
      <c r="G165" s="164" t="s">
        <v>297</v>
      </c>
      <c r="H165" s="165">
        <v>4.75</v>
      </c>
      <c r="I165" s="166"/>
      <c r="J165" s="167">
        <f t="shared" si="10"/>
        <v>0</v>
      </c>
      <c r="K165" s="163" t="s">
        <v>3</v>
      </c>
      <c r="L165" s="32"/>
      <c r="M165" s="168" t="s">
        <v>3</v>
      </c>
      <c r="N165" s="169" t="s">
        <v>42</v>
      </c>
      <c r="O165" s="33"/>
      <c r="P165" s="170">
        <f t="shared" si="11"/>
        <v>0</v>
      </c>
      <c r="Q165" s="170">
        <v>0</v>
      </c>
      <c r="R165" s="170">
        <f t="shared" si="12"/>
        <v>0</v>
      </c>
      <c r="S165" s="170">
        <v>0</v>
      </c>
      <c r="T165" s="171">
        <f t="shared" si="13"/>
        <v>0</v>
      </c>
      <c r="AR165" s="15" t="s">
        <v>190</v>
      </c>
      <c r="AT165" s="15" t="s">
        <v>157</v>
      </c>
      <c r="AU165" s="15" t="s">
        <v>79</v>
      </c>
      <c r="AY165" s="15" t="s">
        <v>155</v>
      </c>
      <c r="BE165" s="172">
        <f t="shared" si="14"/>
        <v>0</v>
      </c>
      <c r="BF165" s="172">
        <f t="shared" si="15"/>
        <v>0</v>
      </c>
      <c r="BG165" s="172">
        <f t="shared" si="16"/>
        <v>0</v>
      </c>
      <c r="BH165" s="172">
        <f t="shared" si="17"/>
        <v>0</v>
      </c>
      <c r="BI165" s="172">
        <f t="shared" si="18"/>
        <v>0</v>
      </c>
      <c r="BJ165" s="15" t="s">
        <v>22</v>
      </c>
      <c r="BK165" s="172">
        <f t="shared" si="19"/>
        <v>0</v>
      </c>
      <c r="BL165" s="15" t="s">
        <v>190</v>
      </c>
      <c r="BM165" s="15" t="s">
        <v>640</v>
      </c>
    </row>
    <row r="166" spans="2:65" s="10" customFormat="1" ht="29.85" customHeight="1" x14ac:dyDescent="0.3">
      <c r="B166" s="146"/>
      <c r="D166" s="157" t="s">
        <v>70</v>
      </c>
      <c r="E166" s="158" t="s">
        <v>457</v>
      </c>
      <c r="F166" s="158" t="s">
        <v>458</v>
      </c>
      <c r="I166" s="149"/>
      <c r="J166" s="159">
        <f>BK166</f>
        <v>0</v>
      </c>
      <c r="L166" s="146"/>
      <c r="M166" s="151"/>
      <c r="N166" s="152"/>
      <c r="O166" s="152"/>
      <c r="P166" s="153">
        <f>SUM(P167:P171)</f>
        <v>0</v>
      </c>
      <c r="Q166" s="152"/>
      <c r="R166" s="153">
        <f>SUM(R167:R171)</f>
        <v>0.21279235000000002</v>
      </c>
      <c r="S166" s="152"/>
      <c r="T166" s="154">
        <f>SUM(T167:T171)</f>
        <v>0</v>
      </c>
      <c r="AR166" s="147" t="s">
        <v>79</v>
      </c>
      <c r="AT166" s="155" t="s">
        <v>70</v>
      </c>
      <c r="AU166" s="155" t="s">
        <v>22</v>
      </c>
      <c r="AY166" s="147" t="s">
        <v>155</v>
      </c>
      <c r="BK166" s="156">
        <f>SUM(BK167:BK171)</f>
        <v>0</v>
      </c>
    </row>
    <row r="167" spans="2:65" s="1" customFormat="1" ht="31.5" customHeight="1" x14ac:dyDescent="0.3">
      <c r="B167" s="160"/>
      <c r="C167" s="161" t="s">
        <v>238</v>
      </c>
      <c r="D167" s="161" t="s">
        <v>157</v>
      </c>
      <c r="E167" s="162" t="s">
        <v>641</v>
      </c>
      <c r="F167" s="163" t="s">
        <v>642</v>
      </c>
      <c r="G167" s="164" t="s">
        <v>297</v>
      </c>
      <c r="H167" s="165">
        <v>24.073</v>
      </c>
      <c r="I167" s="166"/>
      <c r="J167" s="167">
        <f>ROUND(I167*H167,2)</f>
        <v>0</v>
      </c>
      <c r="K167" s="163" t="s">
        <v>159</v>
      </c>
      <c r="L167" s="32"/>
      <c r="M167" s="168" t="s">
        <v>3</v>
      </c>
      <c r="N167" s="169" t="s">
        <v>42</v>
      </c>
      <c r="O167" s="33"/>
      <c r="P167" s="170">
        <f>O167*H167</f>
        <v>0</v>
      </c>
      <c r="Q167" s="170">
        <v>1.15E-3</v>
      </c>
      <c r="R167" s="170">
        <f>Q167*H167</f>
        <v>2.7683949999999999E-2</v>
      </c>
      <c r="S167" s="170">
        <v>0</v>
      </c>
      <c r="T167" s="171">
        <f>S167*H167</f>
        <v>0</v>
      </c>
      <c r="AR167" s="15" t="s">
        <v>190</v>
      </c>
      <c r="AT167" s="15" t="s">
        <v>157</v>
      </c>
      <c r="AU167" s="15" t="s">
        <v>79</v>
      </c>
      <c r="AY167" s="15" t="s">
        <v>155</v>
      </c>
      <c r="BE167" s="172">
        <f>IF(N167="základní",J167,0)</f>
        <v>0</v>
      </c>
      <c r="BF167" s="172">
        <f>IF(N167="snížená",J167,0)</f>
        <v>0</v>
      </c>
      <c r="BG167" s="172">
        <f>IF(N167="zákl. přenesená",J167,0)</f>
        <v>0</v>
      </c>
      <c r="BH167" s="172">
        <f>IF(N167="sníž. přenesená",J167,0)</f>
        <v>0</v>
      </c>
      <c r="BI167" s="172">
        <f>IF(N167="nulová",J167,0)</f>
        <v>0</v>
      </c>
      <c r="BJ167" s="15" t="s">
        <v>22</v>
      </c>
      <c r="BK167" s="172">
        <f>ROUND(I167*H167,2)</f>
        <v>0</v>
      </c>
      <c r="BL167" s="15" t="s">
        <v>190</v>
      </c>
      <c r="BM167" s="15" t="s">
        <v>643</v>
      </c>
    </row>
    <row r="168" spans="2:65" s="1" customFormat="1" ht="22.5" customHeight="1" x14ac:dyDescent="0.3">
      <c r="B168" s="160"/>
      <c r="C168" s="161" t="s">
        <v>241</v>
      </c>
      <c r="D168" s="161" t="s">
        <v>157</v>
      </c>
      <c r="E168" s="162" t="s">
        <v>644</v>
      </c>
      <c r="F168" s="163" t="s">
        <v>645</v>
      </c>
      <c r="G168" s="164" t="s">
        <v>297</v>
      </c>
      <c r="H168" s="165">
        <v>10.64</v>
      </c>
      <c r="I168" s="166"/>
      <c r="J168" s="167">
        <f>ROUND(I168*H168,2)</f>
        <v>0</v>
      </c>
      <c r="K168" s="163" t="s">
        <v>159</v>
      </c>
      <c r="L168" s="32"/>
      <c r="M168" s="168" t="s">
        <v>3</v>
      </c>
      <c r="N168" s="169" t="s">
        <v>42</v>
      </c>
      <c r="O168" s="33"/>
      <c r="P168" s="170">
        <f>O168*H168</f>
        <v>0</v>
      </c>
      <c r="Q168" s="170">
        <v>6.0999999999999997E-4</v>
      </c>
      <c r="R168" s="170">
        <f>Q168*H168</f>
        <v>6.4904000000000003E-3</v>
      </c>
      <c r="S168" s="170">
        <v>0</v>
      </c>
      <c r="T168" s="171">
        <f>S168*H168</f>
        <v>0</v>
      </c>
      <c r="AR168" s="15" t="s">
        <v>190</v>
      </c>
      <c r="AT168" s="15" t="s">
        <v>157</v>
      </c>
      <c r="AU168" s="15" t="s">
        <v>79</v>
      </c>
      <c r="AY168" s="15" t="s">
        <v>155</v>
      </c>
      <c r="BE168" s="172">
        <f>IF(N168="základní",J168,0)</f>
        <v>0</v>
      </c>
      <c r="BF168" s="172">
        <f>IF(N168="snížená",J168,0)</f>
        <v>0</v>
      </c>
      <c r="BG168" s="172">
        <f>IF(N168="zákl. přenesená",J168,0)</f>
        <v>0</v>
      </c>
      <c r="BH168" s="172">
        <f>IF(N168="sníž. přenesená",J168,0)</f>
        <v>0</v>
      </c>
      <c r="BI168" s="172">
        <f>IF(N168="nulová",J168,0)</f>
        <v>0</v>
      </c>
      <c r="BJ168" s="15" t="s">
        <v>22</v>
      </c>
      <c r="BK168" s="172">
        <f>ROUND(I168*H168,2)</f>
        <v>0</v>
      </c>
      <c r="BL168" s="15" t="s">
        <v>190</v>
      </c>
      <c r="BM168" s="15" t="s">
        <v>646</v>
      </c>
    </row>
    <row r="169" spans="2:65" s="1" customFormat="1" ht="22.5" customHeight="1" x14ac:dyDescent="0.3">
      <c r="B169" s="160"/>
      <c r="C169" s="161" t="s">
        <v>244</v>
      </c>
      <c r="D169" s="161" t="s">
        <v>157</v>
      </c>
      <c r="E169" s="162" t="s">
        <v>647</v>
      </c>
      <c r="F169" s="163" t="s">
        <v>648</v>
      </c>
      <c r="G169" s="164" t="s">
        <v>297</v>
      </c>
      <c r="H169" s="165">
        <v>45.3</v>
      </c>
      <c r="I169" s="166"/>
      <c r="J169" s="167">
        <f>ROUND(I169*H169,2)</f>
        <v>0</v>
      </c>
      <c r="K169" s="163" t="s">
        <v>159</v>
      </c>
      <c r="L169" s="32"/>
      <c r="M169" s="168" t="s">
        <v>3</v>
      </c>
      <c r="N169" s="169" t="s">
        <v>42</v>
      </c>
      <c r="O169" s="33"/>
      <c r="P169" s="170">
        <f>O169*H169</f>
        <v>0</v>
      </c>
      <c r="Q169" s="170">
        <v>2.8600000000000001E-3</v>
      </c>
      <c r="R169" s="170">
        <f>Q169*H169</f>
        <v>0.12955800000000001</v>
      </c>
      <c r="S169" s="170">
        <v>0</v>
      </c>
      <c r="T169" s="171">
        <f>S169*H169</f>
        <v>0</v>
      </c>
      <c r="AR169" s="15" t="s">
        <v>190</v>
      </c>
      <c r="AT169" s="15" t="s">
        <v>157</v>
      </c>
      <c r="AU169" s="15" t="s">
        <v>79</v>
      </c>
      <c r="AY169" s="15" t="s">
        <v>155</v>
      </c>
      <c r="BE169" s="172">
        <f>IF(N169="základní",J169,0)</f>
        <v>0</v>
      </c>
      <c r="BF169" s="172">
        <f>IF(N169="snížená",J169,0)</f>
        <v>0</v>
      </c>
      <c r="BG169" s="172">
        <f>IF(N169="zákl. přenesená",J169,0)</f>
        <v>0</v>
      </c>
      <c r="BH169" s="172">
        <f>IF(N169="sníž. přenesená",J169,0)</f>
        <v>0</v>
      </c>
      <c r="BI169" s="172">
        <f>IF(N169="nulová",J169,0)</f>
        <v>0</v>
      </c>
      <c r="BJ169" s="15" t="s">
        <v>22</v>
      </c>
      <c r="BK169" s="172">
        <f>ROUND(I169*H169,2)</f>
        <v>0</v>
      </c>
      <c r="BL169" s="15" t="s">
        <v>190</v>
      </c>
      <c r="BM169" s="15" t="s">
        <v>649</v>
      </c>
    </row>
    <row r="170" spans="2:65" s="1" customFormat="1" ht="22.5" customHeight="1" x14ac:dyDescent="0.3">
      <c r="B170" s="160"/>
      <c r="C170" s="161" t="s">
        <v>247</v>
      </c>
      <c r="D170" s="161" t="s">
        <v>157</v>
      </c>
      <c r="E170" s="162" t="s">
        <v>650</v>
      </c>
      <c r="F170" s="163" t="s">
        <v>651</v>
      </c>
      <c r="G170" s="164" t="s">
        <v>297</v>
      </c>
      <c r="H170" s="165">
        <v>22</v>
      </c>
      <c r="I170" s="166"/>
      <c r="J170" s="167">
        <f>ROUND(I170*H170,2)</f>
        <v>0</v>
      </c>
      <c r="K170" s="163" t="s">
        <v>159</v>
      </c>
      <c r="L170" s="32"/>
      <c r="M170" s="168" t="s">
        <v>3</v>
      </c>
      <c r="N170" s="169" t="s">
        <v>42</v>
      </c>
      <c r="O170" s="33"/>
      <c r="P170" s="170">
        <f>O170*H170</f>
        <v>0</v>
      </c>
      <c r="Q170" s="170">
        <v>2.2300000000000002E-3</v>
      </c>
      <c r="R170" s="170">
        <f>Q170*H170</f>
        <v>4.9060000000000006E-2</v>
      </c>
      <c r="S170" s="170">
        <v>0</v>
      </c>
      <c r="T170" s="171">
        <f>S170*H170</f>
        <v>0</v>
      </c>
      <c r="AR170" s="15" t="s">
        <v>190</v>
      </c>
      <c r="AT170" s="15" t="s">
        <v>157</v>
      </c>
      <c r="AU170" s="15" t="s">
        <v>79</v>
      </c>
      <c r="AY170" s="15" t="s">
        <v>155</v>
      </c>
      <c r="BE170" s="172">
        <f>IF(N170="základní",J170,0)</f>
        <v>0</v>
      </c>
      <c r="BF170" s="172">
        <f>IF(N170="snížená",J170,0)</f>
        <v>0</v>
      </c>
      <c r="BG170" s="172">
        <f>IF(N170="zákl. přenesená",J170,0)</f>
        <v>0</v>
      </c>
      <c r="BH170" s="172">
        <f>IF(N170="sníž. přenesená",J170,0)</f>
        <v>0</v>
      </c>
      <c r="BI170" s="172">
        <f>IF(N170="nulová",J170,0)</f>
        <v>0</v>
      </c>
      <c r="BJ170" s="15" t="s">
        <v>22</v>
      </c>
      <c r="BK170" s="172">
        <f>ROUND(I170*H170,2)</f>
        <v>0</v>
      </c>
      <c r="BL170" s="15" t="s">
        <v>190</v>
      </c>
      <c r="BM170" s="15" t="s">
        <v>652</v>
      </c>
    </row>
    <row r="171" spans="2:65" s="1" customFormat="1" ht="22.5" customHeight="1" x14ac:dyDescent="0.3">
      <c r="B171" s="160"/>
      <c r="C171" s="161" t="s">
        <v>252</v>
      </c>
      <c r="D171" s="161" t="s">
        <v>157</v>
      </c>
      <c r="E171" s="162" t="s">
        <v>653</v>
      </c>
      <c r="F171" s="163" t="s">
        <v>654</v>
      </c>
      <c r="G171" s="164" t="s">
        <v>265</v>
      </c>
      <c r="H171" s="192"/>
      <c r="I171" s="166"/>
      <c r="J171" s="167">
        <f>ROUND(I171*H171,2)</f>
        <v>0</v>
      </c>
      <c r="K171" s="163" t="s">
        <v>159</v>
      </c>
      <c r="L171" s="32"/>
      <c r="M171" s="168" t="s">
        <v>3</v>
      </c>
      <c r="N171" s="169" t="s">
        <v>42</v>
      </c>
      <c r="O171" s="33"/>
      <c r="P171" s="170">
        <f>O171*H171</f>
        <v>0</v>
      </c>
      <c r="Q171" s="170">
        <v>0</v>
      </c>
      <c r="R171" s="170">
        <f>Q171*H171</f>
        <v>0</v>
      </c>
      <c r="S171" s="170">
        <v>0</v>
      </c>
      <c r="T171" s="171">
        <f>S171*H171</f>
        <v>0</v>
      </c>
      <c r="AR171" s="15" t="s">
        <v>190</v>
      </c>
      <c r="AT171" s="15" t="s">
        <v>157</v>
      </c>
      <c r="AU171" s="15" t="s">
        <v>79</v>
      </c>
      <c r="AY171" s="15" t="s">
        <v>155</v>
      </c>
      <c r="BE171" s="172">
        <f>IF(N171="základní",J171,0)</f>
        <v>0</v>
      </c>
      <c r="BF171" s="172">
        <f>IF(N171="snížená",J171,0)</f>
        <v>0</v>
      </c>
      <c r="BG171" s="172">
        <f>IF(N171="zákl. přenesená",J171,0)</f>
        <v>0</v>
      </c>
      <c r="BH171" s="172">
        <f>IF(N171="sníž. přenesená",J171,0)</f>
        <v>0</v>
      </c>
      <c r="BI171" s="172">
        <f>IF(N171="nulová",J171,0)</f>
        <v>0</v>
      </c>
      <c r="BJ171" s="15" t="s">
        <v>22</v>
      </c>
      <c r="BK171" s="172">
        <f>ROUND(I171*H171,2)</f>
        <v>0</v>
      </c>
      <c r="BL171" s="15" t="s">
        <v>190</v>
      </c>
      <c r="BM171" s="15" t="s">
        <v>655</v>
      </c>
    </row>
    <row r="172" spans="2:65" s="10" customFormat="1" ht="29.85" customHeight="1" x14ac:dyDescent="0.3">
      <c r="B172" s="146"/>
      <c r="D172" s="157" t="s">
        <v>70</v>
      </c>
      <c r="E172" s="158" t="s">
        <v>459</v>
      </c>
      <c r="F172" s="158" t="s">
        <v>460</v>
      </c>
      <c r="I172" s="149"/>
      <c r="J172" s="159">
        <f>BK172</f>
        <v>0</v>
      </c>
      <c r="L172" s="146"/>
      <c r="M172" s="151"/>
      <c r="N172" s="152"/>
      <c r="O172" s="152"/>
      <c r="P172" s="153">
        <f>SUM(P173:P181)</f>
        <v>0</v>
      </c>
      <c r="Q172" s="152"/>
      <c r="R172" s="153">
        <f>SUM(R173:R181)</f>
        <v>0.43572650000000002</v>
      </c>
      <c r="S172" s="152"/>
      <c r="T172" s="154">
        <f>SUM(T173:T181)</f>
        <v>0</v>
      </c>
      <c r="AR172" s="147" t="s">
        <v>79</v>
      </c>
      <c r="AT172" s="155" t="s">
        <v>70</v>
      </c>
      <c r="AU172" s="155" t="s">
        <v>22</v>
      </c>
      <c r="AY172" s="147" t="s">
        <v>155</v>
      </c>
      <c r="BK172" s="156">
        <f>SUM(BK173:BK181)</f>
        <v>0</v>
      </c>
    </row>
    <row r="173" spans="2:65" s="1" customFormat="1" ht="22.5" customHeight="1" x14ac:dyDescent="0.3">
      <c r="B173" s="160"/>
      <c r="C173" s="161" t="s">
        <v>256</v>
      </c>
      <c r="D173" s="161" t="s">
        <v>157</v>
      </c>
      <c r="E173" s="162" t="s">
        <v>656</v>
      </c>
      <c r="F173" s="163" t="s">
        <v>657</v>
      </c>
      <c r="G173" s="164" t="s">
        <v>178</v>
      </c>
      <c r="H173" s="165">
        <v>7.8959999999999999</v>
      </c>
      <c r="I173" s="166"/>
      <c r="J173" s="167">
        <f t="shared" ref="J173:J181" si="20">ROUND(I173*H173,2)</f>
        <v>0</v>
      </c>
      <c r="K173" s="163" t="s">
        <v>159</v>
      </c>
      <c r="L173" s="32"/>
      <c r="M173" s="168" t="s">
        <v>3</v>
      </c>
      <c r="N173" s="169" t="s">
        <v>42</v>
      </c>
      <c r="O173" s="33"/>
      <c r="P173" s="170">
        <f t="shared" ref="P173:P181" si="21">O173*H173</f>
        <v>0</v>
      </c>
      <c r="Q173" s="170">
        <v>2.5000000000000001E-4</v>
      </c>
      <c r="R173" s="170">
        <f t="shared" ref="R173:R181" si="22">Q173*H173</f>
        <v>1.9740000000000001E-3</v>
      </c>
      <c r="S173" s="170">
        <v>0</v>
      </c>
      <c r="T173" s="171">
        <f t="shared" ref="T173:T181" si="23">S173*H173</f>
        <v>0</v>
      </c>
      <c r="AR173" s="15" t="s">
        <v>190</v>
      </c>
      <c r="AT173" s="15" t="s">
        <v>157</v>
      </c>
      <c r="AU173" s="15" t="s">
        <v>79</v>
      </c>
      <c r="AY173" s="15" t="s">
        <v>155</v>
      </c>
      <c r="BE173" s="172">
        <f t="shared" ref="BE173:BE181" si="24">IF(N173="základní",J173,0)</f>
        <v>0</v>
      </c>
      <c r="BF173" s="172">
        <f t="shared" ref="BF173:BF181" si="25">IF(N173="snížená",J173,0)</f>
        <v>0</v>
      </c>
      <c r="BG173" s="172">
        <f t="shared" ref="BG173:BG181" si="26">IF(N173="zákl. přenesená",J173,0)</f>
        <v>0</v>
      </c>
      <c r="BH173" s="172">
        <f t="shared" ref="BH173:BH181" si="27">IF(N173="sníž. přenesená",J173,0)</f>
        <v>0</v>
      </c>
      <c r="BI173" s="172">
        <f t="shared" ref="BI173:BI181" si="28">IF(N173="nulová",J173,0)</f>
        <v>0</v>
      </c>
      <c r="BJ173" s="15" t="s">
        <v>22</v>
      </c>
      <c r="BK173" s="172">
        <f t="shared" ref="BK173:BK181" si="29">ROUND(I173*H173,2)</f>
        <v>0</v>
      </c>
      <c r="BL173" s="15" t="s">
        <v>190</v>
      </c>
      <c r="BM173" s="15" t="s">
        <v>658</v>
      </c>
    </row>
    <row r="174" spans="2:65" s="1" customFormat="1" ht="22.5" customHeight="1" x14ac:dyDescent="0.3">
      <c r="B174" s="160"/>
      <c r="C174" s="182" t="s">
        <v>258</v>
      </c>
      <c r="D174" s="182" t="s">
        <v>180</v>
      </c>
      <c r="E174" s="183" t="s">
        <v>659</v>
      </c>
      <c r="F174" s="184" t="s">
        <v>660</v>
      </c>
      <c r="G174" s="185" t="s">
        <v>324</v>
      </c>
      <c r="H174" s="186">
        <v>1</v>
      </c>
      <c r="I174" s="187"/>
      <c r="J174" s="188">
        <f t="shared" si="20"/>
        <v>0</v>
      </c>
      <c r="K174" s="184" t="s">
        <v>159</v>
      </c>
      <c r="L174" s="189"/>
      <c r="M174" s="190" t="s">
        <v>3</v>
      </c>
      <c r="N174" s="191" t="s">
        <v>42</v>
      </c>
      <c r="O174" s="33"/>
      <c r="P174" s="170">
        <f t="shared" si="21"/>
        <v>0</v>
      </c>
      <c r="Q174" s="170">
        <v>3.9E-2</v>
      </c>
      <c r="R174" s="170">
        <f t="shared" si="22"/>
        <v>3.9E-2</v>
      </c>
      <c r="S174" s="170">
        <v>0</v>
      </c>
      <c r="T174" s="171">
        <f t="shared" si="23"/>
        <v>0</v>
      </c>
      <c r="AR174" s="15" t="s">
        <v>209</v>
      </c>
      <c r="AT174" s="15" t="s">
        <v>180</v>
      </c>
      <c r="AU174" s="15" t="s">
        <v>79</v>
      </c>
      <c r="AY174" s="15" t="s">
        <v>155</v>
      </c>
      <c r="BE174" s="172">
        <f t="shared" si="24"/>
        <v>0</v>
      </c>
      <c r="BF174" s="172">
        <f t="shared" si="25"/>
        <v>0</v>
      </c>
      <c r="BG174" s="172">
        <f t="shared" si="26"/>
        <v>0</v>
      </c>
      <c r="BH174" s="172">
        <f t="shared" si="27"/>
        <v>0</v>
      </c>
      <c r="BI174" s="172">
        <f t="shared" si="28"/>
        <v>0</v>
      </c>
      <c r="BJ174" s="15" t="s">
        <v>22</v>
      </c>
      <c r="BK174" s="172">
        <f t="shared" si="29"/>
        <v>0</v>
      </c>
      <c r="BL174" s="15" t="s">
        <v>190</v>
      </c>
      <c r="BM174" s="15" t="s">
        <v>661</v>
      </c>
    </row>
    <row r="175" spans="2:65" s="1" customFormat="1" ht="22.5" customHeight="1" x14ac:dyDescent="0.3">
      <c r="B175" s="160"/>
      <c r="C175" s="182" t="s">
        <v>259</v>
      </c>
      <c r="D175" s="182" t="s">
        <v>180</v>
      </c>
      <c r="E175" s="183" t="s">
        <v>662</v>
      </c>
      <c r="F175" s="184" t="s">
        <v>663</v>
      </c>
      <c r="G175" s="185" t="s">
        <v>324</v>
      </c>
      <c r="H175" s="186">
        <v>4</v>
      </c>
      <c r="I175" s="187"/>
      <c r="J175" s="188">
        <f t="shared" si="20"/>
        <v>0</v>
      </c>
      <c r="K175" s="184" t="s">
        <v>159</v>
      </c>
      <c r="L175" s="189"/>
      <c r="M175" s="190" t="s">
        <v>3</v>
      </c>
      <c r="N175" s="191" t="s">
        <v>42</v>
      </c>
      <c r="O175" s="33"/>
      <c r="P175" s="170">
        <f t="shared" si="21"/>
        <v>0</v>
      </c>
      <c r="Q175" s="170">
        <v>4.8000000000000001E-2</v>
      </c>
      <c r="R175" s="170">
        <f t="shared" si="22"/>
        <v>0.192</v>
      </c>
      <c r="S175" s="170">
        <v>0</v>
      </c>
      <c r="T175" s="171">
        <f t="shared" si="23"/>
        <v>0</v>
      </c>
      <c r="AR175" s="15" t="s">
        <v>209</v>
      </c>
      <c r="AT175" s="15" t="s">
        <v>180</v>
      </c>
      <c r="AU175" s="15" t="s">
        <v>79</v>
      </c>
      <c r="AY175" s="15" t="s">
        <v>155</v>
      </c>
      <c r="BE175" s="172">
        <f t="shared" si="24"/>
        <v>0</v>
      </c>
      <c r="BF175" s="172">
        <f t="shared" si="25"/>
        <v>0</v>
      </c>
      <c r="BG175" s="172">
        <f t="shared" si="26"/>
        <v>0</v>
      </c>
      <c r="BH175" s="172">
        <f t="shared" si="27"/>
        <v>0</v>
      </c>
      <c r="BI175" s="172">
        <f t="shared" si="28"/>
        <v>0</v>
      </c>
      <c r="BJ175" s="15" t="s">
        <v>22</v>
      </c>
      <c r="BK175" s="172">
        <f t="shared" si="29"/>
        <v>0</v>
      </c>
      <c r="BL175" s="15" t="s">
        <v>190</v>
      </c>
      <c r="BM175" s="15" t="s">
        <v>664</v>
      </c>
    </row>
    <row r="176" spans="2:65" s="1" customFormat="1" ht="22.5" customHeight="1" x14ac:dyDescent="0.3">
      <c r="B176" s="160"/>
      <c r="C176" s="161" t="s">
        <v>260</v>
      </c>
      <c r="D176" s="161" t="s">
        <v>157</v>
      </c>
      <c r="E176" s="162" t="s">
        <v>665</v>
      </c>
      <c r="F176" s="163" t="s">
        <v>666</v>
      </c>
      <c r="G176" s="164" t="s">
        <v>178</v>
      </c>
      <c r="H176" s="165">
        <v>5.01</v>
      </c>
      <c r="I176" s="166"/>
      <c r="J176" s="167">
        <f t="shared" si="20"/>
        <v>0</v>
      </c>
      <c r="K176" s="163" t="s">
        <v>159</v>
      </c>
      <c r="L176" s="32"/>
      <c r="M176" s="168" t="s">
        <v>3</v>
      </c>
      <c r="N176" s="169" t="s">
        <v>42</v>
      </c>
      <c r="O176" s="33"/>
      <c r="P176" s="170">
        <f t="shared" si="21"/>
        <v>0</v>
      </c>
      <c r="Q176" s="170">
        <v>2.5000000000000001E-4</v>
      </c>
      <c r="R176" s="170">
        <f t="shared" si="22"/>
        <v>1.2524999999999999E-3</v>
      </c>
      <c r="S176" s="170">
        <v>0</v>
      </c>
      <c r="T176" s="171">
        <f t="shared" si="23"/>
        <v>0</v>
      </c>
      <c r="AR176" s="15" t="s">
        <v>190</v>
      </c>
      <c r="AT176" s="15" t="s">
        <v>157</v>
      </c>
      <c r="AU176" s="15" t="s">
        <v>79</v>
      </c>
      <c r="AY176" s="15" t="s">
        <v>155</v>
      </c>
      <c r="BE176" s="172">
        <f t="shared" si="24"/>
        <v>0</v>
      </c>
      <c r="BF176" s="172">
        <f t="shared" si="25"/>
        <v>0</v>
      </c>
      <c r="BG176" s="172">
        <f t="shared" si="26"/>
        <v>0</v>
      </c>
      <c r="BH176" s="172">
        <f t="shared" si="27"/>
        <v>0</v>
      </c>
      <c r="BI176" s="172">
        <f t="shared" si="28"/>
        <v>0</v>
      </c>
      <c r="BJ176" s="15" t="s">
        <v>22</v>
      </c>
      <c r="BK176" s="172">
        <f t="shared" si="29"/>
        <v>0</v>
      </c>
      <c r="BL176" s="15" t="s">
        <v>190</v>
      </c>
      <c r="BM176" s="15" t="s">
        <v>667</v>
      </c>
    </row>
    <row r="177" spans="2:65" s="1" customFormat="1" ht="22.5" customHeight="1" x14ac:dyDescent="0.3">
      <c r="B177" s="160"/>
      <c r="C177" s="182" t="s">
        <v>262</v>
      </c>
      <c r="D177" s="182" t="s">
        <v>180</v>
      </c>
      <c r="E177" s="183" t="s">
        <v>668</v>
      </c>
      <c r="F177" s="184" t="s">
        <v>669</v>
      </c>
      <c r="G177" s="185" t="s">
        <v>324</v>
      </c>
      <c r="H177" s="186">
        <v>2</v>
      </c>
      <c r="I177" s="187"/>
      <c r="J177" s="188">
        <f t="shared" si="20"/>
        <v>0</v>
      </c>
      <c r="K177" s="184" t="s">
        <v>159</v>
      </c>
      <c r="L177" s="189"/>
      <c r="M177" s="190" t="s">
        <v>3</v>
      </c>
      <c r="N177" s="191" t="s">
        <v>42</v>
      </c>
      <c r="O177" s="33"/>
      <c r="P177" s="170">
        <f t="shared" si="21"/>
        <v>0</v>
      </c>
      <c r="Q177" s="170">
        <v>5.1999999999999998E-2</v>
      </c>
      <c r="R177" s="170">
        <f t="shared" si="22"/>
        <v>0.104</v>
      </c>
      <c r="S177" s="170">
        <v>0</v>
      </c>
      <c r="T177" s="171">
        <f t="shared" si="23"/>
        <v>0</v>
      </c>
      <c r="AR177" s="15" t="s">
        <v>209</v>
      </c>
      <c r="AT177" s="15" t="s">
        <v>180</v>
      </c>
      <c r="AU177" s="15" t="s">
        <v>79</v>
      </c>
      <c r="AY177" s="15" t="s">
        <v>155</v>
      </c>
      <c r="BE177" s="172">
        <f t="shared" si="24"/>
        <v>0</v>
      </c>
      <c r="BF177" s="172">
        <f t="shared" si="25"/>
        <v>0</v>
      </c>
      <c r="BG177" s="172">
        <f t="shared" si="26"/>
        <v>0</v>
      </c>
      <c r="BH177" s="172">
        <f t="shared" si="27"/>
        <v>0</v>
      </c>
      <c r="BI177" s="172">
        <f t="shared" si="28"/>
        <v>0</v>
      </c>
      <c r="BJ177" s="15" t="s">
        <v>22</v>
      </c>
      <c r="BK177" s="172">
        <f t="shared" si="29"/>
        <v>0</v>
      </c>
      <c r="BL177" s="15" t="s">
        <v>190</v>
      </c>
      <c r="BM177" s="15" t="s">
        <v>670</v>
      </c>
    </row>
    <row r="178" spans="2:65" s="1" customFormat="1" ht="22.5" customHeight="1" x14ac:dyDescent="0.3">
      <c r="B178" s="160"/>
      <c r="C178" s="161" t="s">
        <v>263</v>
      </c>
      <c r="D178" s="161" t="s">
        <v>157</v>
      </c>
      <c r="E178" s="162" t="s">
        <v>461</v>
      </c>
      <c r="F178" s="163" t="s">
        <v>462</v>
      </c>
      <c r="G178" s="164" t="s">
        <v>324</v>
      </c>
      <c r="H178" s="165">
        <v>2</v>
      </c>
      <c r="I178" s="166"/>
      <c r="J178" s="167">
        <f t="shared" si="20"/>
        <v>0</v>
      </c>
      <c r="K178" s="163" t="s">
        <v>159</v>
      </c>
      <c r="L178" s="32"/>
      <c r="M178" s="168" t="s">
        <v>3</v>
      </c>
      <c r="N178" s="169" t="s">
        <v>42</v>
      </c>
      <c r="O178" s="33"/>
      <c r="P178" s="170">
        <f t="shared" si="21"/>
        <v>0</v>
      </c>
      <c r="Q178" s="170">
        <v>0</v>
      </c>
      <c r="R178" s="170">
        <f t="shared" si="22"/>
        <v>0</v>
      </c>
      <c r="S178" s="170">
        <v>0</v>
      </c>
      <c r="T178" s="171">
        <f t="shared" si="23"/>
        <v>0</v>
      </c>
      <c r="AR178" s="15" t="s">
        <v>190</v>
      </c>
      <c r="AT178" s="15" t="s">
        <v>157</v>
      </c>
      <c r="AU178" s="15" t="s">
        <v>79</v>
      </c>
      <c r="AY178" s="15" t="s">
        <v>155</v>
      </c>
      <c r="BE178" s="172">
        <f t="shared" si="24"/>
        <v>0</v>
      </c>
      <c r="BF178" s="172">
        <f t="shared" si="25"/>
        <v>0</v>
      </c>
      <c r="BG178" s="172">
        <f t="shared" si="26"/>
        <v>0</v>
      </c>
      <c r="BH178" s="172">
        <f t="shared" si="27"/>
        <v>0</v>
      </c>
      <c r="BI178" s="172">
        <f t="shared" si="28"/>
        <v>0</v>
      </c>
      <c r="BJ178" s="15" t="s">
        <v>22</v>
      </c>
      <c r="BK178" s="172">
        <f t="shared" si="29"/>
        <v>0</v>
      </c>
      <c r="BL178" s="15" t="s">
        <v>190</v>
      </c>
      <c r="BM178" s="15" t="s">
        <v>671</v>
      </c>
    </row>
    <row r="179" spans="2:65" s="1" customFormat="1" ht="22.5" customHeight="1" x14ac:dyDescent="0.3">
      <c r="B179" s="160"/>
      <c r="C179" s="182" t="s">
        <v>264</v>
      </c>
      <c r="D179" s="182" t="s">
        <v>180</v>
      </c>
      <c r="E179" s="183" t="s">
        <v>672</v>
      </c>
      <c r="F179" s="184" t="s">
        <v>673</v>
      </c>
      <c r="G179" s="185" t="s">
        <v>324</v>
      </c>
      <c r="H179" s="186">
        <v>1</v>
      </c>
      <c r="I179" s="187"/>
      <c r="J179" s="188">
        <f t="shared" si="20"/>
        <v>0</v>
      </c>
      <c r="K179" s="184" t="s">
        <v>159</v>
      </c>
      <c r="L179" s="189"/>
      <c r="M179" s="190" t="s">
        <v>3</v>
      </c>
      <c r="N179" s="191" t="s">
        <v>42</v>
      </c>
      <c r="O179" s="33"/>
      <c r="P179" s="170">
        <f t="shared" si="21"/>
        <v>0</v>
      </c>
      <c r="Q179" s="170">
        <v>7.9000000000000001E-2</v>
      </c>
      <c r="R179" s="170">
        <f t="shared" si="22"/>
        <v>7.9000000000000001E-2</v>
      </c>
      <c r="S179" s="170">
        <v>0</v>
      </c>
      <c r="T179" s="171">
        <f t="shared" si="23"/>
        <v>0</v>
      </c>
      <c r="AR179" s="15" t="s">
        <v>209</v>
      </c>
      <c r="AT179" s="15" t="s">
        <v>180</v>
      </c>
      <c r="AU179" s="15" t="s">
        <v>79</v>
      </c>
      <c r="AY179" s="15" t="s">
        <v>155</v>
      </c>
      <c r="BE179" s="172">
        <f t="shared" si="24"/>
        <v>0</v>
      </c>
      <c r="BF179" s="172">
        <f t="shared" si="25"/>
        <v>0</v>
      </c>
      <c r="BG179" s="172">
        <f t="shared" si="26"/>
        <v>0</v>
      </c>
      <c r="BH179" s="172">
        <f t="shared" si="27"/>
        <v>0</v>
      </c>
      <c r="BI179" s="172">
        <f t="shared" si="28"/>
        <v>0</v>
      </c>
      <c r="BJ179" s="15" t="s">
        <v>22</v>
      </c>
      <c r="BK179" s="172">
        <f t="shared" si="29"/>
        <v>0</v>
      </c>
      <c r="BL179" s="15" t="s">
        <v>190</v>
      </c>
      <c r="BM179" s="15" t="s">
        <v>674</v>
      </c>
    </row>
    <row r="180" spans="2:65" s="1" customFormat="1" ht="22.5" customHeight="1" x14ac:dyDescent="0.3">
      <c r="B180" s="160"/>
      <c r="C180" s="182" t="s">
        <v>268</v>
      </c>
      <c r="D180" s="182" t="s">
        <v>180</v>
      </c>
      <c r="E180" s="183" t="s">
        <v>463</v>
      </c>
      <c r="F180" s="184" t="s">
        <v>464</v>
      </c>
      <c r="G180" s="185" t="s">
        <v>324</v>
      </c>
      <c r="H180" s="186">
        <v>1</v>
      </c>
      <c r="I180" s="187"/>
      <c r="J180" s="188">
        <f t="shared" si="20"/>
        <v>0</v>
      </c>
      <c r="K180" s="184" t="s">
        <v>159</v>
      </c>
      <c r="L180" s="189"/>
      <c r="M180" s="190" t="s">
        <v>3</v>
      </c>
      <c r="N180" s="191" t="s">
        <v>42</v>
      </c>
      <c r="O180" s="33"/>
      <c r="P180" s="170">
        <f t="shared" si="21"/>
        <v>0</v>
      </c>
      <c r="Q180" s="170">
        <v>1.8499999999999999E-2</v>
      </c>
      <c r="R180" s="170">
        <f t="shared" si="22"/>
        <v>1.8499999999999999E-2</v>
      </c>
      <c r="S180" s="170">
        <v>0</v>
      </c>
      <c r="T180" s="171">
        <f t="shared" si="23"/>
        <v>0</v>
      </c>
      <c r="AR180" s="15" t="s">
        <v>209</v>
      </c>
      <c r="AT180" s="15" t="s">
        <v>180</v>
      </c>
      <c r="AU180" s="15" t="s">
        <v>79</v>
      </c>
      <c r="AY180" s="15" t="s">
        <v>155</v>
      </c>
      <c r="BE180" s="172">
        <f t="shared" si="24"/>
        <v>0</v>
      </c>
      <c r="BF180" s="172">
        <f t="shared" si="25"/>
        <v>0</v>
      </c>
      <c r="BG180" s="172">
        <f t="shared" si="26"/>
        <v>0</v>
      </c>
      <c r="BH180" s="172">
        <f t="shared" si="27"/>
        <v>0</v>
      </c>
      <c r="BI180" s="172">
        <f t="shared" si="28"/>
        <v>0</v>
      </c>
      <c r="BJ180" s="15" t="s">
        <v>22</v>
      </c>
      <c r="BK180" s="172">
        <f t="shared" si="29"/>
        <v>0</v>
      </c>
      <c r="BL180" s="15" t="s">
        <v>190</v>
      </c>
      <c r="BM180" s="15" t="s">
        <v>675</v>
      </c>
    </row>
    <row r="181" spans="2:65" s="1" customFormat="1" ht="22.5" customHeight="1" x14ac:dyDescent="0.3">
      <c r="B181" s="160"/>
      <c r="C181" s="161" t="s">
        <v>269</v>
      </c>
      <c r="D181" s="161" t="s">
        <v>157</v>
      </c>
      <c r="E181" s="162" t="s">
        <v>676</v>
      </c>
      <c r="F181" s="163" t="s">
        <v>677</v>
      </c>
      <c r="G181" s="164" t="s">
        <v>265</v>
      </c>
      <c r="H181" s="192"/>
      <c r="I181" s="166"/>
      <c r="J181" s="167">
        <f t="shared" si="20"/>
        <v>0</v>
      </c>
      <c r="K181" s="163" t="s">
        <v>159</v>
      </c>
      <c r="L181" s="32"/>
      <c r="M181" s="168" t="s">
        <v>3</v>
      </c>
      <c r="N181" s="169" t="s">
        <v>42</v>
      </c>
      <c r="O181" s="33"/>
      <c r="P181" s="170">
        <f t="shared" si="21"/>
        <v>0</v>
      </c>
      <c r="Q181" s="170">
        <v>0</v>
      </c>
      <c r="R181" s="170">
        <f t="shared" si="22"/>
        <v>0</v>
      </c>
      <c r="S181" s="170">
        <v>0</v>
      </c>
      <c r="T181" s="171">
        <f t="shared" si="23"/>
        <v>0</v>
      </c>
      <c r="AR181" s="15" t="s">
        <v>190</v>
      </c>
      <c r="AT181" s="15" t="s">
        <v>157</v>
      </c>
      <c r="AU181" s="15" t="s">
        <v>79</v>
      </c>
      <c r="AY181" s="15" t="s">
        <v>155</v>
      </c>
      <c r="BE181" s="172">
        <f t="shared" si="24"/>
        <v>0</v>
      </c>
      <c r="BF181" s="172">
        <f t="shared" si="25"/>
        <v>0</v>
      </c>
      <c r="BG181" s="172">
        <f t="shared" si="26"/>
        <v>0</v>
      </c>
      <c r="BH181" s="172">
        <f t="shared" si="27"/>
        <v>0</v>
      </c>
      <c r="BI181" s="172">
        <f t="shared" si="28"/>
        <v>0</v>
      </c>
      <c r="BJ181" s="15" t="s">
        <v>22</v>
      </c>
      <c r="BK181" s="172">
        <f t="shared" si="29"/>
        <v>0</v>
      </c>
      <c r="BL181" s="15" t="s">
        <v>190</v>
      </c>
      <c r="BM181" s="15" t="s">
        <v>678</v>
      </c>
    </row>
    <row r="182" spans="2:65" s="10" customFormat="1" ht="29.85" customHeight="1" x14ac:dyDescent="0.3">
      <c r="B182" s="146"/>
      <c r="D182" s="157" t="s">
        <v>70</v>
      </c>
      <c r="E182" s="158" t="s">
        <v>469</v>
      </c>
      <c r="F182" s="158" t="s">
        <v>470</v>
      </c>
      <c r="I182" s="149"/>
      <c r="J182" s="159">
        <f>BK182</f>
        <v>0</v>
      </c>
      <c r="L182" s="146"/>
      <c r="M182" s="151"/>
      <c r="N182" s="152"/>
      <c r="O182" s="152"/>
      <c r="P182" s="153">
        <f>SUM(P183:P189)</f>
        <v>0</v>
      </c>
      <c r="Q182" s="152"/>
      <c r="R182" s="153">
        <f>SUM(R183:R189)</f>
        <v>0.66129614000000003</v>
      </c>
      <c r="S182" s="152"/>
      <c r="T182" s="154">
        <f>SUM(T183:T189)</f>
        <v>1.9662370000000002</v>
      </c>
      <c r="AR182" s="147" t="s">
        <v>79</v>
      </c>
      <c r="AT182" s="155" t="s">
        <v>70</v>
      </c>
      <c r="AU182" s="155" t="s">
        <v>22</v>
      </c>
      <c r="AY182" s="147" t="s">
        <v>155</v>
      </c>
      <c r="BK182" s="156">
        <f>SUM(BK183:BK189)</f>
        <v>0</v>
      </c>
    </row>
    <row r="183" spans="2:65" s="1" customFormat="1" ht="22.5" customHeight="1" x14ac:dyDescent="0.3">
      <c r="B183" s="160"/>
      <c r="C183" s="161" t="s">
        <v>270</v>
      </c>
      <c r="D183" s="161" t="s">
        <v>157</v>
      </c>
      <c r="E183" s="162" t="s">
        <v>679</v>
      </c>
      <c r="F183" s="163" t="s">
        <v>680</v>
      </c>
      <c r="G183" s="164" t="s">
        <v>178</v>
      </c>
      <c r="H183" s="165">
        <v>280.89100000000002</v>
      </c>
      <c r="I183" s="166"/>
      <c r="J183" s="167">
        <f t="shared" ref="J183:J189" si="30">ROUND(I183*H183,2)</f>
        <v>0</v>
      </c>
      <c r="K183" s="163" t="s">
        <v>159</v>
      </c>
      <c r="L183" s="32"/>
      <c r="M183" s="168" t="s">
        <v>3</v>
      </c>
      <c r="N183" s="169" t="s">
        <v>42</v>
      </c>
      <c r="O183" s="33"/>
      <c r="P183" s="170">
        <f t="shared" ref="P183:P189" si="31">O183*H183</f>
        <v>0</v>
      </c>
      <c r="Q183" s="170">
        <v>0</v>
      </c>
      <c r="R183" s="170">
        <f t="shared" ref="R183:R189" si="32">Q183*H183</f>
        <v>0</v>
      </c>
      <c r="S183" s="170">
        <v>7.0000000000000001E-3</v>
      </c>
      <c r="T183" s="171">
        <f t="shared" ref="T183:T189" si="33">S183*H183</f>
        <v>1.9662370000000002</v>
      </c>
      <c r="AR183" s="15" t="s">
        <v>190</v>
      </c>
      <c r="AT183" s="15" t="s">
        <v>157</v>
      </c>
      <c r="AU183" s="15" t="s">
        <v>79</v>
      </c>
      <c r="AY183" s="15" t="s">
        <v>155</v>
      </c>
      <c r="BE183" s="172">
        <f t="shared" ref="BE183:BE189" si="34">IF(N183="základní",J183,0)</f>
        <v>0</v>
      </c>
      <c r="BF183" s="172">
        <f t="shared" ref="BF183:BF189" si="35">IF(N183="snížená",J183,0)</f>
        <v>0</v>
      </c>
      <c r="BG183" s="172">
        <f t="shared" ref="BG183:BG189" si="36">IF(N183="zákl. přenesená",J183,0)</f>
        <v>0</v>
      </c>
      <c r="BH183" s="172">
        <f t="shared" ref="BH183:BH189" si="37">IF(N183="sníž. přenesená",J183,0)</f>
        <v>0</v>
      </c>
      <c r="BI183" s="172">
        <f t="shared" ref="BI183:BI189" si="38">IF(N183="nulová",J183,0)</f>
        <v>0</v>
      </c>
      <c r="BJ183" s="15" t="s">
        <v>22</v>
      </c>
      <c r="BK183" s="172">
        <f t="shared" ref="BK183:BK189" si="39">ROUND(I183*H183,2)</f>
        <v>0</v>
      </c>
      <c r="BL183" s="15" t="s">
        <v>190</v>
      </c>
      <c r="BM183" s="15" t="s">
        <v>681</v>
      </c>
    </row>
    <row r="184" spans="2:65" s="1" customFormat="1" ht="22.5" customHeight="1" x14ac:dyDescent="0.3">
      <c r="B184" s="160"/>
      <c r="C184" s="161" t="s">
        <v>273</v>
      </c>
      <c r="D184" s="161" t="s">
        <v>157</v>
      </c>
      <c r="E184" s="162" t="s">
        <v>682</v>
      </c>
      <c r="F184" s="163" t="s">
        <v>683</v>
      </c>
      <c r="G184" s="164" t="s">
        <v>178</v>
      </c>
      <c r="H184" s="165">
        <v>307.89699999999999</v>
      </c>
      <c r="I184" s="166"/>
      <c r="J184" s="167">
        <f t="shared" si="30"/>
        <v>0</v>
      </c>
      <c r="K184" s="163" t="s">
        <v>159</v>
      </c>
      <c r="L184" s="32"/>
      <c r="M184" s="168" t="s">
        <v>3</v>
      </c>
      <c r="N184" s="169" t="s">
        <v>42</v>
      </c>
      <c r="O184" s="33"/>
      <c r="P184" s="170">
        <f t="shared" si="31"/>
        <v>0</v>
      </c>
      <c r="Q184" s="170">
        <v>6.2E-4</v>
      </c>
      <c r="R184" s="170">
        <f t="shared" si="32"/>
        <v>0.19089613999999999</v>
      </c>
      <c r="S184" s="170">
        <v>0</v>
      </c>
      <c r="T184" s="171">
        <f t="shared" si="33"/>
        <v>0</v>
      </c>
      <c r="AR184" s="15" t="s">
        <v>190</v>
      </c>
      <c r="AT184" s="15" t="s">
        <v>157</v>
      </c>
      <c r="AU184" s="15" t="s">
        <v>79</v>
      </c>
      <c r="AY184" s="15" t="s">
        <v>155</v>
      </c>
      <c r="BE184" s="172">
        <f t="shared" si="34"/>
        <v>0</v>
      </c>
      <c r="BF184" s="172">
        <f t="shared" si="35"/>
        <v>0</v>
      </c>
      <c r="BG184" s="172">
        <f t="shared" si="36"/>
        <v>0</v>
      </c>
      <c r="BH184" s="172">
        <f t="shared" si="37"/>
        <v>0</v>
      </c>
      <c r="BI184" s="172">
        <f t="shared" si="38"/>
        <v>0</v>
      </c>
      <c r="BJ184" s="15" t="s">
        <v>22</v>
      </c>
      <c r="BK184" s="172">
        <f t="shared" si="39"/>
        <v>0</v>
      </c>
      <c r="BL184" s="15" t="s">
        <v>190</v>
      </c>
      <c r="BM184" s="15" t="s">
        <v>684</v>
      </c>
    </row>
    <row r="185" spans="2:65" s="1" customFormat="1" ht="22.5" customHeight="1" x14ac:dyDescent="0.3">
      <c r="B185" s="160"/>
      <c r="C185" s="182" t="s">
        <v>274</v>
      </c>
      <c r="D185" s="182" t="s">
        <v>180</v>
      </c>
      <c r="E185" s="183" t="s">
        <v>685</v>
      </c>
      <c r="F185" s="184" t="s">
        <v>686</v>
      </c>
      <c r="G185" s="185" t="s">
        <v>178</v>
      </c>
      <c r="H185" s="186">
        <v>307.89699999999999</v>
      </c>
      <c r="I185" s="187"/>
      <c r="J185" s="188">
        <f t="shared" si="30"/>
        <v>0</v>
      </c>
      <c r="K185" s="184" t="s">
        <v>3</v>
      </c>
      <c r="L185" s="189"/>
      <c r="M185" s="190" t="s">
        <v>3</v>
      </c>
      <c r="N185" s="191" t="s">
        <v>42</v>
      </c>
      <c r="O185" s="33"/>
      <c r="P185" s="170">
        <f t="shared" si="31"/>
        <v>0</v>
      </c>
      <c r="Q185" s="170">
        <v>0</v>
      </c>
      <c r="R185" s="170">
        <f t="shared" si="32"/>
        <v>0</v>
      </c>
      <c r="S185" s="170">
        <v>0</v>
      </c>
      <c r="T185" s="171">
        <f t="shared" si="33"/>
        <v>0</v>
      </c>
      <c r="AR185" s="15" t="s">
        <v>209</v>
      </c>
      <c r="AT185" s="15" t="s">
        <v>180</v>
      </c>
      <c r="AU185" s="15" t="s">
        <v>79</v>
      </c>
      <c r="AY185" s="15" t="s">
        <v>155</v>
      </c>
      <c r="BE185" s="172">
        <f t="shared" si="34"/>
        <v>0</v>
      </c>
      <c r="BF185" s="172">
        <f t="shared" si="35"/>
        <v>0</v>
      </c>
      <c r="BG185" s="172">
        <f t="shared" si="36"/>
        <v>0</v>
      </c>
      <c r="BH185" s="172">
        <f t="shared" si="37"/>
        <v>0</v>
      </c>
      <c r="BI185" s="172">
        <f t="shared" si="38"/>
        <v>0</v>
      </c>
      <c r="BJ185" s="15" t="s">
        <v>22</v>
      </c>
      <c r="BK185" s="172">
        <f t="shared" si="39"/>
        <v>0</v>
      </c>
      <c r="BL185" s="15" t="s">
        <v>190</v>
      </c>
      <c r="BM185" s="15" t="s">
        <v>687</v>
      </c>
    </row>
    <row r="186" spans="2:65" s="1" customFormat="1" ht="22.5" customHeight="1" x14ac:dyDescent="0.3">
      <c r="B186" s="160"/>
      <c r="C186" s="161" t="s">
        <v>275</v>
      </c>
      <c r="D186" s="161" t="s">
        <v>157</v>
      </c>
      <c r="E186" s="162" t="s">
        <v>471</v>
      </c>
      <c r="F186" s="163" t="s">
        <v>472</v>
      </c>
      <c r="G186" s="164" t="s">
        <v>324</v>
      </c>
      <c r="H186" s="165">
        <v>4</v>
      </c>
      <c r="I186" s="166"/>
      <c r="J186" s="167">
        <f t="shared" si="30"/>
        <v>0</v>
      </c>
      <c r="K186" s="163" t="s">
        <v>159</v>
      </c>
      <c r="L186" s="32"/>
      <c r="M186" s="168" t="s">
        <v>3</v>
      </c>
      <c r="N186" s="169" t="s">
        <v>42</v>
      </c>
      <c r="O186" s="33"/>
      <c r="P186" s="170">
        <f t="shared" si="31"/>
        <v>0</v>
      </c>
      <c r="Q186" s="170">
        <v>0</v>
      </c>
      <c r="R186" s="170">
        <f t="shared" si="32"/>
        <v>0</v>
      </c>
      <c r="S186" s="170">
        <v>0</v>
      </c>
      <c r="T186" s="171">
        <f t="shared" si="33"/>
        <v>0</v>
      </c>
      <c r="AR186" s="15" t="s">
        <v>190</v>
      </c>
      <c r="AT186" s="15" t="s">
        <v>157</v>
      </c>
      <c r="AU186" s="15" t="s">
        <v>79</v>
      </c>
      <c r="AY186" s="15" t="s">
        <v>155</v>
      </c>
      <c r="BE186" s="172">
        <f t="shared" si="34"/>
        <v>0</v>
      </c>
      <c r="BF186" s="172">
        <f t="shared" si="35"/>
        <v>0</v>
      </c>
      <c r="BG186" s="172">
        <f t="shared" si="36"/>
        <v>0</v>
      </c>
      <c r="BH186" s="172">
        <f t="shared" si="37"/>
        <v>0</v>
      </c>
      <c r="BI186" s="172">
        <f t="shared" si="38"/>
        <v>0</v>
      </c>
      <c r="BJ186" s="15" t="s">
        <v>22</v>
      </c>
      <c r="BK186" s="172">
        <f t="shared" si="39"/>
        <v>0</v>
      </c>
      <c r="BL186" s="15" t="s">
        <v>190</v>
      </c>
      <c r="BM186" s="15" t="s">
        <v>688</v>
      </c>
    </row>
    <row r="187" spans="2:65" s="1" customFormat="1" ht="22.5" customHeight="1" x14ac:dyDescent="0.3">
      <c r="B187" s="160"/>
      <c r="C187" s="182" t="s">
        <v>276</v>
      </c>
      <c r="D187" s="182" t="s">
        <v>180</v>
      </c>
      <c r="E187" s="183" t="s">
        <v>689</v>
      </c>
      <c r="F187" s="184" t="s">
        <v>690</v>
      </c>
      <c r="G187" s="185" t="s">
        <v>324</v>
      </c>
      <c r="H187" s="186">
        <v>3</v>
      </c>
      <c r="I187" s="187"/>
      <c r="J187" s="188">
        <f t="shared" si="30"/>
        <v>0</v>
      </c>
      <c r="K187" s="184" t="s">
        <v>3</v>
      </c>
      <c r="L187" s="189"/>
      <c r="M187" s="190" t="s">
        <v>3</v>
      </c>
      <c r="N187" s="191" t="s">
        <v>42</v>
      </c>
      <c r="O187" s="33"/>
      <c r="P187" s="170">
        <f t="shared" si="31"/>
        <v>0</v>
      </c>
      <c r="Q187" s="170">
        <v>0.1176</v>
      </c>
      <c r="R187" s="170">
        <f t="shared" si="32"/>
        <v>0.3528</v>
      </c>
      <c r="S187" s="170">
        <v>0</v>
      </c>
      <c r="T187" s="171">
        <f t="shared" si="33"/>
        <v>0</v>
      </c>
      <c r="AR187" s="15" t="s">
        <v>209</v>
      </c>
      <c r="AT187" s="15" t="s">
        <v>180</v>
      </c>
      <c r="AU187" s="15" t="s">
        <v>79</v>
      </c>
      <c r="AY187" s="15" t="s">
        <v>155</v>
      </c>
      <c r="BE187" s="172">
        <f t="shared" si="34"/>
        <v>0</v>
      </c>
      <c r="BF187" s="172">
        <f t="shared" si="35"/>
        <v>0</v>
      </c>
      <c r="BG187" s="172">
        <f t="shared" si="36"/>
        <v>0</v>
      </c>
      <c r="BH187" s="172">
        <f t="shared" si="37"/>
        <v>0</v>
      </c>
      <c r="BI187" s="172">
        <f t="shared" si="38"/>
        <v>0</v>
      </c>
      <c r="BJ187" s="15" t="s">
        <v>22</v>
      </c>
      <c r="BK187" s="172">
        <f t="shared" si="39"/>
        <v>0</v>
      </c>
      <c r="BL187" s="15" t="s">
        <v>190</v>
      </c>
      <c r="BM187" s="15" t="s">
        <v>691</v>
      </c>
    </row>
    <row r="188" spans="2:65" s="1" customFormat="1" ht="22.5" customHeight="1" x14ac:dyDescent="0.3">
      <c r="B188" s="160"/>
      <c r="C188" s="182" t="s">
        <v>279</v>
      </c>
      <c r="D188" s="182" t="s">
        <v>180</v>
      </c>
      <c r="E188" s="183" t="s">
        <v>692</v>
      </c>
      <c r="F188" s="184" t="s">
        <v>693</v>
      </c>
      <c r="G188" s="185" t="s">
        <v>324</v>
      </c>
      <c r="H188" s="186">
        <v>1</v>
      </c>
      <c r="I188" s="187"/>
      <c r="J188" s="188">
        <f t="shared" si="30"/>
        <v>0</v>
      </c>
      <c r="K188" s="184" t="s">
        <v>3</v>
      </c>
      <c r="L188" s="189"/>
      <c r="M188" s="190" t="s">
        <v>3</v>
      </c>
      <c r="N188" s="191" t="s">
        <v>42</v>
      </c>
      <c r="O188" s="33"/>
      <c r="P188" s="170">
        <f t="shared" si="31"/>
        <v>0</v>
      </c>
      <c r="Q188" s="170">
        <v>0.1176</v>
      </c>
      <c r="R188" s="170">
        <f t="shared" si="32"/>
        <v>0.1176</v>
      </c>
      <c r="S188" s="170">
        <v>0</v>
      </c>
      <c r="T188" s="171">
        <f t="shared" si="33"/>
        <v>0</v>
      </c>
      <c r="AR188" s="15" t="s">
        <v>209</v>
      </c>
      <c r="AT188" s="15" t="s">
        <v>180</v>
      </c>
      <c r="AU188" s="15" t="s">
        <v>79</v>
      </c>
      <c r="AY188" s="15" t="s">
        <v>155</v>
      </c>
      <c r="BE188" s="172">
        <f t="shared" si="34"/>
        <v>0</v>
      </c>
      <c r="BF188" s="172">
        <f t="shared" si="35"/>
        <v>0</v>
      </c>
      <c r="BG188" s="172">
        <f t="shared" si="36"/>
        <v>0</v>
      </c>
      <c r="BH188" s="172">
        <f t="shared" si="37"/>
        <v>0</v>
      </c>
      <c r="BI188" s="172">
        <f t="shared" si="38"/>
        <v>0</v>
      </c>
      <c r="BJ188" s="15" t="s">
        <v>22</v>
      </c>
      <c r="BK188" s="172">
        <f t="shared" si="39"/>
        <v>0</v>
      </c>
      <c r="BL188" s="15" t="s">
        <v>190</v>
      </c>
      <c r="BM188" s="15" t="s">
        <v>694</v>
      </c>
    </row>
    <row r="189" spans="2:65" s="1" customFormat="1" ht="22.5" customHeight="1" x14ac:dyDescent="0.3">
      <c r="B189" s="160"/>
      <c r="C189" s="161" t="s">
        <v>281</v>
      </c>
      <c r="D189" s="161" t="s">
        <v>157</v>
      </c>
      <c r="E189" s="162" t="s">
        <v>695</v>
      </c>
      <c r="F189" s="163" t="s">
        <v>696</v>
      </c>
      <c r="G189" s="164" t="s">
        <v>265</v>
      </c>
      <c r="H189" s="192"/>
      <c r="I189" s="166"/>
      <c r="J189" s="167">
        <f t="shared" si="30"/>
        <v>0</v>
      </c>
      <c r="K189" s="163" t="s">
        <v>159</v>
      </c>
      <c r="L189" s="32"/>
      <c r="M189" s="168" t="s">
        <v>3</v>
      </c>
      <c r="N189" s="169" t="s">
        <v>42</v>
      </c>
      <c r="O189" s="33"/>
      <c r="P189" s="170">
        <f t="shared" si="31"/>
        <v>0</v>
      </c>
      <c r="Q189" s="170">
        <v>0</v>
      </c>
      <c r="R189" s="170">
        <f t="shared" si="32"/>
        <v>0</v>
      </c>
      <c r="S189" s="170">
        <v>0</v>
      </c>
      <c r="T189" s="171">
        <f t="shared" si="33"/>
        <v>0</v>
      </c>
      <c r="AR189" s="15" t="s">
        <v>190</v>
      </c>
      <c r="AT189" s="15" t="s">
        <v>157</v>
      </c>
      <c r="AU189" s="15" t="s">
        <v>79</v>
      </c>
      <c r="AY189" s="15" t="s">
        <v>155</v>
      </c>
      <c r="BE189" s="172">
        <f t="shared" si="34"/>
        <v>0</v>
      </c>
      <c r="BF189" s="172">
        <f t="shared" si="35"/>
        <v>0</v>
      </c>
      <c r="BG189" s="172">
        <f t="shared" si="36"/>
        <v>0</v>
      </c>
      <c r="BH189" s="172">
        <f t="shared" si="37"/>
        <v>0</v>
      </c>
      <c r="BI189" s="172">
        <f t="shared" si="38"/>
        <v>0</v>
      </c>
      <c r="BJ189" s="15" t="s">
        <v>22</v>
      </c>
      <c r="BK189" s="172">
        <f t="shared" si="39"/>
        <v>0</v>
      </c>
      <c r="BL189" s="15" t="s">
        <v>190</v>
      </c>
      <c r="BM189" s="15" t="s">
        <v>697</v>
      </c>
    </row>
    <row r="190" spans="2:65" s="10" customFormat="1" ht="29.85" customHeight="1" x14ac:dyDescent="0.3">
      <c r="B190" s="146"/>
      <c r="D190" s="157" t="s">
        <v>70</v>
      </c>
      <c r="E190" s="158" t="s">
        <v>479</v>
      </c>
      <c r="F190" s="158" t="s">
        <v>480</v>
      </c>
      <c r="I190" s="149"/>
      <c r="J190" s="159">
        <f>BK190</f>
        <v>0</v>
      </c>
      <c r="L190" s="146"/>
      <c r="M190" s="151"/>
      <c r="N190" s="152"/>
      <c r="O190" s="152"/>
      <c r="P190" s="153">
        <f>SUM(P191:P192)</f>
        <v>0</v>
      </c>
      <c r="Q190" s="152"/>
      <c r="R190" s="153">
        <f>SUM(R191:R192)</f>
        <v>1.0704389999999999</v>
      </c>
      <c r="S190" s="152"/>
      <c r="T190" s="154">
        <f>SUM(T191:T192)</f>
        <v>0</v>
      </c>
      <c r="AR190" s="147" t="s">
        <v>79</v>
      </c>
      <c r="AT190" s="155" t="s">
        <v>70</v>
      </c>
      <c r="AU190" s="155" t="s">
        <v>22</v>
      </c>
      <c r="AY190" s="147" t="s">
        <v>155</v>
      </c>
      <c r="BK190" s="156">
        <f>SUM(BK191:BK192)</f>
        <v>0</v>
      </c>
    </row>
    <row r="191" spans="2:65" s="1" customFormat="1" ht="22.5" customHeight="1" x14ac:dyDescent="0.3">
      <c r="B191" s="160"/>
      <c r="C191" s="161" t="s">
        <v>282</v>
      </c>
      <c r="D191" s="161" t="s">
        <v>157</v>
      </c>
      <c r="E191" s="162" t="s">
        <v>481</v>
      </c>
      <c r="F191" s="163" t="s">
        <v>482</v>
      </c>
      <c r="G191" s="164" t="s">
        <v>178</v>
      </c>
      <c r="H191" s="165">
        <v>209.89</v>
      </c>
      <c r="I191" s="166"/>
      <c r="J191" s="167">
        <f>ROUND(I191*H191,2)</f>
        <v>0</v>
      </c>
      <c r="K191" s="163" t="s">
        <v>159</v>
      </c>
      <c r="L191" s="32"/>
      <c r="M191" s="168" t="s">
        <v>3</v>
      </c>
      <c r="N191" s="169" t="s">
        <v>42</v>
      </c>
      <c r="O191" s="33"/>
      <c r="P191" s="170">
        <f>O191*H191</f>
        <v>0</v>
      </c>
      <c r="Q191" s="170">
        <v>5.1000000000000004E-3</v>
      </c>
      <c r="R191" s="170">
        <f>Q191*H191</f>
        <v>1.0704389999999999</v>
      </c>
      <c r="S191" s="170">
        <v>0</v>
      </c>
      <c r="T191" s="171">
        <f>S191*H191</f>
        <v>0</v>
      </c>
      <c r="AR191" s="15" t="s">
        <v>190</v>
      </c>
      <c r="AT191" s="15" t="s">
        <v>157</v>
      </c>
      <c r="AU191" s="15" t="s">
        <v>79</v>
      </c>
      <c r="AY191" s="15" t="s">
        <v>155</v>
      </c>
      <c r="BE191" s="172">
        <f>IF(N191="základní",J191,0)</f>
        <v>0</v>
      </c>
      <c r="BF191" s="172">
        <f>IF(N191="snížená",J191,0)</f>
        <v>0</v>
      </c>
      <c r="BG191" s="172">
        <f>IF(N191="zákl. přenesená",J191,0)</f>
        <v>0</v>
      </c>
      <c r="BH191" s="172">
        <f>IF(N191="sníž. přenesená",J191,0)</f>
        <v>0</v>
      </c>
      <c r="BI191" s="172">
        <f>IF(N191="nulová",J191,0)</f>
        <v>0</v>
      </c>
      <c r="BJ191" s="15" t="s">
        <v>22</v>
      </c>
      <c r="BK191" s="172">
        <f>ROUND(I191*H191,2)</f>
        <v>0</v>
      </c>
      <c r="BL191" s="15" t="s">
        <v>190</v>
      </c>
      <c r="BM191" s="15" t="s">
        <v>698</v>
      </c>
    </row>
    <row r="192" spans="2:65" s="1" customFormat="1" ht="22.5" customHeight="1" x14ac:dyDescent="0.3">
      <c r="B192" s="160"/>
      <c r="C192" s="161" t="s">
        <v>283</v>
      </c>
      <c r="D192" s="161" t="s">
        <v>157</v>
      </c>
      <c r="E192" s="162" t="s">
        <v>483</v>
      </c>
      <c r="F192" s="163" t="s">
        <v>484</v>
      </c>
      <c r="G192" s="164" t="s">
        <v>265</v>
      </c>
      <c r="H192" s="192"/>
      <c r="I192" s="166"/>
      <c r="J192" s="167">
        <f>ROUND(I192*H192,2)</f>
        <v>0</v>
      </c>
      <c r="K192" s="163" t="s">
        <v>159</v>
      </c>
      <c r="L192" s="32"/>
      <c r="M192" s="168" t="s">
        <v>3</v>
      </c>
      <c r="N192" s="169" t="s">
        <v>42</v>
      </c>
      <c r="O192" s="33"/>
      <c r="P192" s="170">
        <f>O192*H192</f>
        <v>0</v>
      </c>
      <c r="Q192" s="170">
        <v>0</v>
      </c>
      <c r="R192" s="170">
        <f>Q192*H192</f>
        <v>0</v>
      </c>
      <c r="S192" s="170">
        <v>0</v>
      </c>
      <c r="T192" s="171">
        <f>S192*H192</f>
        <v>0</v>
      </c>
      <c r="AR192" s="15" t="s">
        <v>190</v>
      </c>
      <c r="AT192" s="15" t="s">
        <v>157</v>
      </c>
      <c r="AU192" s="15" t="s">
        <v>79</v>
      </c>
      <c r="AY192" s="15" t="s">
        <v>155</v>
      </c>
      <c r="BE192" s="172">
        <f>IF(N192="základní",J192,0)</f>
        <v>0</v>
      </c>
      <c r="BF192" s="172">
        <f>IF(N192="snížená",J192,0)</f>
        <v>0</v>
      </c>
      <c r="BG192" s="172">
        <f>IF(N192="zákl. přenesená",J192,0)</f>
        <v>0</v>
      </c>
      <c r="BH192" s="172">
        <f>IF(N192="sníž. přenesená",J192,0)</f>
        <v>0</v>
      </c>
      <c r="BI192" s="172">
        <f>IF(N192="nulová",J192,0)</f>
        <v>0</v>
      </c>
      <c r="BJ192" s="15" t="s">
        <v>22</v>
      </c>
      <c r="BK192" s="172">
        <f>ROUND(I192*H192,2)</f>
        <v>0</v>
      </c>
      <c r="BL192" s="15" t="s">
        <v>190</v>
      </c>
      <c r="BM192" s="15" t="s">
        <v>699</v>
      </c>
    </row>
    <row r="193" spans="2:65" s="10" customFormat="1" ht="29.85" customHeight="1" x14ac:dyDescent="0.3">
      <c r="B193" s="146"/>
      <c r="D193" s="157" t="s">
        <v>70</v>
      </c>
      <c r="E193" s="158" t="s">
        <v>485</v>
      </c>
      <c r="F193" s="158" t="s">
        <v>486</v>
      </c>
      <c r="I193" s="149"/>
      <c r="J193" s="159">
        <f>BK193</f>
        <v>0</v>
      </c>
      <c r="L193" s="146"/>
      <c r="M193" s="151"/>
      <c r="N193" s="152"/>
      <c r="O193" s="152"/>
      <c r="P193" s="153">
        <f>SUM(P194:P196)</f>
        <v>0</v>
      </c>
      <c r="Q193" s="152"/>
      <c r="R193" s="153">
        <f>SUM(R194:R196)</f>
        <v>5.1923200000000003E-2</v>
      </c>
      <c r="S193" s="152"/>
      <c r="T193" s="154">
        <f>SUM(T194:T196)</f>
        <v>0</v>
      </c>
      <c r="AR193" s="147" t="s">
        <v>79</v>
      </c>
      <c r="AT193" s="155" t="s">
        <v>70</v>
      </c>
      <c r="AU193" s="155" t="s">
        <v>22</v>
      </c>
      <c r="AY193" s="147" t="s">
        <v>155</v>
      </c>
      <c r="BK193" s="156">
        <f>SUM(BK194:BK196)</f>
        <v>0</v>
      </c>
    </row>
    <row r="194" spans="2:65" s="1" customFormat="1" ht="31.5" customHeight="1" x14ac:dyDescent="0.3">
      <c r="B194" s="160"/>
      <c r="C194" s="161" t="s">
        <v>284</v>
      </c>
      <c r="D194" s="161" t="s">
        <v>157</v>
      </c>
      <c r="E194" s="162" t="s">
        <v>700</v>
      </c>
      <c r="F194" s="163" t="s">
        <v>701</v>
      </c>
      <c r="G194" s="164" t="s">
        <v>297</v>
      </c>
      <c r="H194" s="165">
        <v>10.64</v>
      </c>
      <c r="I194" s="166"/>
      <c r="J194" s="167">
        <f>ROUND(I194*H194,2)</f>
        <v>0</v>
      </c>
      <c r="K194" s="163" t="s">
        <v>159</v>
      </c>
      <c r="L194" s="32"/>
      <c r="M194" s="168" t="s">
        <v>3</v>
      </c>
      <c r="N194" s="169" t="s">
        <v>42</v>
      </c>
      <c r="O194" s="33"/>
      <c r="P194" s="170">
        <f>O194*H194</f>
        <v>0</v>
      </c>
      <c r="Q194" s="170">
        <v>1.0399999999999999E-3</v>
      </c>
      <c r="R194" s="170">
        <f>Q194*H194</f>
        <v>1.10656E-2</v>
      </c>
      <c r="S194" s="170">
        <v>0</v>
      </c>
      <c r="T194" s="171">
        <f>S194*H194</f>
        <v>0</v>
      </c>
      <c r="AR194" s="15" t="s">
        <v>190</v>
      </c>
      <c r="AT194" s="15" t="s">
        <v>157</v>
      </c>
      <c r="AU194" s="15" t="s">
        <v>79</v>
      </c>
      <c r="AY194" s="15" t="s">
        <v>155</v>
      </c>
      <c r="BE194" s="172">
        <f>IF(N194="základní",J194,0)</f>
        <v>0</v>
      </c>
      <c r="BF194" s="172">
        <f>IF(N194="snížená",J194,0)</f>
        <v>0</v>
      </c>
      <c r="BG194" s="172">
        <f>IF(N194="zákl. přenesená",J194,0)</f>
        <v>0</v>
      </c>
      <c r="BH194" s="172">
        <f>IF(N194="sníž. přenesená",J194,0)</f>
        <v>0</v>
      </c>
      <c r="BI194" s="172">
        <f>IF(N194="nulová",J194,0)</f>
        <v>0</v>
      </c>
      <c r="BJ194" s="15" t="s">
        <v>22</v>
      </c>
      <c r="BK194" s="172">
        <f>ROUND(I194*H194,2)</f>
        <v>0</v>
      </c>
      <c r="BL194" s="15" t="s">
        <v>190</v>
      </c>
      <c r="BM194" s="15" t="s">
        <v>702</v>
      </c>
    </row>
    <row r="195" spans="2:65" s="1" customFormat="1" ht="31.5" customHeight="1" x14ac:dyDescent="0.3">
      <c r="B195" s="160"/>
      <c r="C195" s="182" t="s">
        <v>285</v>
      </c>
      <c r="D195" s="182" t="s">
        <v>180</v>
      </c>
      <c r="E195" s="183" t="s">
        <v>703</v>
      </c>
      <c r="F195" s="184" t="s">
        <v>704</v>
      </c>
      <c r="G195" s="185" t="s">
        <v>178</v>
      </c>
      <c r="H195" s="186">
        <v>2.1280000000000001</v>
      </c>
      <c r="I195" s="187"/>
      <c r="J195" s="188">
        <f>ROUND(I195*H195,2)</f>
        <v>0</v>
      </c>
      <c r="K195" s="184" t="s">
        <v>159</v>
      </c>
      <c r="L195" s="189"/>
      <c r="M195" s="190" t="s">
        <v>3</v>
      </c>
      <c r="N195" s="191" t="s">
        <v>42</v>
      </c>
      <c r="O195" s="33"/>
      <c r="P195" s="170">
        <f>O195*H195</f>
        <v>0</v>
      </c>
      <c r="Q195" s="170">
        <v>1.9199999999999998E-2</v>
      </c>
      <c r="R195" s="170">
        <f>Q195*H195</f>
        <v>4.0857600000000001E-2</v>
      </c>
      <c r="S195" s="170">
        <v>0</v>
      </c>
      <c r="T195" s="171">
        <f>S195*H195</f>
        <v>0</v>
      </c>
      <c r="AR195" s="15" t="s">
        <v>209</v>
      </c>
      <c r="AT195" s="15" t="s">
        <v>180</v>
      </c>
      <c r="AU195" s="15" t="s">
        <v>79</v>
      </c>
      <c r="AY195" s="15" t="s">
        <v>155</v>
      </c>
      <c r="BE195" s="172">
        <f>IF(N195="základní",J195,0)</f>
        <v>0</v>
      </c>
      <c r="BF195" s="172">
        <f>IF(N195="snížená",J195,0)</f>
        <v>0</v>
      </c>
      <c r="BG195" s="172">
        <f>IF(N195="zákl. přenesená",J195,0)</f>
        <v>0</v>
      </c>
      <c r="BH195" s="172">
        <f>IF(N195="sníž. přenesená",J195,0)</f>
        <v>0</v>
      </c>
      <c r="BI195" s="172">
        <f>IF(N195="nulová",J195,0)</f>
        <v>0</v>
      </c>
      <c r="BJ195" s="15" t="s">
        <v>22</v>
      </c>
      <c r="BK195" s="172">
        <f>ROUND(I195*H195,2)</f>
        <v>0</v>
      </c>
      <c r="BL195" s="15" t="s">
        <v>190</v>
      </c>
      <c r="BM195" s="15" t="s">
        <v>705</v>
      </c>
    </row>
    <row r="196" spans="2:65" s="1" customFormat="1" ht="22.5" customHeight="1" x14ac:dyDescent="0.3">
      <c r="B196" s="160"/>
      <c r="C196" s="161" t="s">
        <v>288</v>
      </c>
      <c r="D196" s="161" t="s">
        <v>157</v>
      </c>
      <c r="E196" s="162" t="s">
        <v>706</v>
      </c>
      <c r="F196" s="163" t="s">
        <v>707</v>
      </c>
      <c r="G196" s="164" t="s">
        <v>265</v>
      </c>
      <c r="H196" s="192"/>
      <c r="I196" s="166"/>
      <c r="J196" s="167">
        <f>ROUND(I196*H196,2)</f>
        <v>0</v>
      </c>
      <c r="K196" s="163" t="s">
        <v>159</v>
      </c>
      <c r="L196" s="32"/>
      <c r="M196" s="168" t="s">
        <v>3</v>
      </c>
      <c r="N196" s="169" t="s">
        <v>42</v>
      </c>
      <c r="O196" s="33"/>
      <c r="P196" s="170">
        <f>O196*H196</f>
        <v>0</v>
      </c>
      <c r="Q196" s="170">
        <v>0</v>
      </c>
      <c r="R196" s="170">
        <f>Q196*H196</f>
        <v>0</v>
      </c>
      <c r="S196" s="170">
        <v>0</v>
      </c>
      <c r="T196" s="171">
        <f>S196*H196</f>
        <v>0</v>
      </c>
      <c r="AR196" s="15" t="s">
        <v>190</v>
      </c>
      <c r="AT196" s="15" t="s">
        <v>157</v>
      </c>
      <c r="AU196" s="15" t="s">
        <v>79</v>
      </c>
      <c r="AY196" s="15" t="s">
        <v>155</v>
      </c>
      <c r="BE196" s="172">
        <f>IF(N196="základní",J196,0)</f>
        <v>0</v>
      </c>
      <c r="BF196" s="172">
        <f>IF(N196="snížená",J196,0)</f>
        <v>0</v>
      </c>
      <c r="BG196" s="172">
        <f>IF(N196="zákl. přenesená",J196,0)</f>
        <v>0</v>
      </c>
      <c r="BH196" s="172">
        <f>IF(N196="sníž. přenesená",J196,0)</f>
        <v>0</v>
      </c>
      <c r="BI196" s="172">
        <f>IF(N196="nulová",J196,0)</f>
        <v>0</v>
      </c>
      <c r="BJ196" s="15" t="s">
        <v>22</v>
      </c>
      <c r="BK196" s="172">
        <f>ROUND(I196*H196,2)</f>
        <v>0</v>
      </c>
      <c r="BL196" s="15" t="s">
        <v>190</v>
      </c>
      <c r="BM196" s="15" t="s">
        <v>708</v>
      </c>
    </row>
    <row r="197" spans="2:65" s="10" customFormat="1" ht="29.85" customHeight="1" x14ac:dyDescent="0.3">
      <c r="B197" s="146"/>
      <c r="D197" s="157" t="s">
        <v>70</v>
      </c>
      <c r="E197" s="158" t="s">
        <v>709</v>
      </c>
      <c r="F197" s="158" t="s">
        <v>710</v>
      </c>
      <c r="I197" s="149"/>
      <c r="J197" s="159">
        <f>BK197</f>
        <v>0</v>
      </c>
      <c r="L197" s="146"/>
      <c r="M197" s="151"/>
      <c r="N197" s="152"/>
      <c r="O197" s="152"/>
      <c r="P197" s="153">
        <f>SUM(P198:P202)</f>
        <v>0</v>
      </c>
      <c r="Q197" s="152"/>
      <c r="R197" s="153">
        <f>SUM(R198:R202)</f>
        <v>0.14977331999999999</v>
      </c>
      <c r="S197" s="152"/>
      <c r="T197" s="154">
        <f>SUM(T198:T202)</f>
        <v>0</v>
      </c>
      <c r="AR197" s="147" t="s">
        <v>79</v>
      </c>
      <c r="AT197" s="155" t="s">
        <v>70</v>
      </c>
      <c r="AU197" s="155" t="s">
        <v>22</v>
      </c>
      <c r="AY197" s="147" t="s">
        <v>155</v>
      </c>
      <c r="BK197" s="156">
        <f>SUM(BK198:BK202)</f>
        <v>0</v>
      </c>
    </row>
    <row r="198" spans="2:65" s="1" customFormat="1" ht="22.5" customHeight="1" x14ac:dyDescent="0.3">
      <c r="B198" s="160"/>
      <c r="C198" s="161" t="s">
        <v>291</v>
      </c>
      <c r="D198" s="161" t="s">
        <v>157</v>
      </c>
      <c r="E198" s="162" t="s">
        <v>711</v>
      </c>
      <c r="F198" s="163" t="s">
        <v>712</v>
      </c>
      <c r="G198" s="164" t="s">
        <v>178</v>
      </c>
      <c r="H198" s="165">
        <v>277.358</v>
      </c>
      <c r="I198" s="166"/>
      <c r="J198" s="167">
        <f>ROUND(I198*H198,2)</f>
        <v>0</v>
      </c>
      <c r="K198" s="163" t="s">
        <v>159</v>
      </c>
      <c r="L198" s="32"/>
      <c r="M198" s="168" t="s">
        <v>3</v>
      </c>
      <c r="N198" s="169" t="s">
        <v>42</v>
      </c>
      <c r="O198" s="33"/>
      <c r="P198" s="170">
        <f>O198*H198</f>
        <v>0</v>
      </c>
      <c r="Q198" s="170">
        <v>6.9999999999999994E-5</v>
      </c>
      <c r="R198" s="170">
        <f>Q198*H198</f>
        <v>1.9415059999999998E-2</v>
      </c>
      <c r="S198" s="170">
        <v>0</v>
      </c>
      <c r="T198" s="171">
        <f>S198*H198</f>
        <v>0</v>
      </c>
      <c r="AR198" s="15" t="s">
        <v>190</v>
      </c>
      <c r="AT198" s="15" t="s">
        <v>157</v>
      </c>
      <c r="AU198" s="15" t="s">
        <v>79</v>
      </c>
      <c r="AY198" s="15" t="s">
        <v>155</v>
      </c>
      <c r="BE198" s="172">
        <f>IF(N198="základní",J198,0)</f>
        <v>0</v>
      </c>
      <c r="BF198" s="172">
        <f>IF(N198="snížená",J198,0)</f>
        <v>0</v>
      </c>
      <c r="BG198" s="172">
        <f>IF(N198="zákl. přenesená",J198,0)</f>
        <v>0</v>
      </c>
      <c r="BH198" s="172">
        <f>IF(N198="sníž. přenesená",J198,0)</f>
        <v>0</v>
      </c>
      <c r="BI198" s="172">
        <f>IF(N198="nulová",J198,0)</f>
        <v>0</v>
      </c>
      <c r="BJ198" s="15" t="s">
        <v>22</v>
      </c>
      <c r="BK198" s="172">
        <f>ROUND(I198*H198,2)</f>
        <v>0</v>
      </c>
      <c r="BL198" s="15" t="s">
        <v>190</v>
      </c>
      <c r="BM198" s="15" t="s">
        <v>713</v>
      </c>
    </row>
    <row r="199" spans="2:65" s="1" customFormat="1" ht="22.5" customHeight="1" x14ac:dyDescent="0.3">
      <c r="B199" s="160"/>
      <c r="C199" s="161" t="s">
        <v>296</v>
      </c>
      <c r="D199" s="161" t="s">
        <v>157</v>
      </c>
      <c r="E199" s="162" t="s">
        <v>714</v>
      </c>
      <c r="F199" s="163" t="s">
        <v>715</v>
      </c>
      <c r="G199" s="164" t="s">
        <v>178</v>
      </c>
      <c r="H199" s="165">
        <v>277.358</v>
      </c>
      <c r="I199" s="166"/>
      <c r="J199" s="167">
        <f>ROUND(I199*H199,2)</f>
        <v>0</v>
      </c>
      <c r="K199" s="163" t="s">
        <v>159</v>
      </c>
      <c r="L199" s="32"/>
      <c r="M199" s="168" t="s">
        <v>3</v>
      </c>
      <c r="N199" s="169" t="s">
        <v>42</v>
      </c>
      <c r="O199" s="33"/>
      <c r="P199" s="170">
        <f>O199*H199</f>
        <v>0</v>
      </c>
      <c r="Q199" s="170">
        <v>6.0000000000000002E-5</v>
      </c>
      <c r="R199" s="170">
        <f>Q199*H199</f>
        <v>1.664148E-2</v>
      </c>
      <c r="S199" s="170">
        <v>0</v>
      </c>
      <c r="T199" s="171">
        <f>S199*H199</f>
        <v>0</v>
      </c>
      <c r="AR199" s="15" t="s">
        <v>190</v>
      </c>
      <c r="AT199" s="15" t="s">
        <v>157</v>
      </c>
      <c r="AU199" s="15" t="s">
        <v>79</v>
      </c>
      <c r="AY199" s="15" t="s">
        <v>155</v>
      </c>
      <c r="BE199" s="172">
        <f>IF(N199="základní",J199,0)</f>
        <v>0</v>
      </c>
      <c r="BF199" s="172">
        <f>IF(N199="snížená",J199,0)</f>
        <v>0</v>
      </c>
      <c r="BG199" s="172">
        <f>IF(N199="zákl. přenesená",J199,0)</f>
        <v>0</v>
      </c>
      <c r="BH199" s="172">
        <f>IF(N199="sníž. přenesená",J199,0)</f>
        <v>0</v>
      </c>
      <c r="BI199" s="172">
        <f>IF(N199="nulová",J199,0)</f>
        <v>0</v>
      </c>
      <c r="BJ199" s="15" t="s">
        <v>22</v>
      </c>
      <c r="BK199" s="172">
        <f>ROUND(I199*H199,2)</f>
        <v>0</v>
      </c>
      <c r="BL199" s="15" t="s">
        <v>190</v>
      </c>
      <c r="BM199" s="15" t="s">
        <v>716</v>
      </c>
    </row>
    <row r="200" spans="2:65" s="1" customFormat="1" ht="22.5" customHeight="1" x14ac:dyDescent="0.3">
      <c r="B200" s="160"/>
      <c r="C200" s="161" t="s">
        <v>298</v>
      </c>
      <c r="D200" s="161" t="s">
        <v>157</v>
      </c>
      <c r="E200" s="162" t="s">
        <v>717</v>
      </c>
      <c r="F200" s="163" t="s">
        <v>718</v>
      </c>
      <c r="G200" s="164" t="s">
        <v>178</v>
      </c>
      <c r="H200" s="165">
        <v>277.358</v>
      </c>
      <c r="I200" s="166"/>
      <c r="J200" s="167">
        <f>ROUND(I200*H200,2)</f>
        <v>0</v>
      </c>
      <c r="K200" s="163" t="s">
        <v>159</v>
      </c>
      <c r="L200" s="32"/>
      <c r="M200" s="168" t="s">
        <v>3</v>
      </c>
      <c r="N200" s="169" t="s">
        <v>42</v>
      </c>
      <c r="O200" s="33"/>
      <c r="P200" s="170">
        <f>O200*H200</f>
        <v>0</v>
      </c>
      <c r="Q200" s="170">
        <v>1.7000000000000001E-4</v>
      </c>
      <c r="R200" s="170">
        <f>Q200*H200</f>
        <v>4.7150860000000003E-2</v>
      </c>
      <c r="S200" s="170">
        <v>0</v>
      </c>
      <c r="T200" s="171">
        <f>S200*H200</f>
        <v>0</v>
      </c>
      <c r="AR200" s="15" t="s">
        <v>190</v>
      </c>
      <c r="AT200" s="15" t="s">
        <v>157</v>
      </c>
      <c r="AU200" s="15" t="s">
        <v>79</v>
      </c>
      <c r="AY200" s="15" t="s">
        <v>155</v>
      </c>
      <c r="BE200" s="172">
        <f>IF(N200="základní",J200,0)</f>
        <v>0</v>
      </c>
      <c r="BF200" s="172">
        <f>IF(N200="snížená",J200,0)</f>
        <v>0</v>
      </c>
      <c r="BG200" s="172">
        <f>IF(N200="zákl. přenesená",J200,0)</f>
        <v>0</v>
      </c>
      <c r="BH200" s="172">
        <f>IF(N200="sníž. přenesená",J200,0)</f>
        <v>0</v>
      </c>
      <c r="BI200" s="172">
        <f>IF(N200="nulová",J200,0)</f>
        <v>0</v>
      </c>
      <c r="BJ200" s="15" t="s">
        <v>22</v>
      </c>
      <c r="BK200" s="172">
        <f>ROUND(I200*H200,2)</f>
        <v>0</v>
      </c>
      <c r="BL200" s="15" t="s">
        <v>190</v>
      </c>
      <c r="BM200" s="15" t="s">
        <v>719</v>
      </c>
    </row>
    <row r="201" spans="2:65" s="1" customFormat="1" ht="22.5" customHeight="1" x14ac:dyDescent="0.3">
      <c r="B201" s="160"/>
      <c r="C201" s="161" t="s">
        <v>299</v>
      </c>
      <c r="D201" s="161" t="s">
        <v>157</v>
      </c>
      <c r="E201" s="162" t="s">
        <v>720</v>
      </c>
      <c r="F201" s="163" t="s">
        <v>721</v>
      </c>
      <c r="G201" s="164" t="s">
        <v>178</v>
      </c>
      <c r="H201" s="165">
        <v>277.358</v>
      </c>
      <c r="I201" s="166"/>
      <c r="J201" s="167">
        <f>ROUND(I201*H201,2)</f>
        <v>0</v>
      </c>
      <c r="K201" s="163" t="s">
        <v>159</v>
      </c>
      <c r="L201" s="32"/>
      <c r="M201" s="168" t="s">
        <v>3</v>
      </c>
      <c r="N201" s="169" t="s">
        <v>42</v>
      </c>
      <c r="O201" s="33"/>
      <c r="P201" s="170">
        <f>O201*H201</f>
        <v>0</v>
      </c>
      <c r="Q201" s="170">
        <v>1.2E-4</v>
      </c>
      <c r="R201" s="170">
        <f>Q201*H201</f>
        <v>3.328296E-2</v>
      </c>
      <c r="S201" s="170">
        <v>0</v>
      </c>
      <c r="T201" s="171">
        <f>S201*H201</f>
        <v>0</v>
      </c>
      <c r="AR201" s="15" t="s">
        <v>190</v>
      </c>
      <c r="AT201" s="15" t="s">
        <v>157</v>
      </c>
      <c r="AU201" s="15" t="s">
        <v>79</v>
      </c>
      <c r="AY201" s="15" t="s">
        <v>155</v>
      </c>
      <c r="BE201" s="172">
        <f>IF(N201="základní",J201,0)</f>
        <v>0</v>
      </c>
      <c r="BF201" s="172">
        <f>IF(N201="snížená",J201,0)</f>
        <v>0</v>
      </c>
      <c r="BG201" s="172">
        <f>IF(N201="zákl. přenesená",J201,0)</f>
        <v>0</v>
      </c>
      <c r="BH201" s="172">
        <f>IF(N201="sníž. přenesená",J201,0)</f>
        <v>0</v>
      </c>
      <c r="BI201" s="172">
        <f>IF(N201="nulová",J201,0)</f>
        <v>0</v>
      </c>
      <c r="BJ201" s="15" t="s">
        <v>22</v>
      </c>
      <c r="BK201" s="172">
        <f>ROUND(I201*H201,2)</f>
        <v>0</v>
      </c>
      <c r="BL201" s="15" t="s">
        <v>190</v>
      </c>
      <c r="BM201" s="15" t="s">
        <v>722</v>
      </c>
    </row>
    <row r="202" spans="2:65" s="1" customFormat="1" ht="22.5" customHeight="1" x14ac:dyDescent="0.3">
      <c r="B202" s="160"/>
      <c r="C202" s="161" t="s">
        <v>302</v>
      </c>
      <c r="D202" s="161" t="s">
        <v>157</v>
      </c>
      <c r="E202" s="162" t="s">
        <v>723</v>
      </c>
      <c r="F202" s="163" t="s">
        <v>724</v>
      </c>
      <c r="G202" s="164" t="s">
        <v>178</v>
      </c>
      <c r="H202" s="165">
        <v>277.358</v>
      </c>
      <c r="I202" s="166"/>
      <c r="J202" s="167">
        <f>ROUND(I202*H202,2)</f>
        <v>0</v>
      </c>
      <c r="K202" s="163" t="s">
        <v>159</v>
      </c>
      <c r="L202" s="32"/>
      <c r="M202" s="168" t="s">
        <v>3</v>
      </c>
      <c r="N202" s="169" t="s">
        <v>42</v>
      </c>
      <c r="O202" s="33"/>
      <c r="P202" s="170">
        <f>O202*H202</f>
        <v>0</v>
      </c>
      <c r="Q202" s="170">
        <v>1.2E-4</v>
      </c>
      <c r="R202" s="170">
        <f>Q202*H202</f>
        <v>3.328296E-2</v>
      </c>
      <c r="S202" s="170">
        <v>0</v>
      </c>
      <c r="T202" s="171">
        <f>S202*H202</f>
        <v>0</v>
      </c>
      <c r="AR202" s="15" t="s">
        <v>190</v>
      </c>
      <c r="AT202" s="15" t="s">
        <v>157</v>
      </c>
      <c r="AU202" s="15" t="s">
        <v>79</v>
      </c>
      <c r="AY202" s="15" t="s">
        <v>155</v>
      </c>
      <c r="BE202" s="172">
        <f>IF(N202="základní",J202,0)</f>
        <v>0</v>
      </c>
      <c r="BF202" s="172">
        <f>IF(N202="snížená",J202,0)</f>
        <v>0</v>
      </c>
      <c r="BG202" s="172">
        <f>IF(N202="zákl. přenesená",J202,0)</f>
        <v>0</v>
      </c>
      <c r="BH202" s="172">
        <f>IF(N202="sníž. přenesená",J202,0)</f>
        <v>0</v>
      </c>
      <c r="BI202" s="172">
        <f>IF(N202="nulová",J202,0)</f>
        <v>0</v>
      </c>
      <c r="BJ202" s="15" t="s">
        <v>22</v>
      </c>
      <c r="BK202" s="172">
        <f>ROUND(I202*H202,2)</f>
        <v>0</v>
      </c>
      <c r="BL202" s="15" t="s">
        <v>190</v>
      </c>
      <c r="BM202" s="15" t="s">
        <v>725</v>
      </c>
    </row>
    <row r="203" spans="2:65" s="10" customFormat="1" ht="29.85" customHeight="1" x14ac:dyDescent="0.3">
      <c r="B203" s="146"/>
      <c r="D203" s="157" t="s">
        <v>70</v>
      </c>
      <c r="E203" s="158" t="s">
        <v>493</v>
      </c>
      <c r="F203" s="158" t="s">
        <v>494</v>
      </c>
      <c r="I203" s="149"/>
      <c r="J203" s="159">
        <f>BK203</f>
        <v>0</v>
      </c>
      <c r="L203" s="146"/>
      <c r="M203" s="151"/>
      <c r="N203" s="152"/>
      <c r="O203" s="152"/>
      <c r="P203" s="153">
        <f>SUM(P204:P206)</f>
        <v>0</v>
      </c>
      <c r="Q203" s="152"/>
      <c r="R203" s="153">
        <f>SUM(R204:R206)</f>
        <v>0.21250964</v>
      </c>
      <c r="S203" s="152"/>
      <c r="T203" s="154">
        <f>SUM(T204:T206)</f>
        <v>4.6658699999999997E-2</v>
      </c>
      <c r="AR203" s="147" t="s">
        <v>79</v>
      </c>
      <c r="AT203" s="155" t="s">
        <v>70</v>
      </c>
      <c r="AU203" s="155" t="s">
        <v>22</v>
      </c>
      <c r="AY203" s="147" t="s">
        <v>155</v>
      </c>
      <c r="BK203" s="156">
        <f>SUM(BK204:BK206)</f>
        <v>0</v>
      </c>
    </row>
    <row r="204" spans="2:65" s="1" customFormat="1" ht="22.5" customHeight="1" x14ac:dyDescent="0.3">
      <c r="B204" s="160"/>
      <c r="C204" s="161" t="s">
        <v>305</v>
      </c>
      <c r="D204" s="161" t="s">
        <v>157</v>
      </c>
      <c r="E204" s="162" t="s">
        <v>726</v>
      </c>
      <c r="F204" s="163" t="s">
        <v>727</v>
      </c>
      <c r="G204" s="164" t="s">
        <v>178</v>
      </c>
      <c r="H204" s="165">
        <v>311.05799999999999</v>
      </c>
      <c r="I204" s="166"/>
      <c r="J204" s="167">
        <f>ROUND(I204*H204,2)</f>
        <v>0</v>
      </c>
      <c r="K204" s="163" t="s">
        <v>159</v>
      </c>
      <c r="L204" s="32"/>
      <c r="M204" s="168" t="s">
        <v>3</v>
      </c>
      <c r="N204" s="169" t="s">
        <v>42</v>
      </c>
      <c r="O204" s="33"/>
      <c r="P204" s="170">
        <f>O204*H204</f>
        <v>0</v>
      </c>
      <c r="Q204" s="170">
        <v>0</v>
      </c>
      <c r="R204" s="170">
        <f>Q204*H204</f>
        <v>0</v>
      </c>
      <c r="S204" s="170">
        <v>1.4999999999999999E-4</v>
      </c>
      <c r="T204" s="171">
        <f>S204*H204</f>
        <v>4.6658699999999997E-2</v>
      </c>
      <c r="AR204" s="15" t="s">
        <v>190</v>
      </c>
      <c r="AT204" s="15" t="s">
        <v>157</v>
      </c>
      <c r="AU204" s="15" t="s">
        <v>79</v>
      </c>
      <c r="AY204" s="15" t="s">
        <v>155</v>
      </c>
      <c r="BE204" s="172">
        <f>IF(N204="základní",J204,0)</f>
        <v>0</v>
      </c>
      <c r="BF204" s="172">
        <f>IF(N204="snížená",J204,0)</f>
        <v>0</v>
      </c>
      <c r="BG204" s="172">
        <f>IF(N204="zákl. přenesená",J204,0)</f>
        <v>0</v>
      </c>
      <c r="BH204" s="172">
        <f>IF(N204="sníž. přenesená",J204,0)</f>
        <v>0</v>
      </c>
      <c r="BI204" s="172">
        <f>IF(N204="nulová",J204,0)</f>
        <v>0</v>
      </c>
      <c r="BJ204" s="15" t="s">
        <v>22</v>
      </c>
      <c r="BK204" s="172">
        <f>ROUND(I204*H204,2)</f>
        <v>0</v>
      </c>
      <c r="BL204" s="15" t="s">
        <v>190</v>
      </c>
      <c r="BM204" s="15" t="s">
        <v>728</v>
      </c>
    </row>
    <row r="205" spans="2:65" s="1" customFormat="1" ht="22.5" customHeight="1" x14ac:dyDescent="0.3">
      <c r="B205" s="160"/>
      <c r="C205" s="161" t="s">
        <v>308</v>
      </c>
      <c r="D205" s="161" t="s">
        <v>157</v>
      </c>
      <c r="E205" s="162" t="s">
        <v>729</v>
      </c>
      <c r="F205" s="163" t="s">
        <v>730</v>
      </c>
      <c r="G205" s="164" t="s">
        <v>178</v>
      </c>
      <c r="H205" s="165">
        <v>311.05799999999999</v>
      </c>
      <c r="I205" s="166"/>
      <c r="J205" s="167">
        <f>ROUND(I205*H205,2)</f>
        <v>0</v>
      </c>
      <c r="K205" s="163" t="s">
        <v>159</v>
      </c>
      <c r="L205" s="32"/>
      <c r="M205" s="168" t="s">
        <v>3</v>
      </c>
      <c r="N205" s="169" t="s">
        <v>42</v>
      </c>
      <c r="O205" s="33"/>
      <c r="P205" s="170">
        <f>O205*H205</f>
        <v>0</v>
      </c>
      <c r="Q205" s="170">
        <v>4.0000000000000002E-4</v>
      </c>
      <c r="R205" s="170">
        <f>Q205*H205</f>
        <v>0.1244232</v>
      </c>
      <c r="S205" s="170">
        <v>0</v>
      </c>
      <c r="T205" s="171">
        <f>S205*H205</f>
        <v>0</v>
      </c>
      <c r="AR205" s="15" t="s">
        <v>190</v>
      </c>
      <c r="AT205" s="15" t="s">
        <v>157</v>
      </c>
      <c r="AU205" s="15" t="s">
        <v>79</v>
      </c>
      <c r="AY205" s="15" t="s">
        <v>155</v>
      </c>
      <c r="BE205" s="172">
        <f>IF(N205="základní",J205,0)</f>
        <v>0</v>
      </c>
      <c r="BF205" s="172">
        <f>IF(N205="snížená",J205,0)</f>
        <v>0</v>
      </c>
      <c r="BG205" s="172">
        <f>IF(N205="zákl. přenesená",J205,0)</f>
        <v>0</v>
      </c>
      <c r="BH205" s="172">
        <f>IF(N205="sníž. přenesená",J205,0)</f>
        <v>0</v>
      </c>
      <c r="BI205" s="172">
        <f>IF(N205="nulová",J205,0)</f>
        <v>0</v>
      </c>
      <c r="BJ205" s="15" t="s">
        <v>22</v>
      </c>
      <c r="BK205" s="172">
        <f>ROUND(I205*H205,2)</f>
        <v>0</v>
      </c>
      <c r="BL205" s="15" t="s">
        <v>190</v>
      </c>
      <c r="BM205" s="15" t="s">
        <v>731</v>
      </c>
    </row>
    <row r="206" spans="2:65" s="1" customFormat="1" ht="31.5" customHeight="1" x14ac:dyDescent="0.3">
      <c r="B206" s="160"/>
      <c r="C206" s="161" t="s">
        <v>311</v>
      </c>
      <c r="D206" s="161" t="s">
        <v>157</v>
      </c>
      <c r="E206" s="162" t="s">
        <v>495</v>
      </c>
      <c r="F206" s="163" t="s">
        <v>496</v>
      </c>
      <c r="G206" s="164" t="s">
        <v>178</v>
      </c>
      <c r="H206" s="165">
        <v>338.79399999999998</v>
      </c>
      <c r="I206" s="166"/>
      <c r="J206" s="167">
        <f>ROUND(I206*H206,2)</f>
        <v>0</v>
      </c>
      <c r="K206" s="163" t="s">
        <v>159</v>
      </c>
      <c r="L206" s="32"/>
      <c r="M206" s="168" t="s">
        <v>3</v>
      </c>
      <c r="N206" s="169" t="s">
        <v>42</v>
      </c>
      <c r="O206" s="33"/>
      <c r="P206" s="170">
        <f>O206*H206</f>
        <v>0</v>
      </c>
      <c r="Q206" s="170">
        <v>2.5999999999999998E-4</v>
      </c>
      <c r="R206" s="170">
        <f>Q206*H206</f>
        <v>8.8086439999999988E-2</v>
      </c>
      <c r="S206" s="170">
        <v>0</v>
      </c>
      <c r="T206" s="171">
        <f>S206*H206</f>
        <v>0</v>
      </c>
      <c r="AR206" s="15" t="s">
        <v>190</v>
      </c>
      <c r="AT206" s="15" t="s">
        <v>157</v>
      </c>
      <c r="AU206" s="15" t="s">
        <v>79</v>
      </c>
      <c r="AY206" s="15" t="s">
        <v>155</v>
      </c>
      <c r="BE206" s="172">
        <f>IF(N206="základní",J206,0)</f>
        <v>0</v>
      </c>
      <c r="BF206" s="172">
        <f>IF(N206="snížená",J206,0)</f>
        <v>0</v>
      </c>
      <c r="BG206" s="172">
        <f>IF(N206="zákl. přenesená",J206,0)</f>
        <v>0</v>
      </c>
      <c r="BH206" s="172">
        <f>IF(N206="sníž. přenesená",J206,0)</f>
        <v>0</v>
      </c>
      <c r="BI206" s="172">
        <f>IF(N206="nulová",J206,0)</f>
        <v>0</v>
      </c>
      <c r="BJ206" s="15" t="s">
        <v>22</v>
      </c>
      <c r="BK206" s="172">
        <f>ROUND(I206*H206,2)</f>
        <v>0</v>
      </c>
      <c r="BL206" s="15" t="s">
        <v>190</v>
      </c>
      <c r="BM206" s="15" t="s">
        <v>732</v>
      </c>
    </row>
    <row r="207" spans="2:65" s="10" customFormat="1" ht="37.35" customHeight="1" x14ac:dyDescent="0.35">
      <c r="B207" s="146"/>
      <c r="D207" s="147" t="s">
        <v>70</v>
      </c>
      <c r="E207" s="148" t="s">
        <v>180</v>
      </c>
      <c r="F207" s="148" t="s">
        <v>497</v>
      </c>
      <c r="I207" s="149"/>
      <c r="J207" s="150">
        <f>BK207</f>
        <v>0</v>
      </c>
      <c r="L207" s="146"/>
      <c r="M207" s="151"/>
      <c r="N207" s="152"/>
      <c r="O207" s="152"/>
      <c r="P207" s="153">
        <f>P208</f>
        <v>0</v>
      </c>
      <c r="Q207" s="152"/>
      <c r="R207" s="153">
        <f>R208</f>
        <v>0</v>
      </c>
      <c r="S207" s="152"/>
      <c r="T207" s="154">
        <f>T208</f>
        <v>0</v>
      </c>
      <c r="AR207" s="147" t="s">
        <v>161</v>
      </c>
      <c r="AT207" s="155" t="s">
        <v>70</v>
      </c>
      <c r="AU207" s="155" t="s">
        <v>71</v>
      </c>
      <c r="AY207" s="147" t="s">
        <v>155</v>
      </c>
      <c r="BK207" s="156">
        <f>BK208</f>
        <v>0</v>
      </c>
    </row>
    <row r="208" spans="2:65" s="10" customFormat="1" ht="19.899999999999999" customHeight="1" x14ac:dyDescent="0.3">
      <c r="B208" s="146"/>
      <c r="D208" s="157" t="s">
        <v>70</v>
      </c>
      <c r="E208" s="158" t="s">
        <v>498</v>
      </c>
      <c r="F208" s="158" t="s">
        <v>499</v>
      </c>
      <c r="I208" s="149"/>
      <c r="J208" s="159">
        <f>BK208</f>
        <v>0</v>
      </c>
      <c r="L208" s="146"/>
      <c r="M208" s="151"/>
      <c r="N208" s="152"/>
      <c r="O208" s="152"/>
      <c r="P208" s="153">
        <f>SUM(P209:P210)</f>
        <v>0</v>
      </c>
      <c r="Q208" s="152"/>
      <c r="R208" s="153">
        <f>SUM(R209:R210)</f>
        <v>0</v>
      </c>
      <c r="S208" s="152"/>
      <c r="T208" s="154">
        <f>SUM(T209:T210)</f>
        <v>0</v>
      </c>
      <c r="AR208" s="147" t="s">
        <v>161</v>
      </c>
      <c r="AT208" s="155" t="s">
        <v>70</v>
      </c>
      <c r="AU208" s="155" t="s">
        <v>22</v>
      </c>
      <c r="AY208" s="147" t="s">
        <v>155</v>
      </c>
      <c r="BK208" s="156">
        <f>SUM(BK209:BK210)</f>
        <v>0</v>
      </c>
    </row>
    <row r="209" spans="2:65" s="1" customFormat="1" ht="22.5" customHeight="1" x14ac:dyDescent="0.3">
      <c r="B209" s="160"/>
      <c r="C209" s="161" t="s">
        <v>314</v>
      </c>
      <c r="D209" s="161" t="s">
        <v>157</v>
      </c>
      <c r="E209" s="162" t="s">
        <v>500</v>
      </c>
      <c r="F209" s="163" t="s">
        <v>501</v>
      </c>
      <c r="G209" s="164" t="s">
        <v>383</v>
      </c>
      <c r="H209" s="165">
        <v>1</v>
      </c>
      <c r="I209" s="166"/>
      <c r="J209" s="167">
        <f>ROUND(I209*H209,2)</f>
        <v>0</v>
      </c>
      <c r="K209" s="163" t="s">
        <v>3</v>
      </c>
      <c r="L209" s="32"/>
      <c r="M209" s="168" t="s">
        <v>3</v>
      </c>
      <c r="N209" s="169" t="s">
        <v>42</v>
      </c>
      <c r="O209" s="33"/>
      <c r="P209" s="170">
        <f>O209*H209</f>
        <v>0</v>
      </c>
      <c r="Q209" s="170">
        <v>0</v>
      </c>
      <c r="R209" s="170">
        <f>Q209*H209</f>
        <v>0</v>
      </c>
      <c r="S209" s="170">
        <v>0</v>
      </c>
      <c r="T209" s="171">
        <f>S209*H209</f>
        <v>0</v>
      </c>
      <c r="AR209" s="15" t="s">
        <v>263</v>
      </c>
      <c r="AT209" s="15" t="s">
        <v>157</v>
      </c>
      <c r="AU209" s="15" t="s">
        <v>79</v>
      </c>
      <c r="AY209" s="15" t="s">
        <v>155</v>
      </c>
      <c r="BE209" s="172">
        <f>IF(N209="základní",J209,0)</f>
        <v>0</v>
      </c>
      <c r="BF209" s="172">
        <f>IF(N209="snížená",J209,0)</f>
        <v>0</v>
      </c>
      <c r="BG209" s="172">
        <f>IF(N209="zákl. přenesená",J209,0)</f>
        <v>0</v>
      </c>
      <c r="BH209" s="172">
        <f>IF(N209="sníž. přenesená",J209,0)</f>
        <v>0</v>
      </c>
      <c r="BI209" s="172">
        <f>IF(N209="nulová",J209,0)</f>
        <v>0</v>
      </c>
      <c r="BJ209" s="15" t="s">
        <v>22</v>
      </c>
      <c r="BK209" s="172">
        <f>ROUND(I209*H209,2)</f>
        <v>0</v>
      </c>
      <c r="BL209" s="15" t="s">
        <v>263</v>
      </c>
      <c r="BM209" s="15" t="s">
        <v>733</v>
      </c>
    </row>
    <row r="210" spans="2:65" s="1" customFormat="1" ht="22.5" customHeight="1" x14ac:dyDescent="0.3">
      <c r="B210" s="160"/>
      <c r="C210" s="161" t="s">
        <v>317</v>
      </c>
      <c r="D210" s="161" t="s">
        <v>157</v>
      </c>
      <c r="E210" s="162" t="s">
        <v>502</v>
      </c>
      <c r="F210" s="163" t="s">
        <v>503</v>
      </c>
      <c r="G210" s="164" t="s">
        <v>383</v>
      </c>
      <c r="H210" s="165">
        <v>1</v>
      </c>
      <c r="I210" s="166"/>
      <c r="J210" s="167">
        <f>ROUND(I210*H210,2)</f>
        <v>0</v>
      </c>
      <c r="K210" s="163" t="s">
        <v>3</v>
      </c>
      <c r="L210" s="32"/>
      <c r="M210" s="168" t="s">
        <v>3</v>
      </c>
      <c r="N210" s="169" t="s">
        <v>42</v>
      </c>
      <c r="O210" s="33"/>
      <c r="P210" s="170">
        <f>O210*H210</f>
        <v>0</v>
      </c>
      <c r="Q210" s="170">
        <v>0</v>
      </c>
      <c r="R210" s="170">
        <f>Q210*H210</f>
        <v>0</v>
      </c>
      <c r="S210" s="170">
        <v>0</v>
      </c>
      <c r="T210" s="171">
        <f>S210*H210</f>
        <v>0</v>
      </c>
      <c r="AR210" s="15" t="s">
        <v>263</v>
      </c>
      <c r="AT210" s="15" t="s">
        <v>157</v>
      </c>
      <c r="AU210" s="15" t="s">
        <v>79</v>
      </c>
      <c r="AY210" s="15" t="s">
        <v>155</v>
      </c>
      <c r="BE210" s="172">
        <f>IF(N210="základní",J210,0)</f>
        <v>0</v>
      </c>
      <c r="BF210" s="172">
        <f>IF(N210="snížená",J210,0)</f>
        <v>0</v>
      </c>
      <c r="BG210" s="172">
        <f>IF(N210="zákl. přenesená",J210,0)</f>
        <v>0</v>
      </c>
      <c r="BH210" s="172">
        <f>IF(N210="sníž. přenesená",J210,0)</f>
        <v>0</v>
      </c>
      <c r="BI210" s="172">
        <f>IF(N210="nulová",J210,0)</f>
        <v>0</v>
      </c>
      <c r="BJ210" s="15" t="s">
        <v>22</v>
      </c>
      <c r="BK210" s="172">
        <f>ROUND(I210*H210,2)</f>
        <v>0</v>
      </c>
      <c r="BL210" s="15" t="s">
        <v>263</v>
      </c>
      <c r="BM210" s="15" t="s">
        <v>734</v>
      </c>
    </row>
    <row r="211" spans="2:65" s="10" customFormat="1" ht="37.35" customHeight="1" x14ac:dyDescent="0.35">
      <c r="B211" s="146"/>
      <c r="D211" s="147" t="s">
        <v>70</v>
      </c>
      <c r="E211" s="148" t="s">
        <v>510</v>
      </c>
      <c r="F211" s="148" t="s">
        <v>511</v>
      </c>
      <c r="I211" s="149"/>
      <c r="J211" s="150">
        <f>BK211</f>
        <v>0</v>
      </c>
      <c r="L211" s="146"/>
      <c r="M211" s="151"/>
      <c r="N211" s="152"/>
      <c r="O211" s="152"/>
      <c r="P211" s="153">
        <f>P212</f>
        <v>0</v>
      </c>
      <c r="Q211" s="152"/>
      <c r="R211" s="153">
        <f>R212</f>
        <v>0</v>
      </c>
      <c r="S211" s="152"/>
      <c r="T211" s="154">
        <f>T212</f>
        <v>0</v>
      </c>
      <c r="AR211" s="147" t="s">
        <v>164</v>
      </c>
      <c r="AT211" s="155" t="s">
        <v>70</v>
      </c>
      <c r="AU211" s="155" t="s">
        <v>71</v>
      </c>
      <c r="AY211" s="147" t="s">
        <v>155</v>
      </c>
      <c r="BK211" s="156">
        <f>BK212</f>
        <v>0</v>
      </c>
    </row>
    <row r="212" spans="2:65" s="10" customFormat="1" ht="19.899999999999999" customHeight="1" x14ac:dyDescent="0.3">
      <c r="B212" s="146"/>
      <c r="D212" s="157" t="s">
        <v>70</v>
      </c>
      <c r="E212" s="158" t="s">
        <v>512</v>
      </c>
      <c r="F212" s="158" t="s">
        <v>513</v>
      </c>
      <c r="I212" s="149"/>
      <c r="J212" s="159">
        <f>BK212</f>
        <v>0</v>
      </c>
      <c r="L212" s="146"/>
      <c r="M212" s="151"/>
      <c r="N212" s="152"/>
      <c r="O212" s="152"/>
      <c r="P212" s="153">
        <f>P213</f>
        <v>0</v>
      </c>
      <c r="Q212" s="152"/>
      <c r="R212" s="153">
        <f>R213</f>
        <v>0</v>
      </c>
      <c r="S212" s="152"/>
      <c r="T212" s="154">
        <f>T213</f>
        <v>0</v>
      </c>
      <c r="AR212" s="147" t="s">
        <v>164</v>
      </c>
      <c r="AT212" s="155" t="s">
        <v>70</v>
      </c>
      <c r="AU212" s="155" t="s">
        <v>22</v>
      </c>
      <c r="AY212" s="147" t="s">
        <v>155</v>
      </c>
      <c r="BK212" s="156">
        <f>BK213</f>
        <v>0</v>
      </c>
    </row>
    <row r="213" spans="2:65" s="1" customFormat="1" ht="22.5" customHeight="1" x14ac:dyDescent="0.3">
      <c r="B213" s="160"/>
      <c r="C213" s="161" t="s">
        <v>318</v>
      </c>
      <c r="D213" s="161" t="s">
        <v>157</v>
      </c>
      <c r="E213" s="162" t="s">
        <v>514</v>
      </c>
      <c r="F213" s="163" t="s">
        <v>513</v>
      </c>
      <c r="G213" s="164" t="s">
        <v>265</v>
      </c>
      <c r="H213" s="192"/>
      <c r="I213" s="166"/>
      <c r="J213" s="167">
        <f>ROUND(I213*H213,2)</f>
        <v>0</v>
      </c>
      <c r="K213" s="163" t="s">
        <v>159</v>
      </c>
      <c r="L213" s="32"/>
      <c r="M213" s="168" t="s">
        <v>3</v>
      </c>
      <c r="N213" s="195" t="s">
        <v>42</v>
      </c>
      <c r="O213" s="196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AR213" s="15" t="s">
        <v>515</v>
      </c>
      <c r="AT213" s="15" t="s">
        <v>157</v>
      </c>
      <c r="AU213" s="15" t="s">
        <v>79</v>
      </c>
      <c r="AY213" s="15" t="s">
        <v>155</v>
      </c>
      <c r="BE213" s="172">
        <f>IF(N213="základní",J213,0)</f>
        <v>0</v>
      </c>
      <c r="BF213" s="172">
        <f>IF(N213="snížená",J213,0)</f>
        <v>0</v>
      </c>
      <c r="BG213" s="172">
        <f>IF(N213="zákl. přenesená",J213,0)</f>
        <v>0</v>
      </c>
      <c r="BH213" s="172">
        <f>IF(N213="sníž. přenesená",J213,0)</f>
        <v>0</v>
      </c>
      <c r="BI213" s="172">
        <f>IF(N213="nulová",J213,0)</f>
        <v>0</v>
      </c>
      <c r="BJ213" s="15" t="s">
        <v>22</v>
      </c>
      <c r="BK213" s="172">
        <f>ROUND(I213*H213,2)</f>
        <v>0</v>
      </c>
      <c r="BL213" s="15" t="s">
        <v>515</v>
      </c>
      <c r="BM213" s="15" t="s">
        <v>735</v>
      </c>
    </row>
    <row r="214" spans="2:65" s="1" customFormat="1" ht="6.95" customHeight="1" x14ac:dyDescent="0.3">
      <c r="B214" s="47"/>
      <c r="C214" s="48"/>
      <c r="D214" s="48"/>
      <c r="E214" s="48"/>
      <c r="F214" s="48"/>
      <c r="G214" s="48"/>
      <c r="H214" s="48"/>
      <c r="I214" s="113"/>
      <c r="J214" s="48"/>
      <c r="K214" s="48"/>
      <c r="L214" s="32"/>
    </row>
  </sheetData>
  <autoFilter ref="C97:K97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opLeftCell="A37" workbookViewId="0">
      <selection activeCell="C11" sqref="C11"/>
    </sheetView>
  </sheetViews>
  <sheetFormatPr defaultRowHeight="11.25" x14ac:dyDescent="0.3"/>
  <cols>
    <col min="1" max="1" width="7.5" style="288" customWidth="1"/>
    <col min="2" max="2" width="15.5" style="288" customWidth="1"/>
    <col min="3" max="3" width="22.1640625" style="288" customWidth="1"/>
    <col min="4" max="4" width="14" style="288" customWidth="1"/>
    <col min="5" max="5" width="12.83203125" style="288" customWidth="1"/>
    <col min="6" max="6" width="8.1640625" style="288" customWidth="1"/>
    <col min="7" max="7" width="13" style="288" customWidth="1"/>
    <col min="8" max="8" width="6.1640625" style="288" customWidth="1"/>
    <col min="9" max="16384" width="9.33203125" style="288"/>
  </cols>
  <sheetData>
    <row r="1" spans="1:8" ht="15.75" x14ac:dyDescent="0.3">
      <c r="A1" s="358" t="s">
        <v>1410</v>
      </c>
      <c r="B1" s="358"/>
      <c r="C1" s="358"/>
      <c r="D1" s="358"/>
      <c r="E1" s="358"/>
      <c r="F1" s="358"/>
      <c r="G1" s="358"/>
      <c r="H1" s="358"/>
    </row>
    <row r="2" spans="1:8" x14ac:dyDescent="0.3">
      <c r="A2" s="304" t="s">
        <v>1411</v>
      </c>
      <c r="B2" s="306" t="s">
        <v>1412</v>
      </c>
      <c r="C2" s="306" t="s">
        <v>1407</v>
      </c>
      <c r="D2" s="304" t="s">
        <v>1413</v>
      </c>
      <c r="E2" s="304" t="s">
        <v>1414</v>
      </c>
      <c r="F2" s="306" t="s">
        <v>1415</v>
      </c>
      <c r="G2" s="304" t="s">
        <v>1416</v>
      </c>
      <c r="H2" s="304" t="s">
        <v>41</v>
      </c>
    </row>
    <row r="3" spans="1:8" x14ac:dyDescent="0.3">
      <c r="A3" s="307">
        <v>1</v>
      </c>
      <c r="B3" s="308" t="s">
        <v>1417</v>
      </c>
      <c r="C3" s="308" t="s">
        <v>1418</v>
      </c>
      <c r="D3" s="309">
        <v>0</v>
      </c>
      <c r="E3" s="309">
        <v>1</v>
      </c>
      <c r="F3" s="308" t="s">
        <v>617</v>
      </c>
      <c r="G3" s="309">
        <f>D3*E3</f>
        <v>0</v>
      </c>
      <c r="H3" s="310">
        <v>0.21</v>
      </c>
    </row>
    <row r="4" spans="1:8" ht="22.5" x14ac:dyDescent="0.3">
      <c r="A4" s="307">
        <v>2</v>
      </c>
      <c r="B4" s="308" t="s">
        <v>1419</v>
      </c>
      <c r="C4" s="308" t="s">
        <v>1420</v>
      </c>
      <c r="D4" s="309">
        <v>0</v>
      </c>
      <c r="E4" s="309">
        <v>49.4</v>
      </c>
      <c r="F4" s="308" t="s">
        <v>297</v>
      </c>
      <c r="G4" s="309">
        <f t="shared" ref="G4:G34" si="0">D4*E4</f>
        <v>0</v>
      </c>
      <c r="H4" s="310">
        <v>0.21</v>
      </c>
    </row>
    <row r="5" spans="1:8" ht="33.75" x14ac:dyDescent="0.3">
      <c r="A5" s="307">
        <v>3</v>
      </c>
      <c r="B5" s="308" t="s">
        <v>1421</v>
      </c>
      <c r="C5" s="308" t="s">
        <v>1422</v>
      </c>
      <c r="D5" s="309">
        <v>0</v>
      </c>
      <c r="E5" s="309">
        <v>7</v>
      </c>
      <c r="F5" s="308" t="s">
        <v>617</v>
      </c>
      <c r="G5" s="309">
        <f t="shared" si="0"/>
        <v>0</v>
      </c>
      <c r="H5" s="310">
        <v>0.21</v>
      </c>
    </row>
    <row r="6" spans="1:8" ht="33.75" x14ac:dyDescent="0.3">
      <c r="A6" s="307">
        <v>4</v>
      </c>
      <c r="B6" s="308" t="s">
        <v>1423</v>
      </c>
      <c r="C6" s="308" t="s">
        <v>1424</v>
      </c>
      <c r="D6" s="309">
        <v>0</v>
      </c>
      <c r="E6" s="309">
        <v>12</v>
      </c>
      <c r="F6" s="308" t="s">
        <v>617</v>
      </c>
      <c r="G6" s="309">
        <f t="shared" si="0"/>
        <v>0</v>
      </c>
      <c r="H6" s="310">
        <v>0.21</v>
      </c>
    </row>
    <row r="7" spans="1:8" ht="22.5" x14ac:dyDescent="0.3">
      <c r="A7" s="307">
        <v>5</v>
      </c>
      <c r="B7" s="308" t="s">
        <v>1546</v>
      </c>
      <c r="C7" s="308" t="s">
        <v>1547</v>
      </c>
      <c r="D7" s="309">
        <v>0</v>
      </c>
      <c r="E7" s="309">
        <v>2</v>
      </c>
      <c r="F7" s="308" t="s">
        <v>617</v>
      </c>
      <c r="G7" s="309">
        <f t="shared" si="0"/>
        <v>0</v>
      </c>
      <c r="H7" s="310">
        <v>0.21</v>
      </c>
    </row>
    <row r="8" spans="1:8" ht="33.75" x14ac:dyDescent="0.3">
      <c r="A8" s="307">
        <v>6</v>
      </c>
      <c r="B8" s="308" t="s">
        <v>1425</v>
      </c>
      <c r="C8" s="308" t="s">
        <v>1426</v>
      </c>
      <c r="D8" s="309">
        <v>0</v>
      </c>
      <c r="E8" s="309">
        <v>80</v>
      </c>
      <c r="F8" s="308" t="s">
        <v>617</v>
      </c>
      <c r="G8" s="309">
        <f t="shared" si="0"/>
        <v>0</v>
      </c>
      <c r="H8" s="310">
        <v>0.21</v>
      </c>
    </row>
    <row r="9" spans="1:8" ht="33.75" x14ac:dyDescent="0.3">
      <c r="A9" s="307">
        <v>7</v>
      </c>
      <c r="B9" s="308" t="s">
        <v>1427</v>
      </c>
      <c r="C9" s="308" t="s">
        <v>1428</v>
      </c>
      <c r="D9" s="309">
        <v>0</v>
      </c>
      <c r="E9" s="309">
        <v>30</v>
      </c>
      <c r="F9" s="308" t="s">
        <v>617</v>
      </c>
      <c r="G9" s="309">
        <f t="shared" si="0"/>
        <v>0</v>
      </c>
      <c r="H9" s="310">
        <v>0.21</v>
      </c>
    </row>
    <row r="10" spans="1:8" ht="33.75" x14ac:dyDescent="0.3">
      <c r="A10" s="307">
        <v>8</v>
      </c>
      <c r="B10" s="308" t="s">
        <v>1429</v>
      </c>
      <c r="C10" s="308" t="s">
        <v>1430</v>
      </c>
      <c r="D10" s="309">
        <v>0</v>
      </c>
      <c r="E10" s="309">
        <v>8</v>
      </c>
      <c r="F10" s="308" t="s">
        <v>617</v>
      </c>
      <c r="G10" s="309">
        <f t="shared" si="0"/>
        <v>0</v>
      </c>
      <c r="H10" s="310">
        <v>0.21</v>
      </c>
    </row>
    <row r="11" spans="1:8" ht="22.5" x14ac:dyDescent="0.3">
      <c r="A11" s="307">
        <v>9</v>
      </c>
      <c r="B11" s="308" t="s">
        <v>1431</v>
      </c>
      <c r="C11" s="308" t="s">
        <v>1432</v>
      </c>
      <c r="D11" s="309">
        <v>0</v>
      </c>
      <c r="E11" s="309">
        <v>1</v>
      </c>
      <c r="F11" s="308" t="s">
        <v>617</v>
      </c>
      <c r="G11" s="309">
        <f t="shared" si="0"/>
        <v>0</v>
      </c>
      <c r="H11" s="310">
        <v>0.21</v>
      </c>
    </row>
    <row r="12" spans="1:8" ht="22.5" x14ac:dyDescent="0.3">
      <c r="A12" s="307">
        <v>10</v>
      </c>
      <c r="B12" s="308" t="s">
        <v>1433</v>
      </c>
      <c r="C12" s="308" t="s">
        <v>1434</v>
      </c>
      <c r="D12" s="309">
        <v>0</v>
      </c>
      <c r="E12" s="309">
        <v>5</v>
      </c>
      <c r="F12" s="308" t="s">
        <v>617</v>
      </c>
      <c r="G12" s="309">
        <f t="shared" si="0"/>
        <v>0</v>
      </c>
      <c r="H12" s="310">
        <v>0.21</v>
      </c>
    </row>
    <row r="13" spans="1:8" ht="33.75" x14ac:dyDescent="0.3">
      <c r="A13" s="307">
        <v>11</v>
      </c>
      <c r="B13" s="308" t="s">
        <v>1437</v>
      </c>
      <c r="C13" s="308" t="s">
        <v>1438</v>
      </c>
      <c r="D13" s="309">
        <v>0</v>
      </c>
      <c r="E13" s="309">
        <v>5</v>
      </c>
      <c r="F13" s="308" t="s">
        <v>617</v>
      </c>
      <c r="G13" s="309">
        <f t="shared" si="0"/>
        <v>0</v>
      </c>
      <c r="H13" s="310">
        <v>0.21</v>
      </c>
    </row>
    <row r="14" spans="1:8" ht="22.5" x14ac:dyDescent="0.3">
      <c r="A14" s="307">
        <v>12</v>
      </c>
      <c r="B14" s="308" t="s">
        <v>1439</v>
      </c>
      <c r="C14" s="308" t="s">
        <v>1440</v>
      </c>
      <c r="D14" s="309">
        <v>0</v>
      </c>
      <c r="E14" s="309">
        <v>1</v>
      </c>
      <c r="F14" s="308" t="s">
        <v>617</v>
      </c>
      <c r="G14" s="309">
        <f t="shared" si="0"/>
        <v>0</v>
      </c>
      <c r="H14" s="310">
        <v>0.21</v>
      </c>
    </row>
    <row r="15" spans="1:8" ht="22.5" x14ac:dyDescent="0.3">
      <c r="A15" s="307">
        <v>13</v>
      </c>
      <c r="B15" s="308" t="s">
        <v>1441</v>
      </c>
      <c r="C15" s="308" t="s">
        <v>1442</v>
      </c>
      <c r="D15" s="309">
        <v>0</v>
      </c>
      <c r="E15" s="309">
        <v>6</v>
      </c>
      <c r="F15" s="308" t="s">
        <v>617</v>
      </c>
      <c r="G15" s="309">
        <f t="shared" si="0"/>
        <v>0</v>
      </c>
      <c r="H15" s="310">
        <v>0.21</v>
      </c>
    </row>
    <row r="16" spans="1:8" ht="22.5" x14ac:dyDescent="0.3">
      <c r="A16" s="307">
        <v>14</v>
      </c>
      <c r="B16" s="308" t="s">
        <v>1441</v>
      </c>
      <c r="C16" s="308" t="s">
        <v>1442</v>
      </c>
      <c r="D16" s="309">
        <v>0</v>
      </c>
      <c r="E16" s="309">
        <v>1</v>
      </c>
      <c r="F16" s="308" t="s">
        <v>617</v>
      </c>
      <c r="G16" s="309">
        <f t="shared" si="0"/>
        <v>0</v>
      </c>
      <c r="H16" s="310">
        <v>0.21</v>
      </c>
    </row>
    <row r="17" spans="1:8" ht="22.5" x14ac:dyDescent="0.3">
      <c r="A17" s="307">
        <v>15</v>
      </c>
      <c r="B17" s="308" t="s">
        <v>1548</v>
      </c>
      <c r="C17" s="308" t="s">
        <v>1549</v>
      </c>
      <c r="D17" s="309">
        <v>0</v>
      </c>
      <c r="E17" s="309">
        <v>4</v>
      </c>
      <c r="F17" s="308" t="s">
        <v>617</v>
      </c>
      <c r="G17" s="309">
        <f t="shared" si="0"/>
        <v>0</v>
      </c>
      <c r="H17" s="310">
        <v>0.21</v>
      </c>
    </row>
    <row r="18" spans="1:8" ht="33.75" x14ac:dyDescent="0.3">
      <c r="A18" s="307">
        <v>16</v>
      </c>
      <c r="B18" s="308" t="s">
        <v>1445</v>
      </c>
      <c r="C18" s="308" t="s">
        <v>1446</v>
      </c>
      <c r="D18" s="309">
        <v>0</v>
      </c>
      <c r="E18" s="309">
        <v>4</v>
      </c>
      <c r="F18" s="308" t="s">
        <v>617</v>
      </c>
      <c r="G18" s="309">
        <f t="shared" si="0"/>
        <v>0</v>
      </c>
      <c r="H18" s="310">
        <v>0</v>
      </c>
    </row>
    <row r="19" spans="1:8" ht="22.5" x14ac:dyDescent="0.3">
      <c r="A19" s="307">
        <v>17</v>
      </c>
      <c r="B19" s="308" t="s">
        <v>1447</v>
      </c>
      <c r="C19" s="308" t="s">
        <v>1448</v>
      </c>
      <c r="D19" s="309">
        <v>0</v>
      </c>
      <c r="E19" s="309">
        <v>1.9</v>
      </c>
      <c r="F19" s="308" t="s">
        <v>297</v>
      </c>
      <c r="G19" s="309">
        <f t="shared" si="0"/>
        <v>0</v>
      </c>
      <c r="H19" s="310">
        <v>0.21</v>
      </c>
    </row>
    <row r="20" spans="1:8" ht="22.5" x14ac:dyDescent="0.3">
      <c r="A20" s="307">
        <v>18</v>
      </c>
      <c r="B20" s="308" t="s">
        <v>1449</v>
      </c>
      <c r="C20" s="308" t="s">
        <v>1450</v>
      </c>
      <c r="D20" s="309">
        <v>0</v>
      </c>
      <c r="E20" s="309">
        <v>23.75</v>
      </c>
      <c r="F20" s="308" t="s">
        <v>297</v>
      </c>
      <c r="G20" s="309">
        <f t="shared" si="0"/>
        <v>0</v>
      </c>
      <c r="H20" s="310">
        <v>0.21</v>
      </c>
    </row>
    <row r="21" spans="1:8" ht="22.5" x14ac:dyDescent="0.3">
      <c r="A21" s="307">
        <v>19</v>
      </c>
      <c r="B21" s="308" t="s">
        <v>1449</v>
      </c>
      <c r="C21" s="308" t="s">
        <v>1451</v>
      </c>
      <c r="D21" s="309">
        <v>0</v>
      </c>
      <c r="E21" s="309">
        <v>123.5</v>
      </c>
      <c r="F21" s="308" t="s">
        <v>297</v>
      </c>
      <c r="G21" s="309">
        <f t="shared" si="0"/>
        <v>0</v>
      </c>
      <c r="H21" s="310">
        <v>0.21</v>
      </c>
    </row>
    <row r="22" spans="1:8" ht="22.5" x14ac:dyDescent="0.3">
      <c r="A22" s="307">
        <v>20</v>
      </c>
      <c r="B22" s="308" t="s">
        <v>1452</v>
      </c>
      <c r="C22" s="308" t="s">
        <v>1453</v>
      </c>
      <c r="D22" s="309">
        <v>0</v>
      </c>
      <c r="E22" s="309">
        <v>61.75</v>
      </c>
      <c r="F22" s="308" t="s">
        <v>297</v>
      </c>
      <c r="G22" s="309">
        <f t="shared" si="0"/>
        <v>0</v>
      </c>
      <c r="H22" s="310">
        <v>0.21</v>
      </c>
    </row>
    <row r="23" spans="1:8" ht="22.5" x14ac:dyDescent="0.3">
      <c r="A23" s="307">
        <v>21</v>
      </c>
      <c r="B23" s="308" t="s">
        <v>1454</v>
      </c>
      <c r="C23" s="308" t="s">
        <v>1550</v>
      </c>
      <c r="D23" s="309">
        <v>0</v>
      </c>
      <c r="E23" s="309">
        <v>19.95</v>
      </c>
      <c r="F23" s="308" t="s">
        <v>297</v>
      </c>
      <c r="G23" s="309">
        <f t="shared" si="0"/>
        <v>0</v>
      </c>
      <c r="H23" s="310">
        <v>0.21</v>
      </c>
    </row>
    <row r="24" spans="1:8" ht="22.5" x14ac:dyDescent="0.3">
      <c r="A24" s="307">
        <v>22</v>
      </c>
      <c r="B24" s="308" t="s">
        <v>1456</v>
      </c>
      <c r="C24" s="308" t="s">
        <v>1457</v>
      </c>
      <c r="D24" s="309">
        <v>0</v>
      </c>
      <c r="E24" s="309">
        <v>209</v>
      </c>
      <c r="F24" s="308" t="s">
        <v>297</v>
      </c>
      <c r="G24" s="309">
        <f t="shared" si="0"/>
        <v>0</v>
      </c>
      <c r="H24" s="310">
        <v>0.21</v>
      </c>
    </row>
    <row r="25" spans="1:8" ht="22.5" x14ac:dyDescent="0.3">
      <c r="A25" s="307">
        <v>23</v>
      </c>
      <c r="B25" s="308" t="s">
        <v>1458</v>
      </c>
      <c r="C25" s="308" t="s">
        <v>1459</v>
      </c>
      <c r="D25" s="309">
        <v>0</v>
      </c>
      <c r="E25" s="309">
        <v>28.5</v>
      </c>
      <c r="F25" s="308" t="s">
        <v>297</v>
      </c>
      <c r="G25" s="309">
        <f t="shared" si="0"/>
        <v>0</v>
      </c>
      <c r="H25" s="310">
        <v>0.21</v>
      </c>
    </row>
    <row r="26" spans="1:8" ht="22.5" x14ac:dyDescent="0.3">
      <c r="A26" s="307">
        <v>24</v>
      </c>
      <c r="B26" s="308" t="s">
        <v>1551</v>
      </c>
      <c r="C26" s="308" t="s">
        <v>1552</v>
      </c>
      <c r="D26" s="309">
        <v>0</v>
      </c>
      <c r="E26" s="309">
        <v>11.399999999999999</v>
      </c>
      <c r="F26" s="308" t="s">
        <v>297</v>
      </c>
      <c r="G26" s="309">
        <f t="shared" si="0"/>
        <v>0</v>
      </c>
      <c r="H26" s="310">
        <v>0.21</v>
      </c>
    </row>
    <row r="27" spans="1:8" ht="22.5" x14ac:dyDescent="0.3">
      <c r="A27" s="307">
        <v>25</v>
      </c>
      <c r="B27" s="308" t="s">
        <v>1553</v>
      </c>
      <c r="C27" s="308" t="s">
        <v>1554</v>
      </c>
      <c r="D27" s="309">
        <v>0</v>
      </c>
      <c r="E27" s="309">
        <v>114</v>
      </c>
      <c r="F27" s="308" t="s">
        <v>297</v>
      </c>
      <c r="G27" s="309">
        <f t="shared" si="0"/>
        <v>0</v>
      </c>
      <c r="H27" s="310">
        <v>0.21</v>
      </c>
    </row>
    <row r="28" spans="1:8" ht="22.5" x14ac:dyDescent="0.3">
      <c r="A28" s="307">
        <v>26</v>
      </c>
      <c r="B28" s="308" t="s">
        <v>1460</v>
      </c>
      <c r="C28" s="308" t="s">
        <v>1461</v>
      </c>
      <c r="D28" s="309">
        <v>0</v>
      </c>
      <c r="E28" s="309">
        <v>38</v>
      </c>
      <c r="F28" s="308" t="s">
        <v>297</v>
      </c>
      <c r="G28" s="309">
        <f t="shared" si="0"/>
        <v>0</v>
      </c>
      <c r="H28" s="310">
        <v>0.21</v>
      </c>
    </row>
    <row r="29" spans="1:8" ht="22.5" x14ac:dyDescent="0.3">
      <c r="A29" s="307">
        <v>27</v>
      </c>
      <c r="B29" s="308" t="s">
        <v>1462</v>
      </c>
      <c r="C29" s="308" t="s">
        <v>1463</v>
      </c>
      <c r="D29" s="309">
        <v>0</v>
      </c>
      <c r="E29" s="309">
        <v>150</v>
      </c>
      <c r="F29" s="308" t="s">
        <v>617</v>
      </c>
      <c r="G29" s="309">
        <f t="shared" si="0"/>
        <v>0</v>
      </c>
      <c r="H29" s="310">
        <v>0.21</v>
      </c>
    </row>
    <row r="30" spans="1:8" ht="22.5" x14ac:dyDescent="0.3">
      <c r="A30" s="307">
        <v>28</v>
      </c>
      <c r="B30" s="308" t="s">
        <v>1464</v>
      </c>
      <c r="C30" s="308" t="s">
        <v>1465</v>
      </c>
      <c r="D30" s="309">
        <v>0</v>
      </c>
      <c r="E30" s="309">
        <v>4</v>
      </c>
      <c r="F30" s="308" t="s">
        <v>617</v>
      </c>
      <c r="G30" s="309">
        <f t="shared" si="0"/>
        <v>0</v>
      </c>
      <c r="H30" s="310">
        <v>0.21</v>
      </c>
    </row>
    <row r="31" spans="1:8" ht="22.5" x14ac:dyDescent="0.3">
      <c r="A31" s="307">
        <v>29</v>
      </c>
      <c r="B31" s="308" t="s">
        <v>1555</v>
      </c>
      <c r="C31" s="308" t="s">
        <v>1556</v>
      </c>
      <c r="D31" s="309">
        <v>0</v>
      </c>
      <c r="E31" s="309">
        <v>1</v>
      </c>
      <c r="F31" s="308" t="s">
        <v>617</v>
      </c>
      <c r="G31" s="309">
        <f t="shared" si="0"/>
        <v>0</v>
      </c>
      <c r="H31" s="310">
        <v>0.21</v>
      </c>
    </row>
    <row r="32" spans="1:8" ht="22.5" x14ac:dyDescent="0.3">
      <c r="A32" s="307">
        <v>30</v>
      </c>
      <c r="B32" s="308" t="s">
        <v>1470</v>
      </c>
      <c r="C32" s="308" t="s">
        <v>1471</v>
      </c>
      <c r="D32" s="309">
        <v>0</v>
      </c>
      <c r="E32" s="309">
        <v>1</v>
      </c>
      <c r="F32" s="308" t="s">
        <v>617</v>
      </c>
      <c r="G32" s="309">
        <f t="shared" si="0"/>
        <v>0</v>
      </c>
      <c r="H32" s="310">
        <v>0.21</v>
      </c>
    </row>
    <row r="33" spans="1:8" ht="22.5" x14ac:dyDescent="0.3">
      <c r="A33" s="307">
        <v>31</v>
      </c>
      <c r="B33" s="308" t="s">
        <v>1557</v>
      </c>
      <c r="C33" s="308" t="s">
        <v>1558</v>
      </c>
      <c r="D33" s="309">
        <v>0</v>
      </c>
      <c r="E33" s="309">
        <v>3</v>
      </c>
      <c r="F33" s="308" t="s">
        <v>617</v>
      </c>
      <c r="G33" s="309">
        <f t="shared" si="0"/>
        <v>0</v>
      </c>
      <c r="H33" s="310">
        <v>0.21</v>
      </c>
    </row>
    <row r="34" spans="1:8" ht="22.5" x14ac:dyDescent="0.3">
      <c r="A34" s="307">
        <v>32</v>
      </c>
      <c r="B34" s="308" t="s">
        <v>1559</v>
      </c>
      <c r="C34" s="308" t="s">
        <v>1560</v>
      </c>
      <c r="D34" s="309">
        <v>0</v>
      </c>
      <c r="E34" s="309">
        <v>15</v>
      </c>
      <c r="F34" s="308" t="s">
        <v>617</v>
      </c>
      <c r="G34" s="309">
        <f t="shared" si="0"/>
        <v>0</v>
      </c>
      <c r="H34" s="310">
        <v>0.21</v>
      </c>
    </row>
    <row r="35" spans="1:8" x14ac:dyDescent="0.3">
      <c r="H35" s="297"/>
    </row>
    <row r="36" spans="1:8" ht="12" thickBot="1" x14ac:dyDescent="0.35">
      <c r="A36" s="311" t="s">
        <v>1473</v>
      </c>
    </row>
    <row r="37" spans="1:8" ht="12.75" thickTop="1" x14ac:dyDescent="0.3">
      <c r="A37" s="312"/>
      <c r="B37" s="312"/>
      <c r="C37" s="312"/>
      <c r="D37" s="312"/>
      <c r="E37" s="312"/>
      <c r="F37" s="312"/>
      <c r="G37" s="313">
        <f>SUM(G3:G36)</f>
        <v>0</v>
      </c>
      <c r="H37" s="312"/>
    </row>
    <row r="39" spans="1:8" ht="12.75" x14ac:dyDescent="0.3">
      <c r="A39" s="314"/>
    </row>
    <row r="40" spans="1:8" ht="12" x14ac:dyDescent="0.3">
      <c r="A40" s="315"/>
    </row>
    <row r="42" spans="1:8" ht="15.75" x14ac:dyDescent="0.3">
      <c r="A42" s="358" t="s">
        <v>1474</v>
      </c>
      <c r="B42" s="358"/>
      <c r="C42" s="358"/>
      <c r="D42" s="358"/>
      <c r="E42" s="358"/>
      <c r="F42" s="358"/>
      <c r="G42" s="358"/>
      <c r="H42" s="358"/>
    </row>
    <row r="43" spans="1:8" x14ac:dyDescent="0.3">
      <c r="A43" s="304" t="s">
        <v>1411</v>
      </c>
      <c r="B43" s="306" t="s">
        <v>1412</v>
      </c>
      <c r="C43" s="306" t="s">
        <v>1407</v>
      </c>
      <c r="D43" s="304" t="s">
        <v>1413</v>
      </c>
      <c r="E43" s="304" t="s">
        <v>1414</v>
      </c>
      <c r="F43" s="306" t="s">
        <v>1415</v>
      </c>
      <c r="G43" s="304" t="s">
        <v>1416</v>
      </c>
      <c r="H43" s="304" t="s">
        <v>41</v>
      </c>
    </row>
    <row r="44" spans="1:8" ht="22.5" x14ac:dyDescent="0.3">
      <c r="A44" s="307">
        <v>1</v>
      </c>
      <c r="B44" s="308" t="s">
        <v>1475</v>
      </c>
      <c r="C44" s="308" t="s">
        <v>1476</v>
      </c>
      <c r="D44" s="309">
        <v>0</v>
      </c>
      <c r="E44" s="309">
        <v>5</v>
      </c>
      <c r="F44" s="308" t="s">
        <v>617</v>
      </c>
      <c r="G44" s="309">
        <f>D44*E44</f>
        <v>0</v>
      </c>
      <c r="H44" s="310">
        <v>0.21</v>
      </c>
    </row>
    <row r="45" spans="1:8" ht="22.5" x14ac:dyDescent="0.3">
      <c r="A45" s="307">
        <v>2</v>
      </c>
      <c r="B45" s="308" t="s">
        <v>1477</v>
      </c>
      <c r="C45" s="308" t="s">
        <v>1478</v>
      </c>
      <c r="D45" s="309">
        <v>0</v>
      </c>
      <c r="E45" s="309">
        <v>20</v>
      </c>
      <c r="F45" s="308" t="s">
        <v>617</v>
      </c>
      <c r="G45" s="309">
        <f t="shared" ref="G45:G48" si="1">D45*E45</f>
        <v>0</v>
      </c>
      <c r="H45" s="310">
        <v>0.21</v>
      </c>
    </row>
    <row r="46" spans="1:8" ht="22.5" x14ac:dyDescent="0.3">
      <c r="A46" s="307">
        <v>3</v>
      </c>
      <c r="B46" s="308" t="s">
        <v>1479</v>
      </c>
      <c r="C46" s="308" t="s">
        <v>1480</v>
      </c>
      <c r="D46" s="309">
        <v>0</v>
      </c>
      <c r="E46" s="309">
        <v>52.25</v>
      </c>
      <c r="F46" s="308" t="s">
        <v>297</v>
      </c>
      <c r="G46" s="309">
        <f t="shared" si="1"/>
        <v>0</v>
      </c>
      <c r="H46" s="310">
        <v>0.21</v>
      </c>
    </row>
    <row r="47" spans="1:8" ht="22.5" x14ac:dyDescent="0.3">
      <c r="A47" s="307">
        <v>4</v>
      </c>
      <c r="B47" s="308" t="s">
        <v>1481</v>
      </c>
      <c r="C47" s="308" t="s">
        <v>1482</v>
      </c>
      <c r="D47" s="309">
        <v>0</v>
      </c>
      <c r="E47" s="309">
        <v>71.25</v>
      </c>
      <c r="F47" s="308" t="s">
        <v>297</v>
      </c>
      <c r="G47" s="309">
        <f t="shared" si="1"/>
        <v>0</v>
      </c>
      <c r="H47" s="310">
        <v>0.21</v>
      </c>
    </row>
    <row r="48" spans="1:8" ht="22.5" x14ac:dyDescent="0.3">
      <c r="A48" s="307">
        <v>5</v>
      </c>
      <c r="B48" s="308" t="s">
        <v>1483</v>
      </c>
      <c r="C48" s="308" t="s">
        <v>1484</v>
      </c>
      <c r="D48" s="309">
        <v>0</v>
      </c>
      <c r="E48" s="309">
        <v>7.6</v>
      </c>
      <c r="F48" s="308" t="s">
        <v>297</v>
      </c>
      <c r="G48" s="309">
        <f t="shared" si="1"/>
        <v>0</v>
      </c>
      <c r="H48" s="310">
        <v>0.21</v>
      </c>
    </row>
    <row r="49" spans="1:8" x14ac:dyDescent="0.3">
      <c r="H49" s="297"/>
    </row>
    <row r="50" spans="1:8" ht="12" thickBot="1" x14ac:dyDescent="0.35">
      <c r="A50" s="311" t="s">
        <v>1473</v>
      </c>
    </row>
    <row r="51" spans="1:8" ht="12.75" thickTop="1" x14ac:dyDescent="0.3">
      <c r="A51" s="312"/>
      <c r="B51" s="312"/>
      <c r="C51" s="312"/>
      <c r="D51" s="312"/>
      <c r="E51" s="312"/>
      <c r="F51" s="312"/>
      <c r="G51" s="313">
        <f>SUM(G44:G50)</f>
        <v>0</v>
      </c>
      <c r="H51" s="312"/>
    </row>
    <row r="53" spans="1:8" ht="12.75" x14ac:dyDescent="0.3">
      <c r="A53" s="314"/>
    </row>
    <row r="54" spans="1:8" ht="12" x14ac:dyDescent="0.3">
      <c r="A54" s="315"/>
    </row>
    <row r="56" spans="1:8" ht="15.75" x14ac:dyDescent="0.3">
      <c r="A56" s="358" t="s">
        <v>1485</v>
      </c>
      <c r="B56" s="358"/>
      <c r="C56" s="358"/>
      <c r="D56" s="358"/>
      <c r="E56" s="358"/>
      <c r="F56" s="358"/>
      <c r="G56" s="358"/>
      <c r="H56" s="358"/>
    </row>
    <row r="57" spans="1:8" x14ac:dyDescent="0.3">
      <c r="A57" s="304" t="s">
        <v>1411</v>
      </c>
      <c r="B57" s="306" t="s">
        <v>1412</v>
      </c>
      <c r="C57" s="306" t="s">
        <v>1407</v>
      </c>
      <c r="D57" s="304" t="s">
        <v>1413</v>
      </c>
      <c r="E57" s="304" t="s">
        <v>1414</v>
      </c>
      <c r="F57" s="306" t="s">
        <v>1415</v>
      </c>
      <c r="G57" s="304" t="s">
        <v>1416</v>
      </c>
      <c r="H57" s="304" t="s">
        <v>41</v>
      </c>
    </row>
    <row r="58" spans="1:8" ht="33.75" x14ac:dyDescent="0.3">
      <c r="A58" s="307">
        <v>1</v>
      </c>
      <c r="B58" s="308" t="s">
        <v>1486</v>
      </c>
      <c r="C58" s="308" t="s">
        <v>1487</v>
      </c>
      <c r="D58" s="309">
        <v>0</v>
      </c>
      <c r="E58" s="309">
        <v>1</v>
      </c>
      <c r="F58" s="308" t="s">
        <v>1488</v>
      </c>
      <c r="G58" s="309">
        <f>D58*E58</f>
        <v>0</v>
      </c>
      <c r="H58" s="310">
        <v>0.21</v>
      </c>
    </row>
    <row r="59" spans="1:8" x14ac:dyDescent="0.3">
      <c r="H59" s="297"/>
    </row>
    <row r="60" spans="1:8" ht="12" thickBot="1" x14ac:dyDescent="0.35">
      <c r="A60" s="311" t="s">
        <v>1473</v>
      </c>
    </row>
    <row r="61" spans="1:8" ht="12.75" thickTop="1" x14ac:dyDescent="0.3">
      <c r="A61" s="312"/>
      <c r="B61" s="312"/>
      <c r="C61" s="312"/>
      <c r="D61" s="312"/>
      <c r="E61" s="312"/>
      <c r="F61" s="312"/>
      <c r="G61" s="313">
        <f>SUM(G58:G60)</f>
        <v>0</v>
      </c>
      <c r="H61" s="312"/>
    </row>
    <row r="63" spans="1:8" ht="12.75" x14ac:dyDescent="0.3">
      <c r="A63" s="314"/>
    </row>
    <row r="64" spans="1:8" ht="12" x14ac:dyDescent="0.3">
      <c r="A64" s="315"/>
    </row>
    <row r="66" spans="1:8" ht="15.75" x14ac:dyDescent="0.3">
      <c r="A66" s="358" t="s">
        <v>1489</v>
      </c>
      <c r="B66" s="358"/>
      <c r="C66" s="358"/>
      <c r="D66" s="358"/>
      <c r="E66" s="358"/>
      <c r="F66" s="358"/>
      <c r="G66" s="358"/>
      <c r="H66" s="358"/>
    </row>
    <row r="67" spans="1:8" x14ac:dyDescent="0.3">
      <c r="A67" s="304" t="s">
        <v>1411</v>
      </c>
      <c r="B67" s="306" t="s">
        <v>1412</v>
      </c>
      <c r="C67" s="306" t="s">
        <v>1407</v>
      </c>
      <c r="D67" s="304" t="s">
        <v>1413</v>
      </c>
      <c r="E67" s="304" t="s">
        <v>1414</v>
      </c>
      <c r="F67" s="306" t="s">
        <v>1415</v>
      </c>
      <c r="G67" s="304" t="s">
        <v>1416</v>
      </c>
      <c r="H67" s="304" t="s">
        <v>41</v>
      </c>
    </row>
    <row r="68" spans="1:8" ht="22.5" x14ac:dyDescent="0.3">
      <c r="A68" s="307">
        <v>1</v>
      </c>
      <c r="B68" s="308" t="s">
        <v>1490</v>
      </c>
      <c r="C68" s="308" t="s">
        <v>1491</v>
      </c>
      <c r="D68" s="309">
        <v>0</v>
      </c>
      <c r="E68" s="309">
        <v>49.4</v>
      </c>
      <c r="F68" s="308" t="s">
        <v>297</v>
      </c>
      <c r="G68" s="309">
        <f>D68*E68</f>
        <v>0</v>
      </c>
      <c r="H68" s="310">
        <v>0.21</v>
      </c>
    </row>
    <row r="69" spans="1:8" x14ac:dyDescent="0.3">
      <c r="A69" s="307">
        <v>2</v>
      </c>
      <c r="B69" s="308" t="s">
        <v>1492</v>
      </c>
      <c r="C69" s="308" t="s">
        <v>1561</v>
      </c>
      <c r="D69" s="309">
        <v>0</v>
      </c>
      <c r="E69" s="309">
        <v>12</v>
      </c>
      <c r="F69" s="308" t="s">
        <v>617</v>
      </c>
      <c r="G69" s="309">
        <f t="shared" ref="G69:G99" si="2">D69*E69</f>
        <v>0</v>
      </c>
      <c r="H69" s="310">
        <v>0.21</v>
      </c>
    </row>
    <row r="70" spans="1:8" x14ac:dyDescent="0.3">
      <c r="A70" s="307">
        <v>3</v>
      </c>
      <c r="B70" s="308" t="s">
        <v>1493</v>
      </c>
      <c r="C70" s="308" t="s">
        <v>1562</v>
      </c>
      <c r="D70" s="309">
        <v>0</v>
      </c>
      <c r="E70" s="309">
        <v>7</v>
      </c>
      <c r="F70" s="308" t="s">
        <v>617</v>
      </c>
      <c r="G70" s="309">
        <f t="shared" si="2"/>
        <v>0</v>
      </c>
      <c r="H70" s="310">
        <v>0.21</v>
      </c>
    </row>
    <row r="71" spans="1:8" x14ac:dyDescent="0.3">
      <c r="A71" s="307">
        <v>4</v>
      </c>
      <c r="B71" s="308" t="s">
        <v>1563</v>
      </c>
      <c r="C71" s="308" t="s">
        <v>1564</v>
      </c>
      <c r="D71" s="309">
        <v>0</v>
      </c>
      <c r="E71" s="309">
        <v>2</v>
      </c>
      <c r="F71" s="308" t="s">
        <v>617</v>
      </c>
      <c r="G71" s="309">
        <f t="shared" si="2"/>
        <v>0</v>
      </c>
      <c r="H71" s="310">
        <v>0.21</v>
      </c>
    </row>
    <row r="72" spans="1:8" x14ac:dyDescent="0.3">
      <c r="A72" s="307">
        <v>5</v>
      </c>
      <c r="B72" s="308" t="s">
        <v>1494</v>
      </c>
      <c r="C72" s="308" t="s">
        <v>1495</v>
      </c>
      <c r="D72" s="309">
        <v>0</v>
      </c>
      <c r="E72" s="309">
        <v>1</v>
      </c>
      <c r="F72" s="308" t="s">
        <v>617</v>
      </c>
      <c r="G72" s="309">
        <f t="shared" si="2"/>
        <v>0</v>
      </c>
      <c r="H72" s="310">
        <v>0.21</v>
      </c>
    </row>
    <row r="73" spans="1:8" ht="22.5" x14ac:dyDescent="0.3">
      <c r="A73" s="307">
        <v>6</v>
      </c>
      <c r="B73" s="308" t="s">
        <v>1496</v>
      </c>
      <c r="C73" s="308" t="s">
        <v>1497</v>
      </c>
      <c r="D73" s="309">
        <v>0</v>
      </c>
      <c r="E73" s="309">
        <v>1</v>
      </c>
      <c r="F73" s="308" t="s">
        <v>617</v>
      </c>
      <c r="G73" s="309">
        <f t="shared" si="2"/>
        <v>0</v>
      </c>
      <c r="H73" s="310">
        <v>0.21</v>
      </c>
    </row>
    <row r="74" spans="1:8" ht="22.5" x14ac:dyDescent="0.3">
      <c r="A74" s="307">
        <v>7</v>
      </c>
      <c r="B74" s="308" t="s">
        <v>1498</v>
      </c>
      <c r="C74" s="308" t="s">
        <v>1499</v>
      </c>
      <c r="D74" s="309">
        <v>0</v>
      </c>
      <c r="E74" s="309">
        <v>5</v>
      </c>
      <c r="F74" s="308" t="s">
        <v>617</v>
      </c>
      <c r="G74" s="309">
        <f t="shared" si="2"/>
        <v>0</v>
      </c>
      <c r="H74" s="310">
        <v>0.21</v>
      </c>
    </row>
    <row r="75" spans="1:8" ht="22.5" x14ac:dyDescent="0.3">
      <c r="A75" s="307">
        <v>8</v>
      </c>
      <c r="B75" s="308" t="s">
        <v>1502</v>
      </c>
      <c r="C75" s="308" t="s">
        <v>1503</v>
      </c>
      <c r="D75" s="309">
        <v>0</v>
      </c>
      <c r="E75" s="309">
        <v>5</v>
      </c>
      <c r="F75" s="308" t="s">
        <v>617</v>
      </c>
      <c r="G75" s="309">
        <f t="shared" si="2"/>
        <v>0</v>
      </c>
      <c r="H75" s="310">
        <v>0.21</v>
      </c>
    </row>
    <row r="76" spans="1:8" ht="22.5" x14ac:dyDescent="0.3">
      <c r="A76" s="307">
        <v>9</v>
      </c>
      <c r="B76" s="308" t="s">
        <v>1504</v>
      </c>
      <c r="C76" s="308" t="s">
        <v>1505</v>
      </c>
      <c r="D76" s="309">
        <v>0</v>
      </c>
      <c r="E76" s="309">
        <v>1</v>
      </c>
      <c r="F76" s="308" t="s">
        <v>617</v>
      </c>
      <c r="G76" s="309">
        <f t="shared" si="2"/>
        <v>0</v>
      </c>
      <c r="H76" s="310">
        <v>0.21</v>
      </c>
    </row>
    <row r="77" spans="1:8" x14ac:dyDescent="0.3">
      <c r="A77" s="307" t="s">
        <v>1565</v>
      </c>
      <c r="B77" s="308" t="s">
        <v>1506</v>
      </c>
      <c r="C77" s="308" t="s">
        <v>1566</v>
      </c>
      <c r="D77" s="309">
        <v>0</v>
      </c>
      <c r="E77" s="309">
        <v>13</v>
      </c>
      <c r="F77" s="308" t="s">
        <v>617</v>
      </c>
      <c r="G77" s="309">
        <f t="shared" si="2"/>
        <v>0</v>
      </c>
      <c r="H77" s="310">
        <v>0.21</v>
      </c>
    </row>
    <row r="78" spans="1:8" ht="22.5" x14ac:dyDescent="0.3">
      <c r="A78" s="307">
        <v>11</v>
      </c>
      <c r="B78" s="308" t="s">
        <v>1567</v>
      </c>
      <c r="C78" s="308" t="s">
        <v>1568</v>
      </c>
      <c r="D78" s="309">
        <v>0</v>
      </c>
      <c r="E78" s="309">
        <v>4</v>
      </c>
      <c r="F78" s="308" t="s">
        <v>617</v>
      </c>
      <c r="G78" s="309">
        <f t="shared" si="2"/>
        <v>0</v>
      </c>
      <c r="H78" s="310">
        <v>0.21</v>
      </c>
    </row>
    <row r="79" spans="1:8" ht="22.5" x14ac:dyDescent="0.3">
      <c r="A79" s="307">
        <v>12</v>
      </c>
      <c r="B79" s="308" t="s">
        <v>1569</v>
      </c>
      <c r="C79" s="308" t="s">
        <v>1570</v>
      </c>
      <c r="D79" s="309">
        <v>0</v>
      </c>
      <c r="E79" s="309">
        <v>4</v>
      </c>
      <c r="F79" s="308" t="s">
        <v>617</v>
      </c>
      <c r="G79" s="309">
        <f t="shared" si="2"/>
        <v>0</v>
      </c>
      <c r="H79" s="310">
        <v>0.21</v>
      </c>
    </row>
    <row r="80" spans="1:8" x14ac:dyDescent="0.3">
      <c r="A80" s="307">
        <v>13</v>
      </c>
      <c r="B80" s="308" t="s">
        <v>1507</v>
      </c>
      <c r="C80" s="308" t="s">
        <v>1508</v>
      </c>
      <c r="D80" s="309">
        <v>0</v>
      </c>
      <c r="E80" s="309">
        <v>1</v>
      </c>
      <c r="F80" s="308" t="s">
        <v>617</v>
      </c>
      <c r="G80" s="309">
        <f t="shared" si="2"/>
        <v>0</v>
      </c>
      <c r="H80" s="310">
        <v>0.21</v>
      </c>
    </row>
    <row r="81" spans="1:8" x14ac:dyDescent="0.3">
      <c r="A81" s="307">
        <v>14</v>
      </c>
      <c r="B81" s="308" t="s">
        <v>1507</v>
      </c>
      <c r="C81" s="308" t="s">
        <v>1571</v>
      </c>
      <c r="D81" s="309">
        <v>0</v>
      </c>
      <c r="E81" s="309">
        <v>6</v>
      </c>
      <c r="F81" s="308" t="s">
        <v>617</v>
      </c>
      <c r="G81" s="309">
        <f t="shared" si="2"/>
        <v>0</v>
      </c>
      <c r="H81" s="310">
        <v>0.21</v>
      </c>
    </row>
    <row r="82" spans="1:8" x14ac:dyDescent="0.3">
      <c r="A82" s="307">
        <v>15</v>
      </c>
      <c r="B82" s="308" t="s">
        <v>1507</v>
      </c>
      <c r="C82" s="308" t="s">
        <v>1572</v>
      </c>
      <c r="D82" s="309">
        <v>0</v>
      </c>
      <c r="E82" s="309">
        <v>60</v>
      </c>
      <c r="F82" s="308" t="s">
        <v>617</v>
      </c>
      <c r="G82" s="309">
        <f t="shared" si="2"/>
        <v>0</v>
      </c>
      <c r="H82" s="310">
        <v>0.21</v>
      </c>
    </row>
    <row r="83" spans="1:8" ht="22.5" x14ac:dyDescent="0.3">
      <c r="A83" s="307">
        <v>16</v>
      </c>
      <c r="B83" s="308" t="s">
        <v>1509</v>
      </c>
      <c r="C83" s="308" t="s">
        <v>1510</v>
      </c>
      <c r="D83" s="309">
        <v>0</v>
      </c>
      <c r="E83" s="309">
        <v>4</v>
      </c>
      <c r="F83" s="308" t="s">
        <v>617</v>
      </c>
      <c r="G83" s="309">
        <f t="shared" si="2"/>
        <v>0</v>
      </c>
      <c r="H83" s="310">
        <v>0.21</v>
      </c>
    </row>
    <row r="84" spans="1:8" x14ac:dyDescent="0.3">
      <c r="A84" s="307">
        <v>17</v>
      </c>
      <c r="B84" s="308" t="s">
        <v>1511</v>
      </c>
      <c r="C84" s="308" t="s">
        <v>1512</v>
      </c>
      <c r="D84" s="309">
        <v>0</v>
      </c>
      <c r="E84" s="309">
        <v>23.75</v>
      </c>
      <c r="F84" s="308" t="s">
        <v>297</v>
      </c>
      <c r="G84" s="309">
        <f t="shared" si="2"/>
        <v>0</v>
      </c>
      <c r="H84" s="310">
        <v>0.21</v>
      </c>
    </row>
    <row r="85" spans="1:8" x14ac:dyDescent="0.3">
      <c r="A85" s="307">
        <v>18</v>
      </c>
      <c r="B85" s="308" t="s">
        <v>1513</v>
      </c>
      <c r="C85" s="308" t="s">
        <v>1573</v>
      </c>
      <c r="D85" s="309">
        <v>0</v>
      </c>
      <c r="E85" s="309">
        <v>19.95</v>
      </c>
      <c r="F85" s="308" t="s">
        <v>297</v>
      </c>
      <c r="G85" s="309">
        <f t="shared" si="2"/>
        <v>0</v>
      </c>
      <c r="H85" s="310">
        <v>0.21</v>
      </c>
    </row>
    <row r="86" spans="1:8" x14ac:dyDescent="0.3">
      <c r="A86" s="307">
        <v>19</v>
      </c>
      <c r="B86" s="308" t="s">
        <v>1514</v>
      </c>
      <c r="C86" s="308" t="s">
        <v>1515</v>
      </c>
      <c r="D86" s="309">
        <v>0</v>
      </c>
      <c r="E86" s="309">
        <v>209</v>
      </c>
      <c r="F86" s="308" t="s">
        <v>297</v>
      </c>
      <c r="G86" s="309">
        <f t="shared" si="2"/>
        <v>0</v>
      </c>
      <c r="H86" s="310">
        <v>0.21</v>
      </c>
    </row>
    <row r="87" spans="1:8" x14ac:dyDescent="0.3">
      <c r="A87" s="307">
        <v>20</v>
      </c>
      <c r="B87" s="308" t="s">
        <v>1516</v>
      </c>
      <c r="C87" s="308" t="s">
        <v>1517</v>
      </c>
      <c r="D87" s="309">
        <v>0</v>
      </c>
      <c r="E87" s="309">
        <v>28.5</v>
      </c>
      <c r="F87" s="308" t="s">
        <v>297</v>
      </c>
      <c r="G87" s="309">
        <f t="shared" si="2"/>
        <v>0</v>
      </c>
      <c r="H87" s="310">
        <v>0.21</v>
      </c>
    </row>
    <row r="88" spans="1:8" x14ac:dyDescent="0.3">
      <c r="A88" s="307">
        <v>21</v>
      </c>
      <c r="B88" s="308" t="s">
        <v>1518</v>
      </c>
      <c r="C88" s="308" t="s">
        <v>1574</v>
      </c>
      <c r="D88" s="309">
        <v>0</v>
      </c>
      <c r="E88" s="309">
        <v>150</v>
      </c>
      <c r="F88" s="308" t="s">
        <v>617</v>
      </c>
      <c r="G88" s="309">
        <f t="shared" si="2"/>
        <v>0</v>
      </c>
      <c r="H88" s="310">
        <v>0.21</v>
      </c>
    </row>
    <row r="89" spans="1:8" x14ac:dyDescent="0.3">
      <c r="A89" s="307">
        <v>22</v>
      </c>
      <c r="B89" s="308" t="s">
        <v>1519</v>
      </c>
      <c r="C89" s="308" t="s">
        <v>1520</v>
      </c>
      <c r="D89" s="309">
        <v>0</v>
      </c>
      <c r="E89" s="309">
        <v>4</v>
      </c>
      <c r="F89" s="308" t="s">
        <v>617</v>
      </c>
      <c r="G89" s="309">
        <f t="shared" si="2"/>
        <v>0</v>
      </c>
      <c r="H89" s="310">
        <v>0.21</v>
      </c>
    </row>
    <row r="90" spans="1:8" x14ac:dyDescent="0.3">
      <c r="A90" s="307">
        <v>23</v>
      </c>
      <c r="B90" s="308" t="s">
        <v>1521</v>
      </c>
      <c r="C90" s="308" t="s">
        <v>1522</v>
      </c>
      <c r="D90" s="309">
        <v>0</v>
      </c>
      <c r="E90" s="309">
        <v>1</v>
      </c>
      <c r="F90" s="308" t="s">
        <v>617</v>
      </c>
      <c r="G90" s="309">
        <f t="shared" si="2"/>
        <v>0</v>
      </c>
      <c r="H90" s="310">
        <v>0.21</v>
      </c>
    </row>
    <row r="91" spans="1:8" x14ac:dyDescent="0.3">
      <c r="A91" s="307">
        <v>24</v>
      </c>
      <c r="B91" s="308" t="s">
        <v>1575</v>
      </c>
      <c r="C91" s="308" t="s">
        <v>1576</v>
      </c>
      <c r="D91" s="309">
        <v>0</v>
      </c>
      <c r="E91" s="309">
        <v>11.399999999999999</v>
      </c>
      <c r="F91" s="308" t="s">
        <v>297</v>
      </c>
      <c r="G91" s="309">
        <f t="shared" si="2"/>
        <v>0</v>
      </c>
      <c r="H91" s="310">
        <v>0.21</v>
      </c>
    </row>
    <row r="92" spans="1:8" x14ac:dyDescent="0.3">
      <c r="A92" s="307">
        <v>25</v>
      </c>
      <c r="B92" s="308" t="s">
        <v>1575</v>
      </c>
      <c r="C92" s="308" t="s">
        <v>1577</v>
      </c>
      <c r="D92" s="309">
        <v>0</v>
      </c>
      <c r="E92" s="309">
        <v>114</v>
      </c>
      <c r="F92" s="308" t="s">
        <v>297</v>
      </c>
      <c r="G92" s="309">
        <f t="shared" si="2"/>
        <v>0</v>
      </c>
      <c r="H92" s="310">
        <v>0.21</v>
      </c>
    </row>
    <row r="93" spans="1:8" x14ac:dyDescent="0.3">
      <c r="A93" s="307">
        <v>26</v>
      </c>
      <c r="B93" s="308" t="s">
        <v>1525</v>
      </c>
      <c r="C93" s="308" t="s">
        <v>1578</v>
      </c>
      <c r="D93" s="309">
        <v>0</v>
      </c>
      <c r="E93" s="309">
        <v>1</v>
      </c>
      <c r="F93" s="308" t="s">
        <v>617</v>
      </c>
      <c r="G93" s="309">
        <f t="shared" si="2"/>
        <v>0</v>
      </c>
      <c r="H93" s="310">
        <v>0.21</v>
      </c>
    </row>
    <row r="94" spans="1:8" ht="22.5" x14ac:dyDescent="0.3">
      <c r="A94" s="307">
        <v>27</v>
      </c>
      <c r="B94" s="308" t="s">
        <v>1579</v>
      </c>
      <c r="C94" s="308" t="s">
        <v>1580</v>
      </c>
      <c r="D94" s="309">
        <v>0</v>
      </c>
      <c r="E94" s="309">
        <v>3</v>
      </c>
      <c r="F94" s="308" t="s">
        <v>617</v>
      </c>
      <c r="G94" s="309">
        <f t="shared" si="2"/>
        <v>0</v>
      </c>
      <c r="H94" s="310">
        <v>0.21</v>
      </c>
    </row>
    <row r="95" spans="1:8" ht="22.5" x14ac:dyDescent="0.3">
      <c r="A95" s="307">
        <v>28</v>
      </c>
      <c r="B95" s="308" t="s">
        <v>1581</v>
      </c>
      <c r="C95" s="308" t="s">
        <v>1582</v>
      </c>
      <c r="D95" s="309">
        <v>0</v>
      </c>
      <c r="E95" s="309">
        <v>15</v>
      </c>
      <c r="F95" s="308" t="s">
        <v>617</v>
      </c>
      <c r="G95" s="309">
        <f t="shared" si="2"/>
        <v>0</v>
      </c>
      <c r="H95" s="310">
        <v>0.21</v>
      </c>
    </row>
    <row r="96" spans="1:8" x14ac:dyDescent="0.3">
      <c r="A96" s="307">
        <v>29</v>
      </c>
      <c r="B96" s="308" t="s">
        <v>1527</v>
      </c>
      <c r="C96" s="308" t="s">
        <v>1528</v>
      </c>
      <c r="D96" s="309">
        <v>0</v>
      </c>
      <c r="E96" s="309">
        <v>38</v>
      </c>
      <c r="F96" s="308" t="s">
        <v>297</v>
      </c>
      <c r="G96" s="309">
        <f t="shared" si="2"/>
        <v>0</v>
      </c>
      <c r="H96" s="310">
        <v>0.21</v>
      </c>
    </row>
    <row r="97" spans="1:8" x14ac:dyDescent="0.3">
      <c r="A97" s="307">
        <v>30</v>
      </c>
      <c r="B97" s="308" t="s">
        <v>1529</v>
      </c>
      <c r="C97" s="308" t="s">
        <v>1530</v>
      </c>
      <c r="D97" s="309">
        <v>0</v>
      </c>
      <c r="E97" s="309">
        <v>123.5</v>
      </c>
      <c r="F97" s="308" t="s">
        <v>297</v>
      </c>
      <c r="G97" s="309">
        <f t="shared" si="2"/>
        <v>0</v>
      </c>
      <c r="H97" s="310">
        <v>0.21</v>
      </c>
    </row>
    <row r="98" spans="1:8" x14ac:dyDescent="0.3">
      <c r="A98" s="307">
        <v>31</v>
      </c>
      <c r="B98" s="308" t="s">
        <v>1531</v>
      </c>
      <c r="C98" s="308" t="s">
        <v>1532</v>
      </c>
      <c r="D98" s="309">
        <v>0</v>
      </c>
      <c r="E98" s="309">
        <v>61.75</v>
      </c>
      <c r="F98" s="308" t="s">
        <v>297</v>
      </c>
      <c r="G98" s="309">
        <f t="shared" si="2"/>
        <v>0</v>
      </c>
      <c r="H98" s="310">
        <v>0.21</v>
      </c>
    </row>
    <row r="99" spans="1:8" x14ac:dyDescent="0.3">
      <c r="A99" s="307">
        <v>32</v>
      </c>
      <c r="B99" s="308" t="s">
        <v>1533</v>
      </c>
      <c r="C99" s="308" t="s">
        <v>1534</v>
      </c>
      <c r="D99" s="309">
        <v>0</v>
      </c>
      <c r="E99" s="309">
        <v>1.9</v>
      </c>
      <c r="F99" s="308" t="s">
        <v>297</v>
      </c>
      <c r="G99" s="309">
        <f t="shared" si="2"/>
        <v>0</v>
      </c>
      <c r="H99" s="310">
        <v>0.21</v>
      </c>
    </row>
    <row r="100" spans="1:8" x14ac:dyDescent="0.3">
      <c r="H100" s="297"/>
    </row>
    <row r="101" spans="1:8" ht="12" thickBot="1" x14ac:dyDescent="0.35">
      <c r="A101" s="311" t="s">
        <v>1538</v>
      </c>
    </row>
    <row r="102" spans="1:8" ht="12.75" thickTop="1" x14ac:dyDescent="0.3">
      <c r="A102" s="312"/>
      <c r="B102" s="312"/>
      <c r="C102" s="312"/>
      <c r="D102" s="312"/>
      <c r="E102" s="312"/>
      <c r="F102" s="312"/>
      <c r="G102" s="313">
        <f>SUM(G68:G101)</f>
        <v>0</v>
      </c>
      <c r="H102" s="312"/>
    </row>
    <row r="104" spans="1:8" ht="12.75" x14ac:dyDescent="0.3">
      <c r="A104" s="314"/>
    </row>
    <row r="105" spans="1:8" ht="12" x14ac:dyDescent="0.3">
      <c r="A105" s="315"/>
    </row>
    <row r="107" spans="1:8" ht="15.75" x14ac:dyDescent="0.3">
      <c r="A107" s="358" t="s">
        <v>1539</v>
      </c>
      <c r="B107" s="358"/>
      <c r="C107" s="358"/>
      <c r="D107" s="358"/>
      <c r="E107" s="358"/>
      <c r="F107" s="358"/>
      <c r="G107" s="358"/>
      <c r="H107" s="358"/>
    </row>
    <row r="108" spans="1:8" x14ac:dyDescent="0.3">
      <c r="A108" s="304" t="s">
        <v>1411</v>
      </c>
      <c r="B108" s="306" t="s">
        <v>1412</v>
      </c>
      <c r="C108" s="306" t="s">
        <v>1407</v>
      </c>
      <c r="D108" s="304" t="s">
        <v>1413</v>
      </c>
      <c r="E108" s="304" t="s">
        <v>1414</v>
      </c>
      <c r="F108" s="306" t="s">
        <v>1415</v>
      </c>
      <c r="G108" s="304" t="s">
        <v>1416</v>
      </c>
      <c r="H108" s="304" t="s">
        <v>41</v>
      </c>
    </row>
    <row r="109" spans="1:8" x14ac:dyDescent="0.3">
      <c r="A109" s="307">
        <v>1</v>
      </c>
      <c r="B109" s="308" t="s">
        <v>1583</v>
      </c>
      <c r="C109" s="308" t="s">
        <v>1584</v>
      </c>
      <c r="D109" s="309">
        <v>0</v>
      </c>
      <c r="E109" s="309">
        <v>1</v>
      </c>
      <c r="F109" s="308" t="s">
        <v>617</v>
      </c>
      <c r="G109" s="309">
        <f>D109*E109</f>
        <v>0</v>
      </c>
      <c r="H109" s="310">
        <v>0.21</v>
      </c>
    </row>
    <row r="110" spans="1:8" x14ac:dyDescent="0.3">
      <c r="A110" s="307">
        <v>2</v>
      </c>
      <c r="B110" s="308" t="s">
        <v>1540</v>
      </c>
      <c r="C110" s="308" t="s">
        <v>1585</v>
      </c>
      <c r="D110" s="309">
        <v>0</v>
      </c>
      <c r="E110" s="309">
        <v>6</v>
      </c>
      <c r="F110" s="308" t="s">
        <v>617</v>
      </c>
      <c r="G110" s="309">
        <f t="shared" ref="G110:G111" si="3">D110*E110</f>
        <v>0</v>
      </c>
      <c r="H110" s="310">
        <v>0.21</v>
      </c>
    </row>
    <row r="111" spans="1:8" x14ac:dyDescent="0.3">
      <c r="A111" s="307">
        <v>3</v>
      </c>
      <c r="B111" s="308" t="s">
        <v>1540</v>
      </c>
      <c r="C111" s="308" t="s">
        <v>1586</v>
      </c>
      <c r="D111" s="309">
        <v>0</v>
      </c>
      <c r="E111" s="309">
        <v>1</v>
      </c>
      <c r="F111" s="308" t="s">
        <v>617</v>
      </c>
      <c r="G111" s="309">
        <f t="shared" si="3"/>
        <v>0</v>
      </c>
      <c r="H111" s="310">
        <v>0.21</v>
      </c>
    </row>
    <row r="112" spans="1:8" x14ac:dyDescent="0.3">
      <c r="H112" s="297"/>
    </row>
    <row r="113" spans="1:8" ht="12" thickBot="1" x14ac:dyDescent="0.35">
      <c r="A113" s="311" t="s">
        <v>1541</v>
      </c>
    </row>
    <row r="114" spans="1:8" ht="12.75" thickTop="1" x14ac:dyDescent="0.3">
      <c r="A114" s="312"/>
      <c r="B114" s="312"/>
      <c r="C114" s="312"/>
      <c r="D114" s="312"/>
      <c r="E114" s="312"/>
      <c r="F114" s="312"/>
      <c r="G114" s="313">
        <f>SUM(G109:G113)</f>
        <v>0</v>
      </c>
      <c r="H114" s="312"/>
    </row>
    <row r="116" spans="1:8" ht="12.75" x14ac:dyDescent="0.3">
      <c r="A116" s="314"/>
    </row>
    <row r="117" spans="1:8" ht="12" x14ac:dyDescent="0.3">
      <c r="A117" s="315"/>
    </row>
    <row r="119" spans="1:8" ht="15.75" x14ac:dyDescent="0.3">
      <c r="A119" s="358" t="s">
        <v>1543</v>
      </c>
      <c r="B119" s="358"/>
      <c r="C119" s="358"/>
      <c r="D119" s="358"/>
      <c r="E119" s="358"/>
      <c r="F119" s="358"/>
      <c r="G119" s="358"/>
      <c r="H119" s="358"/>
    </row>
    <row r="120" spans="1:8" x14ac:dyDescent="0.3">
      <c r="A120" s="304" t="s">
        <v>1411</v>
      </c>
      <c r="B120" s="306" t="s">
        <v>1412</v>
      </c>
      <c r="C120" s="306" t="s">
        <v>1407</v>
      </c>
      <c r="D120" s="304" t="s">
        <v>1413</v>
      </c>
      <c r="E120" s="304" t="s">
        <v>1414</v>
      </c>
      <c r="F120" s="306" t="s">
        <v>1415</v>
      </c>
      <c r="G120" s="304" t="s">
        <v>1416</v>
      </c>
      <c r="H120" s="304" t="s">
        <v>41</v>
      </c>
    </row>
    <row r="121" spans="1:8" ht="22.5" x14ac:dyDescent="0.3">
      <c r="A121" s="307">
        <v>1</v>
      </c>
      <c r="B121" s="308" t="s">
        <v>3</v>
      </c>
      <c r="C121" s="308" t="s">
        <v>1587</v>
      </c>
      <c r="D121" s="309">
        <v>0</v>
      </c>
      <c r="E121" s="309">
        <v>30</v>
      </c>
      <c r="F121" s="308" t="s">
        <v>1544</v>
      </c>
      <c r="G121" s="309">
        <f>D121*E121</f>
        <v>0</v>
      </c>
      <c r="H121" s="310">
        <v>0.21</v>
      </c>
    </row>
    <row r="122" spans="1:8" x14ac:dyDescent="0.3">
      <c r="H122" s="297"/>
    </row>
    <row r="123" spans="1:8" ht="12" thickBot="1" x14ac:dyDescent="0.35">
      <c r="A123" s="311" t="s">
        <v>1545</v>
      </c>
    </row>
    <row r="124" spans="1:8" ht="12.75" thickTop="1" x14ac:dyDescent="0.3">
      <c r="A124" s="312"/>
      <c r="B124" s="312"/>
      <c r="C124" s="312"/>
      <c r="D124" s="312"/>
      <c r="E124" s="312"/>
      <c r="F124" s="312"/>
      <c r="G124" s="313">
        <f>SUM(G121:G123)</f>
        <v>0</v>
      </c>
      <c r="H124" s="312"/>
    </row>
    <row r="126" spans="1:8" ht="12.75" x14ac:dyDescent="0.3">
      <c r="A126" s="314"/>
    </row>
    <row r="127" spans="1:8" ht="12" x14ac:dyDescent="0.3">
      <c r="A127" s="315"/>
    </row>
  </sheetData>
  <mergeCells count="6">
    <mergeCell ref="A119:H119"/>
    <mergeCell ref="A1:H1"/>
    <mergeCell ref="A42:H42"/>
    <mergeCell ref="A56:H56"/>
    <mergeCell ref="A66:H66"/>
    <mergeCell ref="A107:H107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&amp;CStrana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11" sqref="C11"/>
    </sheetView>
  </sheetViews>
  <sheetFormatPr defaultRowHeight="11.25" x14ac:dyDescent="0.3"/>
  <cols>
    <col min="1" max="1" width="6.1640625" style="288" customWidth="1"/>
    <col min="2" max="2" width="60.83203125" style="288" customWidth="1"/>
    <col min="3" max="4" width="15.5" style="288" customWidth="1"/>
    <col min="5" max="5" width="0.33203125" style="288" customWidth="1"/>
    <col min="6" max="16384" width="9.33203125" style="288"/>
  </cols>
  <sheetData>
    <row r="1" spans="1:5" ht="15.75" x14ac:dyDescent="0.3">
      <c r="A1" s="359" t="s">
        <v>1409</v>
      </c>
      <c r="B1" s="359"/>
      <c r="C1" s="359"/>
      <c r="D1" s="359"/>
      <c r="E1" s="359"/>
    </row>
    <row r="3" spans="1:5" x14ac:dyDescent="0.3">
      <c r="A3" s="304" t="s">
        <v>1408</v>
      </c>
      <c r="B3" s="305" t="s">
        <v>1407</v>
      </c>
      <c r="C3" s="304" t="s">
        <v>1406</v>
      </c>
      <c r="D3" s="304" t="s">
        <v>1405</v>
      </c>
      <c r="E3" s="304" t="s">
        <v>1404</v>
      </c>
    </row>
    <row r="4" spans="1:5" x14ac:dyDescent="0.3">
      <c r="A4" s="303" t="s">
        <v>1403</v>
      </c>
      <c r="B4" s="302" t="s">
        <v>1402</v>
      </c>
      <c r="C4" s="301"/>
      <c r="D4" s="301"/>
      <c r="E4" s="301"/>
    </row>
    <row r="5" spans="1:5" x14ac:dyDescent="0.3">
      <c r="A5" s="297">
        <v>1</v>
      </c>
      <c r="B5" s="296" t="s">
        <v>1401</v>
      </c>
      <c r="C5" s="295">
        <f>'SO 03 Položky elektro'!G37</f>
        <v>0</v>
      </c>
      <c r="D5" s="295">
        <f t="shared" ref="D5:D12" si="0">C5</f>
        <v>0</v>
      </c>
      <c r="E5" s="295"/>
    </row>
    <row r="6" spans="1:5" x14ac:dyDescent="0.3">
      <c r="A6" s="297">
        <v>2</v>
      </c>
      <c r="B6" s="296" t="s">
        <v>1400</v>
      </c>
      <c r="C6" s="295">
        <f>'SO 03 Položky elektro'!G102</f>
        <v>0</v>
      </c>
      <c r="D6" s="295">
        <f t="shared" si="0"/>
        <v>0</v>
      </c>
      <c r="E6" s="295"/>
    </row>
    <row r="7" spans="1:5" x14ac:dyDescent="0.3">
      <c r="A7" s="297">
        <v>3</v>
      </c>
      <c r="B7" s="296" t="s">
        <v>1399</v>
      </c>
      <c r="C7" s="295">
        <v>0</v>
      </c>
      <c r="D7" s="295">
        <f t="shared" si="0"/>
        <v>0</v>
      </c>
      <c r="E7" s="295"/>
    </row>
    <row r="8" spans="1:5" x14ac:dyDescent="0.3">
      <c r="A8" s="297">
        <v>4</v>
      </c>
      <c r="B8" s="296" t="s">
        <v>1398</v>
      </c>
      <c r="C8" s="295">
        <v>0</v>
      </c>
      <c r="D8" s="295">
        <f t="shared" si="0"/>
        <v>0</v>
      </c>
      <c r="E8" s="295"/>
    </row>
    <row r="9" spans="1:5" x14ac:dyDescent="0.3">
      <c r="A9" s="297">
        <v>5</v>
      </c>
      <c r="B9" s="296" t="s">
        <v>1397</v>
      </c>
      <c r="C9" s="295">
        <f>'SO 03 Položky elektro'!G61</f>
        <v>0</v>
      </c>
      <c r="D9" s="295">
        <f t="shared" si="0"/>
        <v>0</v>
      </c>
      <c r="E9" s="295"/>
    </row>
    <row r="10" spans="1:5" x14ac:dyDescent="0.3">
      <c r="A10" s="297">
        <v>6</v>
      </c>
      <c r="B10" s="296" t="s">
        <v>1542</v>
      </c>
      <c r="C10" s="295">
        <f>'SO 03 Položky elektro'!G51</f>
        <v>0</v>
      </c>
      <c r="D10" s="295">
        <f t="shared" si="0"/>
        <v>0</v>
      </c>
      <c r="E10" s="295"/>
    </row>
    <row r="11" spans="1:5" x14ac:dyDescent="0.3">
      <c r="A11" s="297">
        <v>7</v>
      </c>
      <c r="B11" s="296" t="s">
        <v>1588</v>
      </c>
      <c r="C11" s="295">
        <v>0</v>
      </c>
      <c r="D11" s="295">
        <f t="shared" si="0"/>
        <v>0</v>
      </c>
      <c r="E11" s="295"/>
    </row>
    <row r="12" spans="1:5" x14ac:dyDescent="0.3">
      <c r="A12" s="297">
        <v>8</v>
      </c>
      <c r="B12" s="296" t="s">
        <v>1399</v>
      </c>
      <c r="C12" s="295">
        <v>0</v>
      </c>
      <c r="D12" s="295">
        <f t="shared" si="0"/>
        <v>0</v>
      </c>
      <c r="E12" s="295"/>
    </row>
    <row r="13" spans="1:5" x14ac:dyDescent="0.3">
      <c r="A13" s="300"/>
      <c r="B13" s="299" t="s">
        <v>1396</v>
      </c>
      <c r="C13" s="298">
        <f>SUM(C5:C12)</f>
        <v>0</v>
      </c>
      <c r="D13" s="298">
        <f>SUM(D5:D12)</f>
        <v>0</v>
      </c>
      <c r="E13" s="298"/>
    </row>
    <row r="14" spans="1:5" x14ac:dyDescent="0.3">
      <c r="A14" s="297"/>
      <c r="B14" s="296"/>
      <c r="C14" s="295"/>
      <c r="D14" s="295"/>
      <c r="E14" s="295"/>
    </row>
    <row r="15" spans="1:5" x14ac:dyDescent="0.3">
      <c r="A15" s="303" t="s">
        <v>1395</v>
      </c>
      <c r="B15" s="302" t="s">
        <v>504</v>
      </c>
      <c r="C15" s="301"/>
      <c r="D15" s="301"/>
      <c r="E15" s="301"/>
    </row>
    <row r="16" spans="1:5" x14ac:dyDescent="0.3">
      <c r="A16" s="297">
        <v>9</v>
      </c>
      <c r="B16" s="296" t="s">
        <v>1394</v>
      </c>
      <c r="C16" s="295">
        <f>'SO 03 Položky elektro'!G124</f>
        <v>0</v>
      </c>
      <c r="D16" s="295">
        <f>C16</f>
        <v>0</v>
      </c>
      <c r="E16" s="295"/>
    </row>
    <row r="17" spans="1:5" x14ac:dyDescent="0.3">
      <c r="A17" s="300"/>
      <c r="B17" s="299" t="s">
        <v>1393</v>
      </c>
      <c r="C17" s="298">
        <f>SUM(C16)</f>
        <v>0</v>
      </c>
      <c r="D17" s="298">
        <f>SUM(D16)</f>
        <v>0</v>
      </c>
      <c r="E17" s="298"/>
    </row>
    <row r="18" spans="1:5" x14ac:dyDescent="0.3">
      <c r="A18" s="297"/>
      <c r="B18" s="296"/>
      <c r="C18" s="295"/>
      <c r="D18" s="295"/>
      <c r="E18" s="295"/>
    </row>
    <row r="19" spans="1:5" x14ac:dyDescent="0.3">
      <c r="A19" s="303" t="s">
        <v>1392</v>
      </c>
      <c r="B19" s="302" t="s">
        <v>1391</v>
      </c>
      <c r="C19" s="301"/>
      <c r="D19" s="301"/>
      <c r="E19" s="301"/>
    </row>
    <row r="20" spans="1:5" x14ac:dyDescent="0.3">
      <c r="A20" s="297">
        <v>10</v>
      </c>
      <c r="B20" s="296" t="s">
        <v>1390</v>
      </c>
      <c r="C20" s="295">
        <f>'SO 03 Položky elektro'!G114</f>
        <v>0</v>
      </c>
      <c r="D20" s="295">
        <f>C20</f>
        <v>0</v>
      </c>
      <c r="E20" s="295"/>
    </row>
    <row r="21" spans="1:5" x14ac:dyDescent="0.3">
      <c r="A21" s="297">
        <v>11</v>
      </c>
      <c r="B21" s="296" t="s">
        <v>1389</v>
      </c>
      <c r="C21" s="295">
        <v>0</v>
      </c>
      <c r="D21" s="295">
        <f>C21</f>
        <v>0</v>
      </c>
      <c r="E21" s="295"/>
    </row>
    <row r="22" spans="1:5" x14ac:dyDescent="0.3">
      <c r="A22" s="300"/>
      <c r="B22" s="299" t="s">
        <v>1388</v>
      </c>
      <c r="C22" s="298">
        <f>SUM(C20:C21)</f>
        <v>0</v>
      </c>
      <c r="D22" s="298">
        <f>SUM(D20:D21)</f>
        <v>0</v>
      </c>
      <c r="E22" s="298"/>
    </row>
    <row r="23" spans="1:5" x14ac:dyDescent="0.3">
      <c r="A23" s="297"/>
      <c r="B23" s="296"/>
      <c r="C23" s="295"/>
      <c r="D23" s="295"/>
      <c r="E23" s="295"/>
    </row>
    <row r="24" spans="1:5" x14ac:dyDescent="0.3">
      <c r="A24" s="303" t="s">
        <v>1387</v>
      </c>
      <c r="B24" s="302" t="s">
        <v>1386</v>
      </c>
      <c r="C24" s="301"/>
      <c r="D24" s="301"/>
      <c r="E24" s="301"/>
    </row>
    <row r="25" spans="1:5" x14ac:dyDescent="0.3">
      <c r="A25" s="300"/>
      <c r="B25" s="299" t="s">
        <v>1385</v>
      </c>
      <c r="C25" s="298"/>
      <c r="D25" s="298"/>
      <c r="E25" s="298"/>
    </row>
    <row r="26" spans="1:5" ht="12" thickBot="1" x14ac:dyDescent="0.35">
      <c r="A26" s="297"/>
      <c r="B26" s="296"/>
      <c r="C26" s="295"/>
      <c r="D26" s="295"/>
      <c r="E26" s="295"/>
    </row>
    <row r="27" spans="1:5" ht="12" thickTop="1" x14ac:dyDescent="0.3">
      <c r="A27" s="294"/>
      <c r="B27" s="293" t="s">
        <v>1384</v>
      </c>
      <c r="C27" s="292">
        <f>C13+C17+C22</f>
        <v>0</v>
      </c>
      <c r="D27" s="292">
        <f>D13+D17+D22</f>
        <v>0</v>
      </c>
      <c r="E27" s="292">
        <v>0</v>
      </c>
    </row>
    <row r="30" spans="1:5" ht="12" x14ac:dyDescent="0.3">
      <c r="B30" s="290"/>
      <c r="D30" s="291"/>
    </row>
    <row r="31" spans="1:5" ht="12" x14ac:dyDescent="0.3">
      <c r="B31" s="290"/>
      <c r="D31" s="289"/>
    </row>
    <row r="32" spans="1:5" ht="12" x14ac:dyDescent="0.3">
      <c r="B32" s="290"/>
      <c r="D32" s="289"/>
    </row>
    <row r="33" spans="2:4" ht="12" x14ac:dyDescent="0.3">
      <c r="B33" s="290"/>
      <c r="D33" s="289"/>
    </row>
    <row r="34" spans="2:4" ht="12" x14ac:dyDescent="0.3">
      <c r="B34" s="290"/>
      <c r="D34" s="289"/>
    </row>
  </sheetData>
  <mergeCells count="1">
    <mergeCell ref="A1:E1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&amp;CStrana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5"/>
  <sheetViews>
    <sheetView showGridLines="0" workbookViewId="0">
      <pane ySplit="1" topLeftCell="A274" activePane="bottomLeft" state="frozen"/>
      <selection pane="bottomLeft" activeCell="A295" sqref="A29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3"/>
      <c r="B1" s="202"/>
      <c r="C1" s="202"/>
      <c r="D1" s="201" t="s">
        <v>1</v>
      </c>
      <c r="E1" s="202"/>
      <c r="F1" s="203" t="s">
        <v>1197</v>
      </c>
      <c r="G1" s="354" t="s">
        <v>1198</v>
      </c>
      <c r="H1" s="354"/>
      <c r="I1" s="208"/>
      <c r="J1" s="203" t="s">
        <v>1199</v>
      </c>
      <c r="K1" s="201" t="s">
        <v>101</v>
      </c>
      <c r="L1" s="203" t="s">
        <v>1200</v>
      </c>
      <c r="M1" s="203"/>
      <c r="N1" s="203"/>
      <c r="O1" s="203"/>
      <c r="P1" s="203"/>
      <c r="Q1" s="203"/>
      <c r="R1" s="203"/>
      <c r="S1" s="203"/>
      <c r="T1" s="203"/>
      <c r="U1" s="199"/>
      <c r="V1" s="199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36.950000000000003" customHeight="1" x14ac:dyDescent="0.3">
      <c r="L2" s="318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5" t="s">
        <v>85</v>
      </c>
    </row>
    <row r="3" spans="1:70" ht="6.95" customHeight="1" x14ac:dyDescent="0.3">
      <c r="B3" s="16"/>
      <c r="C3" s="17"/>
      <c r="D3" s="17"/>
      <c r="E3" s="17"/>
      <c r="F3" s="17"/>
      <c r="G3" s="17"/>
      <c r="H3" s="17"/>
      <c r="I3" s="90"/>
      <c r="J3" s="17"/>
      <c r="K3" s="18"/>
      <c r="AT3" s="15" t="s">
        <v>79</v>
      </c>
    </row>
    <row r="4" spans="1:70" ht="36.950000000000003" customHeight="1" x14ac:dyDescent="0.3">
      <c r="B4" s="19"/>
      <c r="C4" s="20"/>
      <c r="D4" s="21" t="s">
        <v>102</v>
      </c>
      <c r="E4" s="20"/>
      <c r="F4" s="20"/>
      <c r="G4" s="20"/>
      <c r="H4" s="20"/>
      <c r="I4" s="91"/>
      <c r="J4" s="20"/>
      <c r="K4" s="22"/>
      <c r="M4" s="23" t="s">
        <v>11</v>
      </c>
      <c r="AT4" s="15" t="s">
        <v>4</v>
      </c>
    </row>
    <row r="5" spans="1:70" ht="6.95" customHeight="1" x14ac:dyDescent="0.3">
      <c r="B5" s="19"/>
      <c r="C5" s="20"/>
      <c r="D5" s="20"/>
      <c r="E5" s="20"/>
      <c r="F5" s="20"/>
      <c r="G5" s="20"/>
      <c r="H5" s="20"/>
      <c r="I5" s="91"/>
      <c r="J5" s="20"/>
      <c r="K5" s="22"/>
    </row>
    <row r="6" spans="1:70" ht="15" x14ac:dyDescent="0.3">
      <c r="B6" s="19"/>
      <c r="C6" s="20"/>
      <c r="D6" s="28" t="s">
        <v>17</v>
      </c>
      <c r="E6" s="20"/>
      <c r="F6" s="20"/>
      <c r="G6" s="20"/>
      <c r="H6" s="20"/>
      <c r="I6" s="91"/>
      <c r="J6" s="20"/>
      <c r="K6" s="22"/>
    </row>
    <row r="7" spans="1:70" ht="22.5" customHeight="1" x14ac:dyDescent="0.3">
      <c r="B7" s="19"/>
      <c r="C7" s="20"/>
      <c r="D7" s="20"/>
      <c r="E7" s="355" t="str">
        <f>'Rekapitulace stavby'!K6</f>
        <v>Areál STK - VINCENCI Skuteč</v>
      </c>
      <c r="F7" s="346"/>
      <c r="G7" s="346"/>
      <c r="H7" s="346"/>
      <c r="I7" s="91"/>
      <c r="J7" s="20"/>
      <c r="K7" s="22"/>
    </row>
    <row r="8" spans="1:70" s="1" customFormat="1" ht="15" x14ac:dyDescent="0.3">
      <c r="B8" s="32"/>
      <c r="C8" s="33"/>
      <c r="D8" s="28" t="s">
        <v>103</v>
      </c>
      <c r="E8" s="33"/>
      <c r="F8" s="33"/>
      <c r="G8" s="33"/>
      <c r="H8" s="33"/>
      <c r="I8" s="92"/>
      <c r="J8" s="33"/>
      <c r="K8" s="36"/>
    </row>
    <row r="9" spans="1:70" s="1" customFormat="1" ht="36.950000000000003" customHeight="1" x14ac:dyDescent="0.3">
      <c r="B9" s="32"/>
      <c r="C9" s="33"/>
      <c r="D9" s="33"/>
      <c r="E9" s="356" t="s">
        <v>736</v>
      </c>
      <c r="F9" s="330"/>
      <c r="G9" s="330"/>
      <c r="H9" s="330"/>
      <c r="I9" s="92"/>
      <c r="J9" s="33"/>
      <c r="K9" s="36"/>
    </row>
    <row r="10" spans="1:70" s="1" customFormat="1" x14ac:dyDescent="0.3">
      <c r="B10" s="32"/>
      <c r="C10" s="33"/>
      <c r="D10" s="33"/>
      <c r="E10" s="33"/>
      <c r="F10" s="33"/>
      <c r="G10" s="33"/>
      <c r="H10" s="33"/>
      <c r="I10" s="92"/>
      <c r="J10" s="33"/>
      <c r="K10" s="36"/>
    </row>
    <row r="11" spans="1:70" s="1" customFormat="1" ht="14.45" customHeight="1" x14ac:dyDescent="0.3">
      <c r="B11" s="32"/>
      <c r="C11" s="33"/>
      <c r="D11" s="28" t="s">
        <v>20</v>
      </c>
      <c r="E11" s="33"/>
      <c r="F11" s="26" t="s">
        <v>3</v>
      </c>
      <c r="G11" s="33"/>
      <c r="H11" s="33"/>
      <c r="I11" s="93" t="s">
        <v>21</v>
      </c>
      <c r="J11" s="26" t="s">
        <v>3</v>
      </c>
      <c r="K11" s="36"/>
    </row>
    <row r="12" spans="1:70" s="1" customFormat="1" ht="14.45" customHeight="1" x14ac:dyDescent="0.3">
      <c r="B12" s="32"/>
      <c r="C12" s="33"/>
      <c r="D12" s="28" t="s">
        <v>23</v>
      </c>
      <c r="E12" s="33"/>
      <c r="F12" s="26" t="s">
        <v>24</v>
      </c>
      <c r="G12" s="33"/>
      <c r="H12" s="33"/>
      <c r="I12" s="93" t="s">
        <v>25</v>
      </c>
      <c r="J12" s="94" t="str">
        <f>'Rekapitulace stavby'!AN8</f>
        <v>05.11.2016</v>
      </c>
      <c r="K12" s="36"/>
    </row>
    <row r="13" spans="1:70" s="1" customFormat="1" ht="10.9" customHeight="1" x14ac:dyDescent="0.3">
      <c r="B13" s="32"/>
      <c r="C13" s="33"/>
      <c r="D13" s="33"/>
      <c r="E13" s="33"/>
      <c r="F13" s="33"/>
      <c r="G13" s="33"/>
      <c r="H13" s="33"/>
      <c r="I13" s="92"/>
      <c r="J13" s="33"/>
      <c r="K13" s="36"/>
    </row>
    <row r="14" spans="1:70" s="1" customFormat="1" ht="14.45" customHeight="1" x14ac:dyDescent="0.3">
      <c r="B14" s="32"/>
      <c r="C14" s="33"/>
      <c r="D14" s="28" t="s">
        <v>29</v>
      </c>
      <c r="E14" s="33"/>
      <c r="F14" s="33"/>
      <c r="G14" s="33"/>
      <c r="H14" s="33"/>
      <c r="I14" s="93" t="s">
        <v>30</v>
      </c>
      <c r="J14" s="26" t="str">
        <f>IF('Rekapitulace stavby'!AN10="","",'Rekapitulace stavby'!AN10)</f>
        <v/>
      </c>
      <c r="K14" s="36"/>
    </row>
    <row r="15" spans="1:70" s="1" customFormat="1" ht="18" customHeight="1" x14ac:dyDescent="0.3">
      <c r="B15" s="32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93" t="s">
        <v>31</v>
      </c>
      <c r="J15" s="26" t="str">
        <f>IF('Rekapitulace stavby'!AN11="","",'Rekapitulace stavby'!AN11)</f>
        <v/>
      </c>
      <c r="K15" s="36"/>
    </row>
    <row r="16" spans="1:70" s="1" customFormat="1" ht="6.95" customHeight="1" x14ac:dyDescent="0.3">
      <c r="B16" s="32"/>
      <c r="C16" s="33"/>
      <c r="D16" s="33"/>
      <c r="E16" s="33"/>
      <c r="F16" s="33"/>
      <c r="G16" s="33"/>
      <c r="H16" s="33"/>
      <c r="I16" s="92"/>
      <c r="J16" s="33"/>
      <c r="K16" s="36"/>
    </row>
    <row r="17" spans="2:11" s="1" customFormat="1" ht="14.45" customHeight="1" x14ac:dyDescent="0.3">
      <c r="B17" s="32"/>
      <c r="C17" s="33"/>
      <c r="D17" s="28" t="s">
        <v>32</v>
      </c>
      <c r="E17" s="33"/>
      <c r="F17" s="33"/>
      <c r="G17" s="33"/>
      <c r="H17" s="33"/>
      <c r="I17" s="93" t="s">
        <v>30</v>
      </c>
      <c r="J17" s="26" t="str">
        <f>IF('Rekapitulace stavby'!AN13="Vyplň údaj","",IF('Rekapitulace stavby'!AN13="","",'Rekapitulace stavby'!AN13))</f>
        <v/>
      </c>
      <c r="K17" s="36"/>
    </row>
    <row r="18" spans="2:11" s="1" customFormat="1" ht="18" customHeight="1" x14ac:dyDescent="0.3">
      <c r="B18" s="32"/>
      <c r="C18" s="33"/>
      <c r="D18" s="33"/>
      <c r="E18" s="26" t="str">
        <f>IF('Rekapitulace stavby'!E14="Vyplň údaj","",IF('Rekapitulace stavby'!E14="","",'Rekapitulace stavby'!E14))</f>
        <v/>
      </c>
      <c r="F18" s="33"/>
      <c r="G18" s="33"/>
      <c r="H18" s="33"/>
      <c r="I18" s="93" t="s">
        <v>31</v>
      </c>
      <c r="J18" s="26" t="str">
        <f>IF('Rekapitulace stavby'!AN14="Vyplň údaj","",IF('Rekapitulace stavby'!AN14="","",'Rekapitulace stavby'!AN14))</f>
        <v/>
      </c>
      <c r="K18" s="36"/>
    </row>
    <row r="19" spans="2:11" s="1" customFormat="1" ht="6.95" customHeight="1" x14ac:dyDescent="0.3">
      <c r="B19" s="32"/>
      <c r="C19" s="33"/>
      <c r="D19" s="33"/>
      <c r="E19" s="33"/>
      <c r="F19" s="33"/>
      <c r="G19" s="33"/>
      <c r="H19" s="33"/>
      <c r="I19" s="92"/>
      <c r="J19" s="33"/>
      <c r="K19" s="36"/>
    </row>
    <row r="20" spans="2:11" s="1" customFormat="1" ht="14.45" customHeight="1" x14ac:dyDescent="0.3">
      <c r="B20" s="32"/>
      <c r="C20" s="33"/>
      <c r="D20" s="28" t="s">
        <v>34</v>
      </c>
      <c r="E20" s="33"/>
      <c r="F20" s="33"/>
      <c r="G20" s="33"/>
      <c r="H20" s="33"/>
      <c r="I20" s="93" t="s">
        <v>30</v>
      </c>
      <c r="J20" s="26" t="str">
        <f>IF('Rekapitulace stavby'!AN16="","",'Rekapitulace stavby'!AN16)</f>
        <v/>
      </c>
      <c r="K20" s="36"/>
    </row>
    <row r="21" spans="2:11" s="1" customFormat="1" ht="18" customHeight="1" x14ac:dyDescent="0.3">
      <c r="B21" s="32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93" t="s">
        <v>31</v>
      </c>
      <c r="J21" s="26" t="str">
        <f>IF('Rekapitulace stavby'!AN17="","",'Rekapitulace stavby'!AN17)</f>
        <v/>
      </c>
      <c r="K21" s="36"/>
    </row>
    <row r="22" spans="2:11" s="1" customFormat="1" ht="6.95" customHeight="1" x14ac:dyDescent="0.3">
      <c r="B22" s="32"/>
      <c r="C22" s="33"/>
      <c r="D22" s="33"/>
      <c r="E22" s="33"/>
      <c r="F22" s="33"/>
      <c r="G22" s="33"/>
      <c r="H22" s="33"/>
      <c r="I22" s="92"/>
      <c r="J22" s="33"/>
      <c r="K22" s="36"/>
    </row>
    <row r="23" spans="2:11" s="1" customFormat="1" ht="14.45" customHeight="1" x14ac:dyDescent="0.3">
      <c r="B23" s="32"/>
      <c r="C23" s="33"/>
      <c r="D23" s="28" t="s">
        <v>36</v>
      </c>
      <c r="E23" s="33"/>
      <c r="F23" s="33"/>
      <c r="G23" s="33"/>
      <c r="H23" s="33"/>
      <c r="I23" s="92"/>
      <c r="J23" s="33"/>
      <c r="K23" s="36"/>
    </row>
    <row r="24" spans="2:11" s="6" customFormat="1" ht="22.5" customHeight="1" x14ac:dyDescent="0.3">
      <c r="B24" s="95"/>
      <c r="C24" s="96"/>
      <c r="D24" s="96"/>
      <c r="E24" s="349" t="s">
        <v>3</v>
      </c>
      <c r="F24" s="357"/>
      <c r="G24" s="357"/>
      <c r="H24" s="357"/>
      <c r="I24" s="97"/>
      <c r="J24" s="96"/>
      <c r="K24" s="98"/>
    </row>
    <row r="25" spans="2:11" s="1" customFormat="1" ht="6.95" customHeight="1" x14ac:dyDescent="0.3">
      <c r="B25" s="32"/>
      <c r="C25" s="33"/>
      <c r="D25" s="33"/>
      <c r="E25" s="33"/>
      <c r="F25" s="33"/>
      <c r="G25" s="33"/>
      <c r="H25" s="33"/>
      <c r="I25" s="92"/>
      <c r="J25" s="33"/>
      <c r="K25" s="36"/>
    </row>
    <row r="26" spans="2:11" s="1" customFormat="1" ht="6.95" customHeight="1" x14ac:dyDescent="0.3">
      <c r="B26" s="32"/>
      <c r="C26" s="33"/>
      <c r="D26" s="59"/>
      <c r="E26" s="59"/>
      <c r="F26" s="59"/>
      <c r="G26" s="59"/>
      <c r="H26" s="59"/>
      <c r="I26" s="99"/>
      <c r="J26" s="59"/>
      <c r="K26" s="100"/>
    </row>
    <row r="27" spans="2:11" s="1" customFormat="1" ht="25.35" customHeight="1" x14ac:dyDescent="0.3">
      <c r="B27" s="32"/>
      <c r="C27" s="33"/>
      <c r="D27" s="101" t="s">
        <v>37</v>
      </c>
      <c r="E27" s="33"/>
      <c r="F27" s="33"/>
      <c r="G27" s="33"/>
      <c r="H27" s="33"/>
      <c r="I27" s="92"/>
      <c r="J27" s="102">
        <f>ROUND(J107,2)</f>
        <v>0</v>
      </c>
      <c r="K27" s="36"/>
    </row>
    <row r="28" spans="2:11" s="1" customFormat="1" ht="6.95" customHeight="1" x14ac:dyDescent="0.3">
      <c r="B28" s="32"/>
      <c r="C28" s="33"/>
      <c r="D28" s="59"/>
      <c r="E28" s="59"/>
      <c r="F28" s="59"/>
      <c r="G28" s="59"/>
      <c r="H28" s="59"/>
      <c r="I28" s="99"/>
      <c r="J28" s="59"/>
      <c r="K28" s="100"/>
    </row>
    <row r="29" spans="2:11" s="1" customFormat="1" ht="14.45" customHeight="1" x14ac:dyDescent="0.3">
      <c r="B29" s="32"/>
      <c r="C29" s="33"/>
      <c r="D29" s="33"/>
      <c r="E29" s="33"/>
      <c r="F29" s="37" t="s">
        <v>39</v>
      </c>
      <c r="G29" s="33"/>
      <c r="H29" s="33"/>
      <c r="I29" s="103" t="s">
        <v>38</v>
      </c>
      <c r="J29" s="37" t="s">
        <v>40</v>
      </c>
      <c r="K29" s="36"/>
    </row>
    <row r="30" spans="2:11" s="1" customFormat="1" ht="14.45" customHeight="1" x14ac:dyDescent="0.3">
      <c r="B30" s="32"/>
      <c r="C30" s="33"/>
      <c r="D30" s="40" t="s">
        <v>41</v>
      </c>
      <c r="E30" s="40" t="s">
        <v>42</v>
      </c>
      <c r="F30" s="104">
        <f>ROUND(SUM(BE107:BE294), 2)</f>
        <v>0</v>
      </c>
      <c r="G30" s="33"/>
      <c r="H30" s="33"/>
      <c r="I30" s="105">
        <v>0.21</v>
      </c>
      <c r="J30" s="104">
        <f>ROUND(ROUND((SUM(BE107:BE294)), 2)*I30, 2)</f>
        <v>0</v>
      </c>
      <c r="K30" s="36"/>
    </row>
    <row r="31" spans="2:11" s="1" customFormat="1" ht="14.45" customHeight="1" x14ac:dyDescent="0.3">
      <c r="B31" s="32"/>
      <c r="C31" s="33"/>
      <c r="D31" s="33"/>
      <c r="E31" s="40" t="s">
        <v>43</v>
      </c>
      <c r="F31" s="104">
        <f>ROUND(SUM(BF107:BF294), 2)</f>
        <v>0</v>
      </c>
      <c r="G31" s="33"/>
      <c r="H31" s="33"/>
      <c r="I31" s="105">
        <v>0.15</v>
      </c>
      <c r="J31" s="104">
        <f>ROUND(ROUND((SUM(BF107:BF294)), 2)*I31, 2)</f>
        <v>0</v>
      </c>
      <c r="K31" s="36"/>
    </row>
    <row r="32" spans="2:11" s="1" customFormat="1" ht="14.45" hidden="1" customHeight="1" x14ac:dyDescent="0.3">
      <c r="B32" s="32"/>
      <c r="C32" s="33"/>
      <c r="D32" s="33"/>
      <c r="E32" s="40" t="s">
        <v>44</v>
      </c>
      <c r="F32" s="104">
        <f>ROUND(SUM(BG107:BG294), 2)</f>
        <v>0</v>
      </c>
      <c r="G32" s="33"/>
      <c r="H32" s="33"/>
      <c r="I32" s="105">
        <v>0.21</v>
      </c>
      <c r="J32" s="104">
        <v>0</v>
      </c>
      <c r="K32" s="36"/>
    </row>
    <row r="33" spans="2:11" s="1" customFormat="1" ht="14.45" hidden="1" customHeight="1" x14ac:dyDescent="0.3">
      <c r="B33" s="32"/>
      <c r="C33" s="33"/>
      <c r="D33" s="33"/>
      <c r="E33" s="40" t="s">
        <v>45</v>
      </c>
      <c r="F33" s="104">
        <f>ROUND(SUM(BH107:BH294), 2)</f>
        <v>0</v>
      </c>
      <c r="G33" s="33"/>
      <c r="H33" s="33"/>
      <c r="I33" s="105">
        <v>0.15</v>
      </c>
      <c r="J33" s="104">
        <v>0</v>
      </c>
      <c r="K33" s="36"/>
    </row>
    <row r="34" spans="2:11" s="1" customFormat="1" ht="14.45" hidden="1" customHeight="1" x14ac:dyDescent="0.3">
      <c r="B34" s="32"/>
      <c r="C34" s="33"/>
      <c r="D34" s="33"/>
      <c r="E34" s="40" t="s">
        <v>46</v>
      </c>
      <c r="F34" s="104">
        <f>ROUND(SUM(BI107:BI294), 2)</f>
        <v>0</v>
      </c>
      <c r="G34" s="33"/>
      <c r="H34" s="33"/>
      <c r="I34" s="105">
        <v>0</v>
      </c>
      <c r="J34" s="104">
        <v>0</v>
      </c>
      <c r="K34" s="36"/>
    </row>
    <row r="35" spans="2:11" s="1" customFormat="1" ht="6.95" customHeight="1" x14ac:dyDescent="0.3">
      <c r="B35" s="32"/>
      <c r="C35" s="33"/>
      <c r="D35" s="33"/>
      <c r="E35" s="33"/>
      <c r="F35" s="33"/>
      <c r="G35" s="33"/>
      <c r="H35" s="33"/>
      <c r="I35" s="92"/>
      <c r="J35" s="33"/>
      <c r="K35" s="36"/>
    </row>
    <row r="36" spans="2:11" s="1" customFormat="1" ht="25.35" customHeight="1" x14ac:dyDescent="0.3">
      <c r="B36" s="32"/>
      <c r="C36" s="106"/>
      <c r="D36" s="107" t="s">
        <v>47</v>
      </c>
      <c r="E36" s="62"/>
      <c r="F36" s="62"/>
      <c r="G36" s="108" t="s">
        <v>48</v>
      </c>
      <c r="H36" s="109" t="s">
        <v>49</v>
      </c>
      <c r="I36" s="110"/>
      <c r="J36" s="111">
        <f>SUM(J27:J34)</f>
        <v>0</v>
      </c>
      <c r="K36" s="112"/>
    </row>
    <row r="37" spans="2:11" s="1" customFormat="1" ht="14.45" customHeight="1" x14ac:dyDescent="0.3">
      <c r="B37" s="47"/>
      <c r="C37" s="48"/>
      <c r="D37" s="48"/>
      <c r="E37" s="48"/>
      <c r="F37" s="48"/>
      <c r="G37" s="48"/>
      <c r="H37" s="48"/>
      <c r="I37" s="113"/>
      <c r="J37" s="48"/>
      <c r="K37" s="49"/>
    </row>
    <row r="41" spans="2:11" s="1" customFormat="1" ht="6.95" customHeight="1" x14ac:dyDescent="0.3">
      <c r="B41" s="50"/>
      <c r="C41" s="51"/>
      <c r="D41" s="51"/>
      <c r="E41" s="51"/>
      <c r="F41" s="51"/>
      <c r="G41" s="51"/>
      <c r="H41" s="51"/>
      <c r="I41" s="114"/>
      <c r="J41" s="51"/>
      <c r="K41" s="115"/>
    </row>
    <row r="42" spans="2:11" s="1" customFormat="1" ht="36.950000000000003" customHeight="1" x14ac:dyDescent="0.3">
      <c r="B42" s="32"/>
      <c r="C42" s="21" t="s">
        <v>104</v>
      </c>
      <c r="D42" s="33"/>
      <c r="E42" s="33"/>
      <c r="F42" s="33"/>
      <c r="G42" s="33"/>
      <c r="H42" s="33"/>
      <c r="I42" s="92"/>
      <c r="J42" s="33"/>
      <c r="K42" s="36"/>
    </row>
    <row r="43" spans="2:11" s="1" customFormat="1" ht="6.95" customHeight="1" x14ac:dyDescent="0.3">
      <c r="B43" s="32"/>
      <c r="C43" s="33"/>
      <c r="D43" s="33"/>
      <c r="E43" s="33"/>
      <c r="F43" s="33"/>
      <c r="G43" s="33"/>
      <c r="H43" s="33"/>
      <c r="I43" s="92"/>
      <c r="J43" s="33"/>
      <c r="K43" s="36"/>
    </row>
    <row r="44" spans="2:11" s="1" customFormat="1" ht="14.45" customHeight="1" x14ac:dyDescent="0.3">
      <c r="B44" s="32"/>
      <c r="C44" s="28" t="s">
        <v>17</v>
      </c>
      <c r="D44" s="33"/>
      <c r="E44" s="33"/>
      <c r="F44" s="33"/>
      <c r="G44" s="33"/>
      <c r="H44" s="33"/>
      <c r="I44" s="92"/>
      <c r="J44" s="33"/>
      <c r="K44" s="36"/>
    </row>
    <row r="45" spans="2:11" s="1" customFormat="1" ht="22.5" customHeight="1" x14ac:dyDescent="0.3">
      <c r="B45" s="32"/>
      <c r="C45" s="33"/>
      <c r="D45" s="33"/>
      <c r="E45" s="355" t="str">
        <f>E7</f>
        <v>Areál STK - VINCENCI Skuteč</v>
      </c>
      <c r="F45" s="330"/>
      <c r="G45" s="330"/>
      <c r="H45" s="330"/>
      <c r="I45" s="92"/>
      <c r="J45" s="33"/>
      <c r="K45" s="36"/>
    </row>
    <row r="46" spans="2:11" s="1" customFormat="1" ht="14.45" customHeight="1" x14ac:dyDescent="0.3">
      <c r="B46" s="32"/>
      <c r="C46" s="28" t="s">
        <v>103</v>
      </c>
      <c r="D46" s="33"/>
      <c r="E46" s="33"/>
      <c r="F46" s="33"/>
      <c r="G46" s="33"/>
      <c r="H46" s="33"/>
      <c r="I46" s="92"/>
      <c r="J46" s="33"/>
      <c r="K46" s="36"/>
    </row>
    <row r="47" spans="2:11" s="1" customFormat="1" ht="23.25" customHeight="1" x14ac:dyDescent="0.3">
      <c r="B47" s="32"/>
      <c r="C47" s="33"/>
      <c r="D47" s="33"/>
      <c r="E47" s="356" t="str">
        <f>E9</f>
        <v>04 - SO - 04 Občerstvení</v>
      </c>
      <c r="F47" s="330"/>
      <c r="G47" s="330"/>
      <c r="H47" s="330"/>
      <c r="I47" s="92"/>
      <c r="J47" s="33"/>
      <c r="K47" s="36"/>
    </row>
    <row r="48" spans="2:11" s="1" customFormat="1" ht="6.95" customHeight="1" x14ac:dyDescent="0.3">
      <c r="B48" s="32"/>
      <c r="C48" s="33"/>
      <c r="D48" s="33"/>
      <c r="E48" s="33"/>
      <c r="F48" s="33"/>
      <c r="G48" s="33"/>
      <c r="H48" s="33"/>
      <c r="I48" s="92"/>
      <c r="J48" s="33"/>
      <c r="K48" s="36"/>
    </row>
    <row r="49" spans="2:47" s="1" customFormat="1" ht="18" customHeight="1" x14ac:dyDescent="0.3">
      <c r="B49" s="32"/>
      <c r="C49" s="28" t="s">
        <v>23</v>
      </c>
      <c r="D49" s="33"/>
      <c r="E49" s="33"/>
      <c r="F49" s="26" t="str">
        <f>F12</f>
        <v xml:space="preserve"> </v>
      </c>
      <c r="G49" s="33"/>
      <c r="H49" s="33"/>
      <c r="I49" s="93" t="s">
        <v>25</v>
      </c>
      <c r="J49" s="94" t="str">
        <f>IF(J12="","",J12)</f>
        <v>05.11.2016</v>
      </c>
      <c r="K49" s="36"/>
    </row>
    <row r="50" spans="2:47" s="1" customFormat="1" ht="6.95" customHeight="1" x14ac:dyDescent="0.3">
      <c r="B50" s="32"/>
      <c r="C50" s="33"/>
      <c r="D50" s="33"/>
      <c r="E50" s="33"/>
      <c r="F50" s="33"/>
      <c r="G50" s="33"/>
      <c r="H50" s="33"/>
      <c r="I50" s="92"/>
      <c r="J50" s="33"/>
      <c r="K50" s="36"/>
    </row>
    <row r="51" spans="2:47" s="1" customFormat="1" ht="15" x14ac:dyDescent="0.3">
      <c r="B51" s="32"/>
      <c r="C51" s="28" t="s">
        <v>29</v>
      </c>
      <c r="D51" s="33"/>
      <c r="E51" s="33"/>
      <c r="F51" s="26" t="str">
        <f>E15</f>
        <v xml:space="preserve"> </v>
      </c>
      <c r="G51" s="33"/>
      <c r="H51" s="33"/>
      <c r="I51" s="93" t="s">
        <v>34</v>
      </c>
      <c r="J51" s="26" t="str">
        <f>E21</f>
        <v xml:space="preserve"> </v>
      </c>
      <c r="K51" s="36"/>
    </row>
    <row r="52" spans="2:47" s="1" customFormat="1" ht="14.45" customHeight="1" x14ac:dyDescent="0.3">
      <c r="B52" s="32"/>
      <c r="C52" s="28" t="s">
        <v>32</v>
      </c>
      <c r="D52" s="33"/>
      <c r="E52" s="33"/>
      <c r="F52" s="26" t="str">
        <f>IF(E18="","",E18)</f>
        <v/>
      </c>
      <c r="G52" s="33"/>
      <c r="H52" s="33"/>
      <c r="I52" s="92"/>
      <c r="J52" s="33"/>
      <c r="K52" s="36"/>
    </row>
    <row r="53" spans="2:47" s="1" customFormat="1" ht="10.35" customHeight="1" x14ac:dyDescent="0.3">
      <c r="B53" s="32"/>
      <c r="C53" s="33"/>
      <c r="D53" s="33"/>
      <c r="E53" s="33"/>
      <c r="F53" s="33"/>
      <c r="G53" s="33"/>
      <c r="H53" s="33"/>
      <c r="I53" s="92"/>
      <c r="J53" s="33"/>
      <c r="K53" s="36"/>
    </row>
    <row r="54" spans="2:47" s="1" customFormat="1" ht="29.25" customHeight="1" x14ac:dyDescent="0.3">
      <c r="B54" s="32"/>
      <c r="C54" s="116" t="s">
        <v>105</v>
      </c>
      <c r="D54" s="106"/>
      <c r="E54" s="106"/>
      <c r="F54" s="106"/>
      <c r="G54" s="106"/>
      <c r="H54" s="106"/>
      <c r="I54" s="117"/>
      <c r="J54" s="118" t="s">
        <v>106</v>
      </c>
      <c r="K54" s="119"/>
    </row>
    <row r="55" spans="2:47" s="1" customFormat="1" ht="10.35" customHeight="1" x14ac:dyDescent="0.3">
      <c r="B55" s="32"/>
      <c r="C55" s="33"/>
      <c r="D55" s="33"/>
      <c r="E55" s="33"/>
      <c r="F55" s="33"/>
      <c r="G55" s="33"/>
      <c r="H55" s="33"/>
      <c r="I55" s="92"/>
      <c r="J55" s="33"/>
      <c r="K55" s="36"/>
    </row>
    <row r="56" spans="2:47" s="1" customFormat="1" ht="29.25" customHeight="1" x14ac:dyDescent="0.3">
      <c r="B56" s="32"/>
      <c r="C56" s="120" t="s">
        <v>107</v>
      </c>
      <c r="D56" s="33"/>
      <c r="E56" s="33"/>
      <c r="F56" s="33"/>
      <c r="G56" s="33"/>
      <c r="H56" s="33"/>
      <c r="I56" s="92"/>
      <c r="J56" s="102">
        <f>J107</f>
        <v>0</v>
      </c>
      <c r="K56" s="36"/>
      <c r="AU56" s="15" t="s">
        <v>108</v>
      </c>
    </row>
    <row r="57" spans="2:47" s="7" customFormat="1" ht="24.95" customHeight="1" x14ac:dyDescent="0.3">
      <c r="B57" s="121"/>
      <c r="C57" s="122"/>
      <c r="D57" s="123" t="s">
        <v>109</v>
      </c>
      <c r="E57" s="124"/>
      <c r="F57" s="124"/>
      <c r="G57" s="124"/>
      <c r="H57" s="124"/>
      <c r="I57" s="125"/>
      <c r="J57" s="126">
        <f>J108</f>
        <v>0</v>
      </c>
      <c r="K57" s="127"/>
    </row>
    <row r="58" spans="2:47" s="8" customFormat="1" ht="19.899999999999999" customHeight="1" x14ac:dyDescent="0.3">
      <c r="B58" s="128"/>
      <c r="C58" s="129"/>
      <c r="D58" s="130" t="s">
        <v>110</v>
      </c>
      <c r="E58" s="131"/>
      <c r="F58" s="131"/>
      <c r="G58" s="131"/>
      <c r="H58" s="131"/>
      <c r="I58" s="132"/>
      <c r="J58" s="133">
        <f>J109</f>
        <v>0</v>
      </c>
      <c r="K58" s="134"/>
    </row>
    <row r="59" spans="2:47" s="8" customFormat="1" ht="19.899999999999999" customHeight="1" x14ac:dyDescent="0.3">
      <c r="B59" s="128"/>
      <c r="C59" s="129"/>
      <c r="D59" s="130" t="s">
        <v>111</v>
      </c>
      <c r="E59" s="131"/>
      <c r="F59" s="131"/>
      <c r="G59" s="131"/>
      <c r="H59" s="131"/>
      <c r="I59" s="132"/>
      <c r="J59" s="133">
        <f>J116</f>
        <v>0</v>
      </c>
      <c r="K59" s="134"/>
    </row>
    <row r="60" spans="2:47" s="8" customFormat="1" ht="19.899999999999999" customHeight="1" x14ac:dyDescent="0.3">
      <c r="B60" s="128"/>
      <c r="C60" s="129"/>
      <c r="D60" s="130" t="s">
        <v>112</v>
      </c>
      <c r="E60" s="131"/>
      <c r="F60" s="131"/>
      <c r="G60" s="131"/>
      <c r="H60" s="131"/>
      <c r="I60" s="132"/>
      <c r="J60" s="133">
        <f>J120</f>
        <v>0</v>
      </c>
      <c r="K60" s="134"/>
    </row>
    <row r="61" spans="2:47" s="8" customFormat="1" ht="19.899999999999999" customHeight="1" x14ac:dyDescent="0.3">
      <c r="B61" s="128"/>
      <c r="C61" s="129"/>
      <c r="D61" s="130" t="s">
        <v>113</v>
      </c>
      <c r="E61" s="131"/>
      <c r="F61" s="131"/>
      <c r="G61" s="131"/>
      <c r="H61" s="131"/>
      <c r="I61" s="132"/>
      <c r="J61" s="133">
        <f>J130</f>
        <v>0</v>
      </c>
      <c r="K61" s="134"/>
    </row>
    <row r="62" spans="2:47" s="8" customFormat="1" ht="19.899999999999999" customHeight="1" x14ac:dyDescent="0.3">
      <c r="B62" s="128"/>
      <c r="C62" s="129"/>
      <c r="D62" s="130" t="s">
        <v>737</v>
      </c>
      <c r="E62" s="131"/>
      <c r="F62" s="131"/>
      <c r="G62" s="131"/>
      <c r="H62" s="131"/>
      <c r="I62" s="132"/>
      <c r="J62" s="133">
        <f>J132</f>
        <v>0</v>
      </c>
      <c r="K62" s="134"/>
    </row>
    <row r="63" spans="2:47" s="8" customFormat="1" ht="19.899999999999999" customHeight="1" x14ac:dyDescent="0.3">
      <c r="B63" s="128"/>
      <c r="C63" s="129"/>
      <c r="D63" s="130" t="s">
        <v>114</v>
      </c>
      <c r="E63" s="131"/>
      <c r="F63" s="131"/>
      <c r="G63" s="131"/>
      <c r="H63" s="131"/>
      <c r="I63" s="132"/>
      <c r="J63" s="133">
        <f>J135</f>
        <v>0</v>
      </c>
      <c r="K63" s="134"/>
    </row>
    <row r="64" spans="2:47" s="8" customFormat="1" ht="19.899999999999999" customHeight="1" x14ac:dyDescent="0.3">
      <c r="B64" s="128"/>
      <c r="C64" s="129"/>
      <c r="D64" s="130" t="s">
        <v>115</v>
      </c>
      <c r="E64" s="131"/>
      <c r="F64" s="131"/>
      <c r="G64" s="131"/>
      <c r="H64" s="131"/>
      <c r="I64" s="132"/>
      <c r="J64" s="133">
        <f>J149</f>
        <v>0</v>
      </c>
      <c r="K64" s="134"/>
    </row>
    <row r="65" spans="2:11" s="8" customFormat="1" ht="19.899999999999999" customHeight="1" x14ac:dyDescent="0.3">
      <c r="B65" s="128"/>
      <c r="C65" s="129"/>
      <c r="D65" s="130" t="s">
        <v>116</v>
      </c>
      <c r="E65" s="131"/>
      <c r="F65" s="131"/>
      <c r="G65" s="131"/>
      <c r="H65" s="131"/>
      <c r="I65" s="132"/>
      <c r="J65" s="133">
        <f>J161</f>
        <v>0</v>
      </c>
      <c r="K65" s="134"/>
    </row>
    <row r="66" spans="2:11" s="8" customFormat="1" ht="19.899999999999999" customHeight="1" x14ac:dyDescent="0.3">
      <c r="B66" s="128"/>
      <c r="C66" s="129"/>
      <c r="D66" s="130" t="s">
        <v>117</v>
      </c>
      <c r="E66" s="131"/>
      <c r="F66" s="131"/>
      <c r="G66" s="131"/>
      <c r="H66" s="131"/>
      <c r="I66" s="132"/>
      <c r="J66" s="133">
        <f>J167</f>
        <v>0</v>
      </c>
      <c r="K66" s="134"/>
    </row>
    <row r="67" spans="2:11" s="7" customFormat="1" ht="24.95" customHeight="1" x14ac:dyDescent="0.3">
      <c r="B67" s="121"/>
      <c r="C67" s="122"/>
      <c r="D67" s="123" t="s">
        <v>118</v>
      </c>
      <c r="E67" s="124"/>
      <c r="F67" s="124"/>
      <c r="G67" s="124"/>
      <c r="H67" s="124"/>
      <c r="I67" s="125"/>
      <c r="J67" s="126">
        <f>J169</f>
        <v>0</v>
      </c>
      <c r="K67" s="127"/>
    </row>
    <row r="68" spans="2:11" s="8" customFormat="1" ht="19.899999999999999" customHeight="1" x14ac:dyDescent="0.3">
      <c r="B68" s="128"/>
      <c r="C68" s="129"/>
      <c r="D68" s="130" t="s">
        <v>738</v>
      </c>
      <c r="E68" s="131"/>
      <c r="F68" s="131"/>
      <c r="G68" s="131"/>
      <c r="H68" s="131"/>
      <c r="I68" s="132"/>
      <c r="J68" s="133">
        <f>J170</f>
        <v>0</v>
      </c>
      <c r="K68" s="134"/>
    </row>
    <row r="69" spans="2:11" s="8" customFormat="1" ht="19.899999999999999" customHeight="1" x14ac:dyDescent="0.3">
      <c r="B69" s="128"/>
      <c r="C69" s="129"/>
      <c r="D69" s="130" t="s">
        <v>120</v>
      </c>
      <c r="E69" s="131"/>
      <c r="F69" s="131"/>
      <c r="G69" s="131"/>
      <c r="H69" s="131"/>
      <c r="I69" s="132"/>
      <c r="J69" s="133">
        <f>J176</f>
        <v>0</v>
      </c>
      <c r="K69" s="134"/>
    </row>
    <row r="70" spans="2:11" s="8" customFormat="1" ht="19.899999999999999" customHeight="1" x14ac:dyDescent="0.3">
      <c r="B70" s="128"/>
      <c r="C70" s="129"/>
      <c r="D70" s="130" t="s">
        <v>121</v>
      </c>
      <c r="E70" s="131"/>
      <c r="F70" s="131"/>
      <c r="G70" s="131"/>
      <c r="H70" s="131"/>
      <c r="I70" s="132"/>
      <c r="J70" s="133">
        <f>J184</f>
        <v>0</v>
      </c>
      <c r="K70" s="134"/>
    </row>
    <row r="71" spans="2:11" s="8" customFormat="1" ht="19.899999999999999" customHeight="1" x14ac:dyDescent="0.3">
      <c r="B71" s="128"/>
      <c r="C71" s="129"/>
      <c r="D71" s="130" t="s">
        <v>124</v>
      </c>
      <c r="E71" s="131"/>
      <c r="F71" s="131"/>
      <c r="G71" s="131"/>
      <c r="H71" s="131"/>
      <c r="I71" s="132"/>
      <c r="J71" s="133">
        <f>J195</f>
        <v>0</v>
      </c>
      <c r="K71" s="134"/>
    </row>
    <row r="72" spans="2:11" s="8" customFormat="1" ht="19.899999999999999" customHeight="1" x14ac:dyDescent="0.3">
      <c r="B72" s="128"/>
      <c r="C72" s="129"/>
      <c r="D72" s="130" t="s">
        <v>123</v>
      </c>
      <c r="E72" s="131"/>
      <c r="F72" s="131"/>
      <c r="G72" s="131"/>
      <c r="H72" s="131"/>
      <c r="I72" s="132"/>
      <c r="J72" s="133">
        <f>J199</f>
        <v>0</v>
      </c>
      <c r="K72" s="134"/>
    </row>
    <row r="73" spans="2:11" s="8" customFormat="1" ht="19.899999999999999" customHeight="1" x14ac:dyDescent="0.3">
      <c r="B73" s="128"/>
      <c r="C73" s="129"/>
      <c r="D73" s="130" t="s">
        <v>122</v>
      </c>
      <c r="E73" s="131"/>
      <c r="F73" s="131"/>
      <c r="G73" s="131"/>
      <c r="H73" s="131"/>
      <c r="I73" s="132"/>
      <c r="J73" s="133">
        <f>J207</f>
        <v>0</v>
      </c>
      <c r="K73" s="134"/>
    </row>
    <row r="74" spans="2:11" s="8" customFormat="1" ht="19.899999999999999" customHeight="1" x14ac:dyDescent="0.3">
      <c r="B74" s="128"/>
      <c r="C74" s="129"/>
      <c r="D74" s="130" t="s">
        <v>739</v>
      </c>
      <c r="E74" s="131"/>
      <c r="F74" s="131"/>
      <c r="G74" s="131"/>
      <c r="H74" s="131"/>
      <c r="I74" s="132"/>
      <c r="J74" s="133">
        <f>J220</f>
        <v>0</v>
      </c>
      <c r="K74" s="134"/>
    </row>
    <row r="75" spans="2:11" s="8" customFormat="1" ht="19.899999999999999" customHeight="1" x14ac:dyDescent="0.3">
      <c r="B75" s="128"/>
      <c r="C75" s="129"/>
      <c r="D75" s="130" t="s">
        <v>126</v>
      </c>
      <c r="E75" s="131"/>
      <c r="F75" s="131"/>
      <c r="G75" s="131"/>
      <c r="H75" s="131"/>
      <c r="I75" s="132"/>
      <c r="J75" s="133">
        <f>J227</f>
        <v>0</v>
      </c>
      <c r="K75" s="134"/>
    </row>
    <row r="76" spans="2:11" s="8" customFormat="1" ht="19.899999999999999" customHeight="1" x14ac:dyDescent="0.3">
      <c r="B76" s="128"/>
      <c r="C76" s="129"/>
      <c r="D76" s="130" t="s">
        <v>127</v>
      </c>
      <c r="E76" s="131"/>
      <c r="F76" s="131"/>
      <c r="G76" s="131"/>
      <c r="H76" s="131"/>
      <c r="I76" s="132"/>
      <c r="J76" s="133">
        <f>J235</f>
        <v>0</v>
      </c>
      <c r="K76" s="134"/>
    </row>
    <row r="77" spans="2:11" s="8" customFormat="1" ht="19.899999999999999" customHeight="1" x14ac:dyDescent="0.3">
      <c r="B77" s="128"/>
      <c r="C77" s="129"/>
      <c r="D77" s="130" t="s">
        <v>128</v>
      </c>
      <c r="E77" s="131"/>
      <c r="F77" s="131"/>
      <c r="G77" s="131"/>
      <c r="H77" s="131"/>
      <c r="I77" s="132"/>
      <c r="J77" s="133">
        <f>J241</f>
        <v>0</v>
      </c>
      <c r="K77" s="134"/>
    </row>
    <row r="78" spans="2:11" s="8" customFormat="1" ht="19.899999999999999" customHeight="1" x14ac:dyDescent="0.3">
      <c r="B78" s="128"/>
      <c r="C78" s="129"/>
      <c r="D78" s="130" t="s">
        <v>129</v>
      </c>
      <c r="E78" s="131"/>
      <c r="F78" s="131"/>
      <c r="G78" s="131"/>
      <c r="H78" s="131"/>
      <c r="I78" s="132"/>
      <c r="J78" s="133">
        <f>J257</f>
        <v>0</v>
      </c>
      <c r="K78" s="134"/>
    </row>
    <row r="79" spans="2:11" s="8" customFormat="1" ht="19.899999999999999" customHeight="1" x14ac:dyDescent="0.3">
      <c r="B79" s="128"/>
      <c r="C79" s="129"/>
      <c r="D79" s="130" t="s">
        <v>130</v>
      </c>
      <c r="E79" s="131"/>
      <c r="F79" s="131"/>
      <c r="G79" s="131"/>
      <c r="H79" s="131"/>
      <c r="I79" s="132"/>
      <c r="J79" s="133">
        <f>J267</f>
        <v>0</v>
      </c>
      <c r="K79" s="134"/>
    </row>
    <row r="80" spans="2:11" s="8" customFormat="1" ht="19.899999999999999" customHeight="1" x14ac:dyDescent="0.3">
      <c r="B80" s="128"/>
      <c r="C80" s="129"/>
      <c r="D80" s="130" t="s">
        <v>132</v>
      </c>
      <c r="E80" s="131"/>
      <c r="F80" s="131"/>
      <c r="G80" s="131"/>
      <c r="H80" s="131"/>
      <c r="I80" s="132"/>
      <c r="J80" s="133">
        <f>J271</f>
        <v>0</v>
      </c>
      <c r="K80" s="134"/>
    </row>
    <row r="81" spans="2:12" s="8" customFormat="1" ht="19.899999999999999" customHeight="1" x14ac:dyDescent="0.3">
      <c r="B81" s="128"/>
      <c r="C81" s="129"/>
      <c r="D81" s="130" t="s">
        <v>517</v>
      </c>
      <c r="E81" s="131"/>
      <c r="F81" s="131"/>
      <c r="G81" s="131"/>
      <c r="H81" s="131"/>
      <c r="I81" s="132"/>
      <c r="J81" s="133">
        <f>J276</f>
        <v>0</v>
      </c>
      <c r="K81" s="134"/>
    </row>
    <row r="82" spans="2:12" s="8" customFormat="1" ht="19.899999999999999" customHeight="1" x14ac:dyDescent="0.3">
      <c r="B82" s="128"/>
      <c r="C82" s="129"/>
      <c r="D82" s="130" t="s">
        <v>133</v>
      </c>
      <c r="E82" s="131"/>
      <c r="F82" s="131"/>
      <c r="G82" s="131"/>
      <c r="H82" s="131"/>
      <c r="I82" s="132"/>
      <c r="J82" s="133">
        <f>J282</f>
        <v>0</v>
      </c>
      <c r="K82" s="134"/>
    </row>
    <row r="83" spans="2:12" s="7" customFormat="1" ht="24.95" customHeight="1" x14ac:dyDescent="0.3">
      <c r="B83" s="121"/>
      <c r="C83" s="122"/>
      <c r="D83" s="123" t="s">
        <v>134</v>
      </c>
      <c r="E83" s="124"/>
      <c r="F83" s="124"/>
      <c r="G83" s="124"/>
      <c r="H83" s="124"/>
      <c r="I83" s="125"/>
      <c r="J83" s="126">
        <f>J286</f>
        <v>0</v>
      </c>
      <c r="K83" s="127"/>
    </row>
    <row r="84" spans="2:12" s="8" customFormat="1" ht="19.899999999999999" customHeight="1" x14ac:dyDescent="0.3">
      <c r="B84" s="128"/>
      <c r="C84" s="129"/>
      <c r="D84" s="130" t="s">
        <v>135</v>
      </c>
      <c r="E84" s="131"/>
      <c r="F84" s="131"/>
      <c r="G84" s="131"/>
      <c r="H84" s="131"/>
      <c r="I84" s="132"/>
      <c r="J84" s="133">
        <f>J287</f>
        <v>0</v>
      </c>
      <c r="K84" s="134"/>
    </row>
    <row r="85" spans="2:12" s="7" customFormat="1" ht="24.95" customHeight="1" x14ac:dyDescent="0.3">
      <c r="B85" s="121"/>
      <c r="C85" s="122"/>
      <c r="D85" s="123" t="s">
        <v>136</v>
      </c>
      <c r="E85" s="124"/>
      <c r="F85" s="124"/>
      <c r="G85" s="124"/>
      <c r="H85" s="124"/>
      <c r="I85" s="125"/>
      <c r="J85" s="126">
        <f>J290</f>
        <v>0</v>
      </c>
      <c r="K85" s="127"/>
    </row>
    <row r="86" spans="2:12" s="7" customFormat="1" ht="24.95" customHeight="1" x14ac:dyDescent="0.3">
      <c r="B86" s="121"/>
      <c r="C86" s="122"/>
      <c r="D86" s="123" t="s">
        <v>137</v>
      </c>
      <c r="E86" s="124"/>
      <c r="F86" s="124"/>
      <c r="G86" s="124"/>
      <c r="H86" s="124"/>
      <c r="I86" s="125"/>
      <c r="J86" s="126">
        <f>J292</f>
        <v>0</v>
      </c>
      <c r="K86" s="127"/>
    </row>
    <row r="87" spans="2:12" s="8" customFormat="1" ht="19.899999999999999" customHeight="1" x14ac:dyDescent="0.3">
      <c r="B87" s="128"/>
      <c r="C87" s="129"/>
      <c r="D87" s="130" t="s">
        <v>138</v>
      </c>
      <c r="E87" s="131"/>
      <c r="F87" s="131"/>
      <c r="G87" s="131"/>
      <c r="H87" s="131"/>
      <c r="I87" s="132"/>
      <c r="J87" s="133">
        <f>J293</f>
        <v>0</v>
      </c>
      <c r="K87" s="134"/>
    </row>
    <row r="88" spans="2:12" s="1" customFormat="1" ht="21.75" customHeight="1" x14ac:dyDescent="0.3">
      <c r="B88" s="32"/>
      <c r="C88" s="33"/>
      <c r="D88" s="33"/>
      <c r="E88" s="33"/>
      <c r="F88" s="33"/>
      <c r="G88" s="33"/>
      <c r="H88" s="33"/>
      <c r="I88" s="92"/>
      <c r="J88" s="33"/>
      <c r="K88" s="36"/>
    </row>
    <row r="89" spans="2:12" s="1" customFormat="1" ht="6.95" customHeight="1" x14ac:dyDescent="0.3">
      <c r="B89" s="47"/>
      <c r="C89" s="48"/>
      <c r="D89" s="48"/>
      <c r="E89" s="48"/>
      <c r="F89" s="48"/>
      <c r="G89" s="48"/>
      <c r="H89" s="48"/>
      <c r="I89" s="113"/>
      <c r="J89" s="48"/>
      <c r="K89" s="49"/>
    </row>
    <row r="93" spans="2:12" s="1" customFormat="1" ht="6.95" customHeight="1" x14ac:dyDescent="0.3">
      <c r="B93" s="50"/>
      <c r="C93" s="51"/>
      <c r="D93" s="51"/>
      <c r="E93" s="51"/>
      <c r="F93" s="51"/>
      <c r="G93" s="51"/>
      <c r="H93" s="51"/>
      <c r="I93" s="114"/>
      <c r="J93" s="51"/>
      <c r="K93" s="51"/>
      <c r="L93" s="32"/>
    </row>
    <row r="94" spans="2:12" s="1" customFormat="1" ht="36.950000000000003" customHeight="1" x14ac:dyDescent="0.3">
      <c r="B94" s="32"/>
      <c r="C94" s="52" t="s">
        <v>139</v>
      </c>
      <c r="L94" s="32"/>
    </row>
    <row r="95" spans="2:12" s="1" customFormat="1" ht="6.95" customHeight="1" x14ac:dyDescent="0.3">
      <c r="B95" s="32"/>
      <c r="L95" s="32"/>
    </row>
    <row r="96" spans="2:12" s="1" customFormat="1" ht="14.45" customHeight="1" x14ac:dyDescent="0.3">
      <c r="B96" s="32"/>
      <c r="C96" s="54" t="s">
        <v>17</v>
      </c>
      <c r="L96" s="32"/>
    </row>
    <row r="97" spans="2:65" s="1" customFormat="1" ht="22.5" customHeight="1" x14ac:dyDescent="0.3">
      <c r="B97" s="32"/>
      <c r="E97" s="353" t="str">
        <f>E7</f>
        <v>Areál STK - VINCENCI Skuteč</v>
      </c>
      <c r="F97" s="325"/>
      <c r="G97" s="325"/>
      <c r="H97" s="325"/>
      <c r="L97" s="32"/>
    </row>
    <row r="98" spans="2:65" s="1" customFormat="1" ht="14.45" customHeight="1" x14ac:dyDescent="0.3">
      <c r="B98" s="32"/>
      <c r="C98" s="54" t="s">
        <v>103</v>
      </c>
      <c r="L98" s="32"/>
    </row>
    <row r="99" spans="2:65" s="1" customFormat="1" ht="23.25" customHeight="1" x14ac:dyDescent="0.3">
      <c r="B99" s="32"/>
      <c r="E99" s="322" t="str">
        <f>E9</f>
        <v>04 - SO - 04 Občerstvení</v>
      </c>
      <c r="F99" s="325"/>
      <c r="G99" s="325"/>
      <c r="H99" s="325"/>
      <c r="L99" s="32"/>
    </row>
    <row r="100" spans="2:65" s="1" customFormat="1" ht="6.95" customHeight="1" x14ac:dyDescent="0.3">
      <c r="B100" s="32"/>
      <c r="L100" s="32"/>
    </row>
    <row r="101" spans="2:65" s="1" customFormat="1" ht="18" customHeight="1" x14ac:dyDescent="0.3">
      <c r="B101" s="32"/>
      <c r="C101" s="54" t="s">
        <v>23</v>
      </c>
      <c r="F101" s="135" t="str">
        <f>F12</f>
        <v xml:space="preserve"> </v>
      </c>
      <c r="I101" s="136" t="s">
        <v>25</v>
      </c>
      <c r="J101" s="58" t="str">
        <f>IF(J12="","",J12)</f>
        <v>05.11.2016</v>
      </c>
      <c r="L101" s="32"/>
    </row>
    <row r="102" spans="2:65" s="1" customFormat="1" ht="6.95" customHeight="1" x14ac:dyDescent="0.3">
      <c r="B102" s="32"/>
      <c r="L102" s="32"/>
    </row>
    <row r="103" spans="2:65" s="1" customFormat="1" ht="15" x14ac:dyDescent="0.3">
      <c r="B103" s="32"/>
      <c r="C103" s="54" t="s">
        <v>29</v>
      </c>
      <c r="F103" s="135" t="str">
        <f>E15</f>
        <v xml:space="preserve"> </v>
      </c>
      <c r="I103" s="136" t="s">
        <v>34</v>
      </c>
      <c r="J103" s="135" t="str">
        <f>E21</f>
        <v xml:space="preserve"> </v>
      </c>
      <c r="L103" s="32"/>
    </row>
    <row r="104" spans="2:65" s="1" customFormat="1" ht="14.45" customHeight="1" x14ac:dyDescent="0.3">
      <c r="B104" s="32"/>
      <c r="C104" s="54" t="s">
        <v>32</v>
      </c>
      <c r="F104" s="135" t="str">
        <f>IF(E18="","",E18)</f>
        <v/>
      </c>
      <c r="L104" s="32"/>
    </row>
    <row r="105" spans="2:65" s="1" customFormat="1" ht="10.35" customHeight="1" x14ac:dyDescent="0.3">
      <c r="B105" s="32"/>
      <c r="L105" s="32"/>
    </row>
    <row r="106" spans="2:65" s="9" customFormat="1" ht="29.25" customHeight="1" x14ac:dyDescent="0.3">
      <c r="B106" s="137"/>
      <c r="C106" s="138" t="s">
        <v>140</v>
      </c>
      <c r="D106" s="139" t="s">
        <v>56</v>
      </c>
      <c r="E106" s="139" t="s">
        <v>52</v>
      </c>
      <c r="F106" s="139" t="s">
        <v>141</v>
      </c>
      <c r="G106" s="139" t="s">
        <v>142</v>
      </c>
      <c r="H106" s="139" t="s">
        <v>143</v>
      </c>
      <c r="I106" s="140" t="s">
        <v>144</v>
      </c>
      <c r="J106" s="139" t="s">
        <v>106</v>
      </c>
      <c r="K106" s="141" t="s">
        <v>145</v>
      </c>
      <c r="L106" s="137"/>
      <c r="M106" s="64" t="s">
        <v>146</v>
      </c>
      <c r="N106" s="65" t="s">
        <v>41</v>
      </c>
      <c r="O106" s="65" t="s">
        <v>147</v>
      </c>
      <c r="P106" s="65" t="s">
        <v>148</v>
      </c>
      <c r="Q106" s="65" t="s">
        <v>149</v>
      </c>
      <c r="R106" s="65" t="s">
        <v>150</v>
      </c>
      <c r="S106" s="65" t="s">
        <v>151</v>
      </c>
      <c r="T106" s="66" t="s">
        <v>152</v>
      </c>
    </row>
    <row r="107" spans="2:65" s="1" customFormat="1" ht="29.25" customHeight="1" x14ac:dyDescent="0.35">
      <c r="B107" s="32"/>
      <c r="C107" s="68" t="s">
        <v>107</v>
      </c>
      <c r="J107" s="142">
        <f>BK107</f>
        <v>0</v>
      </c>
      <c r="L107" s="32"/>
      <c r="M107" s="67"/>
      <c r="N107" s="59"/>
      <c r="O107" s="59"/>
      <c r="P107" s="143">
        <f>P108+P169+P286+P290+P292</f>
        <v>0</v>
      </c>
      <c r="Q107" s="59"/>
      <c r="R107" s="143">
        <f>R108+R169+R286+R290+R292</f>
        <v>82.483167739999999</v>
      </c>
      <c r="S107" s="59"/>
      <c r="T107" s="144">
        <f>T108+T169+T286+T290+T292</f>
        <v>95.412678599999992</v>
      </c>
      <c r="AT107" s="15" t="s">
        <v>70</v>
      </c>
      <c r="AU107" s="15" t="s">
        <v>108</v>
      </c>
      <c r="BK107" s="145">
        <f>BK108+BK169+BK286+BK290+BK292</f>
        <v>0</v>
      </c>
    </row>
    <row r="108" spans="2:65" s="10" customFormat="1" ht="37.35" customHeight="1" x14ac:dyDescent="0.35">
      <c r="B108" s="146"/>
      <c r="D108" s="147" t="s">
        <v>70</v>
      </c>
      <c r="E108" s="148" t="s">
        <v>153</v>
      </c>
      <c r="F108" s="148" t="s">
        <v>154</v>
      </c>
      <c r="I108" s="149"/>
      <c r="J108" s="150">
        <f>BK108</f>
        <v>0</v>
      </c>
      <c r="L108" s="146"/>
      <c r="M108" s="151"/>
      <c r="N108" s="152"/>
      <c r="O108" s="152"/>
      <c r="P108" s="153">
        <f>P109+P116+P120+P130+P132+P135+P149+P161+P167</f>
        <v>0</v>
      </c>
      <c r="Q108" s="152"/>
      <c r="R108" s="153">
        <f>R109+R116+R120+R130+R132+R135+R149+R161+R167</f>
        <v>70.965492400000002</v>
      </c>
      <c r="S108" s="152"/>
      <c r="T108" s="154">
        <f>T109+T116+T120+T130+T132+T135+T149+T161+T167</f>
        <v>92.849092999999996</v>
      </c>
      <c r="AR108" s="147" t="s">
        <v>22</v>
      </c>
      <c r="AT108" s="155" t="s">
        <v>70</v>
      </c>
      <c r="AU108" s="155" t="s">
        <v>71</v>
      </c>
      <c r="AY108" s="147" t="s">
        <v>155</v>
      </c>
      <c r="BK108" s="156">
        <f>BK109+BK116+BK120+BK130+BK132+BK135+BK149+BK161+BK167</f>
        <v>0</v>
      </c>
    </row>
    <row r="109" spans="2:65" s="10" customFormat="1" ht="19.899999999999999" customHeight="1" x14ac:dyDescent="0.3">
      <c r="B109" s="146"/>
      <c r="D109" s="157" t="s">
        <v>70</v>
      </c>
      <c r="E109" s="158" t="s">
        <v>22</v>
      </c>
      <c r="F109" s="158" t="s">
        <v>156</v>
      </c>
      <c r="I109" s="149"/>
      <c r="J109" s="159">
        <f>BK109</f>
        <v>0</v>
      </c>
      <c r="L109" s="146"/>
      <c r="M109" s="151"/>
      <c r="N109" s="152"/>
      <c r="O109" s="152"/>
      <c r="P109" s="153">
        <f>SUM(P110:P115)</f>
        <v>0</v>
      </c>
      <c r="Q109" s="152"/>
      <c r="R109" s="153">
        <f>SUM(R110:R115)</f>
        <v>0</v>
      </c>
      <c r="S109" s="152"/>
      <c r="T109" s="154">
        <f>SUM(T110:T115)</f>
        <v>0</v>
      </c>
      <c r="AR109" s="147" t="s">
        <v>22</v>
      </c>
      <c r="AT109" s="155" t="s">
        <v>70</v>
      </c>
      <c r="AU109" s="155" t="s">
        <v>22</v>
      </c>
      <c r="AY109" s="147" t="s">
        <v>155</v>
      </c>
      <c r="BK109" s="156">
        <f>SUM(BK110:BK115)</f>
        <v>0</v>
      </c>
    </row>
    <row r="110" spans="2:65" s="1" customFormat="1" ht="22.5" customHeight="1" x14ac:dyDescent="0.3">
      <c r="B110" s="160"/>
      <c r="C110" s="161" t="s">
        <v>22</v>
      </c>
      <c r="D110" s="161" t="s">
        <v>157</v>
      </c>
      <c r="E110" s="162" t="s">
        <v>518</v>
      </c>
      <c r="F110" s="163" t="s">
        <v>519</v>
      </c>
      <c r="G110" s="164" t="s">
        <v>158</v>
      </c>
      <c r="H110" s="165">
        <v>1.1240000000000001</v>
      </c>
      <c r="I110" s="166"/>
      <c r="J110" s="167">
        <f t="shared" ref="J110:J115" si="0">ROUND(I110*H110,2)</f>
        <v>0</v>
      </c>
      <c r="K110" s="163" t="s">
        <v>159</v>
      </c>
      <c r="L110" s="32"/>
      <c r="M110" s="168" t="s">
        <v>3</v>
      </c>
      <c r="N110" s="169" t="s">
        <v>42</v>
      </c>
      <c r="O110" s="33"/>
      <c r="P110" s="170">
        <f t="shared" ref="P110:P115" si="1">O110*H110</f>
        <v>0</v>
      </c>
      <c r="Q110" s="170">
        <v>0</v>
      </c>
      <c r="R110" s="170">
        <f t="shared" ref="R110:R115" si="2">Q110*H110</f>
        <v>0</v>
      </c>
      <c r="S110" s="170">
        <v>0</v>
      </c>
      <c r="T110" s="171">
        <f t="shared" ref="T110:T115" si="3">S110*H110</f>
        <v>0</v>
      </c>
      <c r="AR110" s="15" t="s">
        <v>160</v>
      </c>
      <c r="AT110" s="15" t="s">
        <v>157</v>
      </c>
      <c r="AU110" s="15" t="s">
        <v>79</v>
      </c>
      <c r="AY110" s="15" t="s">
        <v>155</v>
      </c>
      <c r="BE110" s="172">
        <f t="shared" ref="BE110:BE115" si="4">IF(N110="základní",J110,0)</f>
        <v>0</v>
      </c>
      <c r="BF110" s="172">
        <f t="shared" ref="BF110:BF115" si="5">IF(N110="snížená",J110,0)</f>
        <v>0</v>
      </c>
      <c r="BG110" s="172">
        <f t="shared" ref="BG110:BG115" si="6">IF(N110="zákl. přenesená",J110,0)</f>
        <v>0</v>
      </c>
      <c r="BH110" s="172">
        <f t="shared" ref="BH110:BH115" si="7">IF(N110="sníž. přenesená",J110,0)</f>
        <v>0</v>
      </c>
      <c r="BI110" s="172">
        <f t="shared" ref="BI110:BI115" si="8">IF(N110="nulová",J110,0)</f>
        <v>0</v>
      </c>
      <c r="BJ110" s="15" t="s">
        <v>22</v>
      </c>
      <c r="BK110" s="172">
        <f t="shared" ref="BK110:BK115" si="9">ROUND(I110*H110,2)</f>
        <v>0</v>
      </c>
      <c r="BL110" s="15" t="s">
        <v>160</v>
      </c>
      <c r="BM110" s="15" t="s">
        <v>740</v>
      </c>
    </row>
    <row r="111" spans="2:65" s="1" customFormat="1" ht="22.5" customHeight="1" x14ac:dyDescent="0.3">
      <c r="B111" s="160"/>
      <c r="C111" s="161" t="s">
        <v>79</v>
      </c>
      <c r="D111" s="161" t="s">
        <v>157</v>
      </c>
      <c r="E111" s="162" t="s">
        <v>162</v>
      </c>
      <c r="F111" s="163" t="s">
        <v>163</v>
      </c>
      <c r="G111" s="164" t="s">
        <v>158</v>
      </c>
      <c r="H111" s="165">
        <v>4.3209999999999997</v>
      </c>
      <c r="I111" s="166"/>
      <c r="J111" s="167">
        <f t="shared" si="0"/>
        <v>0</v>
      </c>
      <c r="K111" s="163" t="s">
        <v>159</v>
      </c>
      <c r="L111" s="32"/>
      <c r="M111" s="168" t="s">
        <v>3</v>
      </c>
      <c r="N111" s="169" t="s">
        <v>42</v>
      </c>
      <c r="O111" s="33"/>
      <c r="P111" s="170">
        <f t="shared" si="1"/>
        <v>0</v>
      </c>
      <c r="Q111" s="170">
        <v>0</v>
      </c>
      <c r="R111" s="170">
        <f t="shared" si="2"/>
        <v>0</v>
      </c>
      <c r="S111" s="170">
        <v>0</v>
      </c>
      <c r="T111" s="171">
        <f t="shared" si="3"/>
        <v>0</v>
      </c>
      <c r="AR111" s="15" t="s">
        <v>160</v>
      </c>
      <c r="AT111" s="15" t="s">
        <v>157</v>
      </c>
      <c r="AU111" s="15" t="s">
        <v>79</v>
      </c>
      <c r="AY111" s="15" t="s">
        <v>155</v>
      </c>
      <c r="BE111" s="172">
        <f t="shared" si="4"/>
        <v>0</v>
      </c>
      <c r="BF111" s="172">
        <f t="shared" si="5"/>
        <v>0</v>
      </c>
      <c r="BG111" s="172">
        <f t="shared" si="6"/>
        <v>0</v>
      </c>
      <c r="BH111" s="172">
        <f t="shared" si="7"/>
        <v>0</v>
      </c>
      <c r="BI111" s="172">
        <f t="shared" si="8"/>
        <v>0</v>
      </c>
      <c r="BJ111" s="15" t="s">
        <v>22</v>
      </c>
      <c r="BK111" s="172">
        <f t="shared" si="9"/>
        <v>0</v>
      </c>
      <c r="BL111" s="15" t="s">
        <v>160</v>
      </c>
      <c r="BM111" s="15" t="s">
        <v>741</v>
      </c>
    </row>
    <row r="112" spans="2:65" s="1" customFormat="1" ht="22.5" customHeight="1" x14ac:dyDescent="0.3">
      <c r="B112" s="160"/>
      <c r="C112" s="161" t="s">
        <v>161</v>
      </c>
      <c r="D112" s="161" t="s">
        <v>157</v>
      </c>
      <c r="E112" s="162" t="s">
        <v>742</v>
      </c>
      <c r="F112" s="163" t="s">
        <v>743</v>
      </c>
      <c r="G112" s="164" t="s">
        <v>158</v>
      </c>
      <c r="H112" s="165">
        <v>4.3209999999999997</v>
      </c>
      <c r="I112" s="166"/>
      <c r="J112" s="167">
        <f t="shared" si="0"/>
        <v>0</v>
      </c>
      <c r="K112" s="163" t="s">
        <v>159</v>
      </c>
      <c r="L112" s="32"/>
      <c r="M112" s="168" t="s">
        <v>3</v>
      </c>
      <c r="N112" s="169" t="s">
        <v>42</v>
      </c>
      <c r="O112" s="33"/>
      <c r="P112" s="170">
        <f t="shared" si="1"/>
        <v>0</v>
      </c>
      <c r="Q112" s="170">
        <v>0</v>
      </c>
      <c r="R112" s="170">
        <f t="shared" si="2"/>
        <v>0</v>
      </c>
      <c r="S112" s="170">
        <v>0</v>
      </c>
      <c r="T112" s="171">
        <f t="shared" si="3"/>
        <v>0</v>
      </c>
      <c r="AR112" s="15" t="s">
        <v>160</v>
      </c>
      <c r="AT112" s="15" t="s">
        <v>157</v>
      </c>
      <c r="AU112" s="15" t="s">
        <v>79</v>
      </c>
      <c r="AY112" s="15" t="s">
        <v>155</v>
      </c>
      <c r="BE112" s="172">
        <f t="shared" si="4"/>
        <v>0</v>
      </c>
      <c r="BF112" s="172">
        <f t="shared" si="5"/>
        <v>0</v>
      </c>
      <c r="BG112" s="172">
        <f t="shared" si="6"/>
        <v>0</v>
      </c>
      <c r="BH112" s="172">
        <f t="shared" si="7"/>
        <v>0</v>
      </c>
      <c r="BI112" s="172">
        <f t="shared" si="8"/>
        <v>0</v>
      </c>
      <c r="BJ112" s="15" t="s">
        <v>22</v>
      </c>
      <c r="BK112" s="172">
        <f t="shared" si="9"/>
        <v>0</v>
      </c>
      <c r="BL112" s="15" t="s">
        <v>160</v>
      </c>
      <c r="BM112" s="15" t="s">
        <v>744</v>
      </c>
    </row>
    <row r="113" spans="2:65" s="1" customFormat="1" ht="22.5" customHeight="1" x14ac:dyDescent="0.3">
      <c r="B113" s="160"/>
      <c r="C113" s="161" t="s">
        <v>160</v>
      </c>
      <c r="D113" s="161" t="s">
        <v>157</v>
      </c>
      <c r="E113" s="162" t="s">
        <v>166</v>
      </c>
      <c r="F113" s="163" t="s">
        <v>167</v>
      </c>
      <c r="G113" s="164" t="s">
        <v>158</v>
      </c>
      <c r="H113" s="165">
        <v>5.444</v>
      </c>
      <c r="I113" s="166"/>
      <c r="J113" s="167">
        <f t="shared" si="0"/>
        <v>0</v>
      </c>
      <c r="K113" s="163" t="s">
        <v>159</v>
      </c>
      <c r="L113" s="32"/>
      <c r="M113" s="168" t="s">
        <v>3</v>
      </c>
      <c r="N113" s="169" t="s">
        <v>42</v>
      </c>
      <c r="O113" s="33"/>
      <c r="P113" s="170">
        <f t="shared" si="1"/>
        <v>0</v>
      </c>
      <c r="Q113" s="170">
        <v>0</v>
      </c>
      <c r="R113" s="170">
        <f t="shared" si="2"/>
        <v>0</v>
      </c>
      <c r="S113" s="170">
        <v>0</v>
      </c>
      <c r="T113" s="171">
        <f t="shared" si="3"/>
        <v>0</v>
      </c>
      <c r="AR113" s="15" t="s">
        <v>160</v>
      </c>
      <c r="AT113" s="15" t="s">
        <v>157</v>
      </c>
      <c r="AU113" s="15" t="s">
        <v>79</v>
      </c>
      <c r="AY113" s="15" t="s">
        <v>155</v>
      </c>
      <c r="BE113" s="172">
        <f t="shared" si="4"/>
        <v>0</v>
      </c>
      <c r="BF113" s="172">
        <f t="shared" si="5"/>
        <v>0</v>
      </c>
      <c r="BG113" s="172">
        <f t="shared" si="6"/>
        <v>0</v>
      </c>
      <c r="BH113" s="172">
        <f t="shared" si="7"/>
        <v>0</v>
      </c>
      <c r="BI113" s="172">
        <f t="shared" si="8"/>
        <v>0</v>
      </c>
      <c r="BJ113" s="15" t="s">
        <v>22</v>
      </c>
      <c r="BK113" s="172">
        <f t="shared" si="9"/>
        <v>0</v>
      </c>
      <c r="BL113" s="15" t="s">
        <v>160</v>
      </c>
      <c r="BM113" s="15" t="s">
        <v>745</v>
      </c>
    </row>
    <row r="114" spans="2:65" s="1" customFormat="1" ht="22.5" customHeight="1" x14ac:dyDescent="0.3">
      <c r="B114" s="160"/>
      <c r="C114" s="161" t="s">
        <v>164</v>
      </c>
      <c r="D114" s="161" t="s">
        <v>157</v>
      </c>
      <c r="E114" s="162" t="s">
        <v>169</v>
      </c>
      <c r="F114" s="163" t="s">
        <v>170</v>
      </c>
      <c r="G114" s="164" t="s">
        <v>158</v>
      </c>
      <c r="H114" s="165">
        <v>5.444</v>
      </c>
      <c r="I114" s="166"/>
      <c r="J114" s="167">
        <f t="shared" si="0"/>
        <v>0</v>
      </c>
      <c r="K114" s="163" t="s">
        <v>159</v>
      </c>
      <c r="L114" s="32"/>
      <c r="M114" s="168" t="s">
        <v>3</v>
      </c>
      <c r="N114" s="169" t="s">
        <v>42</v>
      </c>
      <c r="O114" s="33"/>
      <c r="P114" s="170">
        <f t="shared" si="1"/>
        <v>0</v>
      </c>
      <c r="Q114" s="170">
        <v>0</v>
      </c>
      <c r="R114" s="170">
        <f t="shared" si="2"/>
        <v>0</v>
      </c>
      <c r="S114" s="170">
        <v>0</v>
      </c>
      <c r="T114" s="171">
        <f t="shared" si="3"/>
        <v>0</v>
      </c>
      <c r="AR114" s="15" t="s">
        <v>160</v>
      </c>
      <c r="AT114" s="15" t="s">
        <v>157</v>
      </c>
      <c r="AU114" s="15" t="s">
        <v>79</v>
      </c>
      <c r="AY114" s="15" t="s">
        <v>155</v>
      </c>
      <c r="BE114" s="172">
        <f t="shared" si="4"/>
        <v>0</v>
      </c>
      <c r="BF114" s="172">
        <f t="shared" si="5"/>
        <v>0</v>
      </c>
      <c r="BG114" s="172">
        <f t="shared" si="6"/>
        <v>0</v>
      </c>
      <c r="BH114" s="172">
        <f t="shared" si="7"/>
        <v>0</v>
      </c>
      <c r="BI114" s="172">
        <f t="shared" si="8"/>
        <v>0</v>
      </c>
      <c r="BJ114" s="15" t="s">
        <v>22</v>
      </c>
      <c r="BK114" s="172">
        <f t="shared" si="9"/>
        <v>0</v>
      </c>
      <c r="BL114" s="15" t="s">
        <v>160</v>
      </c>
      <c r="BM114" s="15" t="s">
        <v>746</v>
      </c>
    </row>
    <row r="115" spans="2:65" s="1" customFormat="1" ht="22.5" customHeight="1" x14ac:dyDescent="0.3">
      <c r="B115" s="160"/>
      <c r="C115" s="161" t="s">
        <v>165</v>
      </c>
      <c r="D115" s="161" t="s">
        <v>157</v>
      </c>
      <c r="E115" s="162" t="s">
        <v>172</v>
      </c>
      <c r="F115" s="163" t="s">
        <v>173</v>
      </c>
      <c r="G115" s="164" t="s">
        <v>174</v>
      </c>
      <c r="H115" s="165">
        <v>9.8000000000000007</v>
      </c>
      <c r="I115" s="166"/>
      <c r="J115" s="167">
        <f t="shared" si="0"/>
        <v>0</v>
      </c>
      <c r="K115" s="163" t="s">
        <v>159</v>
      </c>
      <c r="L115" s="32"/>
      <c r="M115" s="168" t="s">
        <v>3</v>
      </c>
      <c r="N115" s="169" t="s">
        <v>42</v>
      </c>
      <c r="O115" s="33"/>
      <c r="P115" s="170">
        <f t="shared" si="1"/>
        <v>0</v>
      </c>
      <c r="Q115" s="170">
        <v>0</v>
      </c>
      <c r="R115" s="170">
        <f t="shared" si="2"/>
        <v>0</v>
      </c>
      <c r="S115" s="170">
        <v>0</v>
      </c>
      <c r="T115" s="171">
        <f t="shared" si="3"/>
        <v>0</v>
      </c>
      <c r="AR115" s="15" t="s">
        <v>160</v>
      </c>
      <c r="AT115" s="15" t="s">
        <v>157</v>
      </c>
      <c r="AU115" s="15" t="s">
        <v>79</v>
      </c>
      <c r="AY115" s="15" t="s">
        <v>155</v>
      </c>
      <c r="BE115" s="172">
        <f t="shared" si="4"/>
        <v>0</v>
      </c>
      <c r="BF115" s="172">
        <f t="shared" si="5"/>
        <v>0</v>
      </c>
      <c r="BG115" s="172">
        <f t="shared" si="6"/>
        <v>0</v>
      </c>
      <c r="BH115" s="172">
        <f t="shared" si="7"/>
        <v>0</v>
      </c>
      <c r="BI115" s="172">
        <f t="shared" si="8"/>
        <v>0</v>
      </c>
      <c r="BJ115" s="15" t="s">
        <v>22</v>
      </c>
      <c r="BK115" s="172">
        <f t="shared" si="9"/>
        <v>0</v>
      </c>
      <c r="BL115" s="15" t="s">
        <v>160</v>
      </c>
      <c r="BM115" s="15" t="s">
        <v>747</v>
      </c>
    </row>
    <row r="116" spans="2:65" s="10" customFormat="1" ht="29.85" customHeight="1" x14ac:dyDescent="0.3">
      <c r="B116" s="146"/>
      <c r="D116" s="157" t="s">
        <v>70</v>
      </c>
      <c r="E116" s="158" t="s">
        <v>79</v>
      </c>
      <c r="F116" s="158" t="s">
        <v>177</v>
      </c>
      <c r="I116" s="149"/>
      <c r="J116" s="159">
        <f>BK116</f>
        <v>0</v>
      </c>
      <c r="L116" s="146"/>
      <c r="M116" s="151"/>
      <c r="N116" s="152"/>
      <c r="O116" s="152"/>
      <c r="P116" s="153">
        <f>SUM(P117:P119)</f>
        <v>0</v>
      </c>
      <c r="Q116" s="152"/>
      <c r="R116" s="153">
        <f>SUM(R117:R119)</f>
        <v>10.731801049999998</v>
      </c>
      <c r="S116" s="152"/>
      <c r="T116" s="154">
        <f>SUM(T117:T119)</f>
        <v>0</v>
      </c>
      <c r="AR116" s="147" t="s">
        <v>22</v>
      </c>
      <c r="AT116" s="155" t="s">
        <v>70</v>
      </c>
      <c r="AU116" s="155" t="s">
        <v>22</v>
      </c>
      <c r="AY116" s="147" t="s">
        <v>155</v>
      </c>
      <c r="BK116" s="156">
        <f>SUM(BK117:BK119)</f>
        <v>0</v>
      </c>
    </row>
    <row r="117" spans="2:65" s="1" customFormat="1" ht="22.5" customHeight="1" x14ac:dyDescent="0.3">
      <c r="B117" s="160"/>
      <c r="C117" s="161" t="s">
        <v>168</v>
      </c>
      <c r="D117" s="161" t="s">
        <v>157</v>
      </c>
      <c r="E117" s="162" t="s">
        <v>182</v>
      </c>
      <c r="F117" s="163" t="s">
        <v>183</v>
      </c>
      <c r="G117" s="164" t="s">
        <v>158</v>
      </c>
      <c r="H117" s="165">
        <v>4.7530000000000001</v>
      </c>
      <c r="I117" s="166"/>
      <c r="J117" s="167">
        <f>ROUND(I117*H117,2)</f>
        <v>0</v>
      </c>
      <c r="K117" s="163" t="s">
        <v>159</v>
      </c>
      <c r="L117" s="32"/>
      <c r="M117" s="168" t="s">
        <v>3</v>
      </c>
      <c r="N117" s="169" t="s">
        <v>42</v>
      </c>
      <c r="O117" s="33"/>
      <c r="P117" s="170">
        <f>O117*H117</f>
        <v>0</v>
      </c>
      <c r="Q117" s="170">
        <v>2.2563399999999998</v>
      </c>
      <c r="R117" s="170">
        <f>Q117*H117</f>
        <v>10.724384019999999</v>
      </c>
      <c r="S117" s="170">
        <v>0</v>
      </c>
      <c r="T117" s="171">
        <f>S117*H117</f>
        <v>0</v>
      </c>
      <c r="AR117" s="15" t="s">
        <v>160</v>
      </c>
      <c r="AT117" s="15" t="s">
        <v>157</v>
      </c>
      <c r="AU117" s="15" t="s">
        <v>79</v>
      </c>
      <c r="AY117" s="15" t="s">
        <v>155</v>
      </c>
      <c r="BE117" s="172">
        <f>IF(N117="základní",J117,0)</f>
        <v>0</v>
      </c>
      <c r="BF117" s="172">
        <f>IF(N117="snížená",J117,0)</f>
        <v>0</v>
      </c>
      <c r="BG117" s="172">
        <f>IF(N117="zákl. přenesená",J117,0)</f>
        <v>0</v>
      </c>
      <c r="BH117" s="172">
        <f>IF(N117="sníž. přenesená",J117,0)</f>
        <v>0</v>
      </c>
      <c r="BI117" s="172">
        <f>IF(N117="nulová",J117,0)</f>
        <v>0</v>
      </c>
      <c r="BJ117" s="15" t="s">
        <v>22</v>
      </c>
      <c r="BK117" s="172">
        <f>ROUND(I117*H117,2)</f>
        <v>0</v>
      </c>
      <c r="BL117" s="15" t="s">
        <v>160</v>
      </c>
      <c r="BM117" s="15" t="s">
        <v>748</v>
      </c>
    </row>
    <row r="118" spans="2:65" s="1" customFormat="1" ht="22.5" customHeight="1" x14ac:dyDescent="0.3">
      <c r="B118" s="160"/>
      <c r="C118" s="161" t="s">
        <v>171</v>
      </c>
      <c r="D118" s="161" t="s">
        <v>157</v>
      </c>
      <c r="E118" s="162" t="s">
        <v>185</v>
      </c>
      <c r="F118" s="163" t="s">
        <v>186</v>
      </c>
      <c r="G118" s="164" t="s">
        <v>178</v>
      </c>
      <c r="H118" s="165">
        <v>7.2009999999999996</v>
      </c>
      <c r="I118" s="166"/>
      <c r="J118" s="167">
        <f>ROUND(I118*H118,2)</f>
        <v>0</v>
      </c>
      <c r="K118" s="163" t="s">
        <v>159</v>
      </c>
      <c r="L118" s="32"/>
      <c r="M118" s="168" t="s">
        <v>3</v>
      </c>
      <c r="N118" s="169" t="s">
        <v>42</v>
      </c>
      <c r="O118" s="33"/>
      <c r="P118" s="170">
        <f>O118*H118</f>
        <v>0</v>
      </c>
      <c r="Q118" s="170">
        <v>1.0300000000000001E-3</v>
      </c>
      <c r="R118" s="170">
        <f>Q118*H118</f>
        <v>7.4170300000000007E-3</v>
      </c>
      <c r="S118" s="170">
        <v>0</v>
      </c>
      <c r="T118" s="171">
        <f>S118*H118</f>
        <v>0</v>
      </c>
      <c r="AR118" s="15" t="s">
        <v>160</v>
      </c>
      <c r="AT118" s="15" t="s">
        <v>157</v>
      </c>
      <c r="AU118" s="15" t="s">
        <v>79</v>
      </c>
      <c r="AY118" s="15" t="s">
        <v>155</v>
      </c>
      <c r="BE118" s="172">
        <f>IF(N118="základní",J118,0)</f>
        <v>0</v>
      </c>
      <c r="BF118" s="172">
        <f>IF(N118="snížená",J118,0)</f>
        <v>0</v>
      </c>
      <c r="BG118" s="172">
        <f>IF(N118="zákl. přenesená",J118,0)</f>
        <v>0</v>
      </c>
      <c r="BH118" s="172">
        <f>IF(N118="sníž. přenesená",J118,0)</f>
        <v>0</v>
      </c>
      <c r="BI118" s="172">
        <f>IF(N118="nulová",J118,0)</f>
        <v>0</v>
      </c>
      <c r="BJ118" s="15" t="s">
        <v>22</v>
      </c>
      <c r="BK118" s="172">
        <f>ROUND(I118*H118,2)</f>
        <v>0</v>
      </c>
      <c r="BL118" s="15" t="s">
        <v>160</v>
      </c>
      <c r="BM118" s="15" t="s">
        <v>749</v>
      </c>
    </row>
    <row r="119" spans="2:65" s="1" customFormat="1" ht="22.5" customHeight="1" x14ac:dyDescent="0.3">
      <c r="B119" s="160"/>
      <c r="C119" s="161" t="s">
        <v>176</v>
      </c>
      <c r="D119" s="161" t="s">
        <v>157</v>
      </c>
      <c r="E119" s="162" t="s">
        <v>188</v>
      </c>
      <c r="F119" s="163" t="s">
        <v>189</v>
      </c>
      <c r="G119" s="164" t="s">
        <v>178</v>
      </c>
      <c r="H119" s="165">
        <v>7.2009999999999996</v>
      </c>
      <c r="I119" s="166"/>
      <c r="J119" s="167">
        <f>ROUND(I119*H119,2)</f>
        <v>0</v>
      </c>
      <c r="K119" s="163" t="s">
        <v>159</v>
      </c>
      <c r="L119" s="32"/>
      <c r="M119" s="168" t="s">
        <v>3</v>
      </c>
      <c r="N119" s="169" t="s">
        <v>42</v>
      </c>
      <c r="O119" s="33"/>
      <c r="P119" s="170">
        <f>O119*H119</f>
        <v>0</v>
      </c>
      <c r="Q119" s="170">
        <v>0</v>
      </c>
      <c r="R119" s="170">
        <f>Q119*H119</f>
        <v>0</v>
      </c>
      <c r="S119" s="170">
        <v>0</v>
      </c>
      <c r="T119" s="171">
        <f>S119*H119</f>
        <v>0</v>
      </c>
      <c r="AR119" s="15" t="s">
        <v>160</v>
      </c>
      <c r="AT119" s="15" t="s">
        <v>157</v>
      </c>
      <c r="AU119" s="15" t="s">
        <v>79</v>
      </c>
      <c r="AY119" s="15" t="s">
        <v>155</v>
      </c>
      <c r="BE119" s="172">
        <f>IF(N119="základní",J119,0)</f>
        <v>0</v>
      </c>
      <c r="BF119" s="172">
        <f>IF(N119="snížená",J119,0)</f>
        <v>0</v>
      </c>
      <c r="BG119" s="172">
        <f>IF(N119="zákl. přenesená",J119,0)</f>
        <v>0</v>
      </c>
      <c r="BH119" s="172">
        <f>IF(N119="sníž. přenesená",J119,0)</f>
        <v>0</v>
      </c>
      <c r="BI119" s="172">
        <f>IF(N119="nulová",J119,0)</f>
        <v>0</v>
      </c>
      <c r="BJ119" s="15" t="s">
        <v>22</v>
      </c>
      <c r="BK119" s="172">
        <f>ROUND(I119*H119,2)</f>
        <v>0</v>
      </c>
      <c r="BL119" s="15" t="s">
        <v>160</v>
      </c>
      <c r="BM119" s="15" t="s">
        <v>750</v>
      </c>
    </row>
    <row r="120" spans="2:65" s="10" customFormat="1" ht="29.85" customHeight="1" x14ac:dyDescent="0.3">
      <c r="B120" s="146"/>
      <c r="D120" s="157" t="s">
        <v>70</v>
      </c>
      <c r="E120" s="158" t="s">
        <v>161</v>
      </c>
      <c r="F120" s="158" t="s">
        <v>195</v>
      </c>
      <c r="I120" s="149"/>
      <c r="J120" s="159">
        <f>BK120</f>
        <v>0</v>
      </c>
      <c r="L120" s="146"/>
      <c r="M120" s="151"/>
      <c r="N120" s="152"/>
      <c r="O120" s="152"/>
      <c r="P120" s="153">
        <f>SUM(P121:P129)</f>
        <v>0</v>
      </c>
      <c r="Q120" s="152"/>
      <c r="R120" s="153">
        <f>SUM(R121:R129)</f>
        <v>5.3412643100000006</v>
      </c>
      <c r="S120" s="152"/>
      <c r="T120" s="154">
        <f>SUM(T121:T129)</f>
        <v>0</v>
      </c>
      <c r="AR120" s="147" t="s">
        <v>22</v>
      </c>
      <c r="AT120" s="155" t="s">
        <v>70</v>
      </c>
      <c r="AU120" s="155" t="s">
        <v>22</v>
      </c>
      <c r="AY120" s="147" t="s">
        <v>155</v>
      </c>
      <c r="BK120" s="156">
        <f>SUM(BK121:BK129)</f>
        <v>0</v>
      </c>
    </row>
    <row r="121" spans="2:65" s="1" customFormat="1" ht="22.5" customHeight="1" x14ac:dyDescent="0.3">
      <c r="B121" s="160"/>
      <c r="C121" s="161" t="s">
        <v>27</v>
      </c>
      <c r="D121" s="161" t="s">
        <v>157</v>
      </c>
      <c r="E121" s="162" t="s">
        <v>524</v>
      </c>
      <c r="F121" s="163" t="s">
        <v>525</v>
      </c>
      <c r="G121" s="164" t="s">
        <v>158</v>
      </c>
      <c r="H121" s="165">
        <v>1.21</v>
      </c>
      <c r="I121" s="166"/>
      <c r="J121" s="167">
        <f t="shared" ref="J121:J129" si="10">ROUND(I121*H121,2)</f>
        <v>0</v>
      </c>
      <c r="K121" s="163" t="s">
        <v>159</v>
      </c>
      <c r="L121" s="32"/>
      <c r="M121" s="168" t="s">
        <v>3</v>
      </c>
      <c r="N121" s="169" t="s">
        <v>42</v>
      </c>
      <c r="O121" s="33"/>
      <c r="P121" s="170">
        <f t="shared" ref="P121:P129" si="11">O121*H121</f>
        <v>0</v>
      </c>
      <c r="Q121" s="170">
        <v>1.8774999999999999</v>
      </c>
      <c r="R121" s="170">
        <f t="shared" ref="R121:R129" si="12">Q121*H121</f>
        <v>2.2717749999999999</v>
      </c>
      <c r="S121" s="170">
        <v>0</v>
      </c>
      <c r="T121" s="171">
        <f t="shared" ref="T121:T129" si="13">S121*H121</f>
        <v>0</v>
      </c>
      <c r="AR121" s="15" t="s">
        <v>160</v>
      </c>
      <c r="AT121" s="15" t="s">
        <v>157</v>
      </c>
      <c r="AU121" s="15" t="s">
        <v>79</v>
      </c>
      <c r="AY121" s="15" t="s">
        <v>155</v>
      </c>
      <c r="BE121" s="172">
        <f t="shared" ref="BE121:BE129" si="14">IF(N121="základní",J121,0)</f>
        <v>0</v>
      </c>
      <c r="BF121" s="172">
        <f t="shared" ref="BF121:BF129" si="15">IF(N121="snížená",J121,0)</f>
        <v>0</v>
      </c>
      <c r="BG121" s="172">
        <f t="shared" ref="BG121:BG129" si="16">IF(N121="zákl. přenesená",J121,0)</f>
        <v>0</v>
      </c>
      <c r="BH121" s="172">
        <f t="shared" ref="BH121:BH129" si="17">IF(N121="sníž. přenesená",J121,0)</f>
        <v>0</v>
      </c>
      <c r="BI121" s="172">
        <f t="shared" ref="BI121:BI129" si="18">IF(N121="nulová",J121,0)</f>
        <v>0</v>
      </c>
      <c r="BJ121" s="15" t="s">
        <v>22</v>
      </c>
      <c r="BK121" s="172">
        <f t="shared" ref="BK121:BK129" si="19">ROUND(I121*H121,2)</f>
        <v>0</v>
      </c>
      <c r="BL121" s="15" t="s">
        <v>160</v>
      </c>
      <c r="BM121" s="15" t="s">
        <v>751</v>
      </c>
    </row>
    <row r="122" spans="2:65" s="1" customFormat="1" ht="22.5" customHeight="1" x14ac:dyDescent="0.3">
      <c r="B122" s="160"/>
      <c r="C122" s="161" t="s">
        <v>179</v>
      </c>
      <c r="D122" s="161" t="s">
        <v>157</v>
      </c>
      <c r="E122" s="162" t="s">
        <v>752</v>
      </c>
      <c r="F122" s="163" t="s">
        <v>753</v>
      </c>
      <c r="G122" s="164" t="s">
        <v>178</v>
      </c>
      <c r="H122" s="165">
        <v>5.2210000000000001</v>
      </c>
      <c r="I122" s="166"/>
      <c r="J122" s="167">
        <f t="shared" si="10"/>
        <v>0</v>
      </c>
      <c r="K122" s="163" t="s">
        <v>159</v>
      </c>
      <c r="L122" s="32"/>
      <c r="M122" s="168" t="s">
        <v>3</v>
      </c>
      <c r="N122" s="169" t="s">
        <v>42</v>
      </c>
      <c r="O122" s="33"/>
      <c r="P122" s="170">
        <f t="shared" si="11"/>
        <v>0</v>
      </c>
      <c r="Q122" s="170">
        <v>0.25041000000000002</v>
      </c>
      <c r="R122" s="170">
        <f t="shared" si="12"/>
        <v>1.3073906100000001</v>
      </c>
      <c r="S122" s="170">
        <v>0</v>
      </c>
      <c r="T122" s="171">
        <f t="shared" si="13"/>
        <v>0</v>
      </c>
      <c r="AR122" s="15" t="s">
        <v>160</v>
      </c>
      <c r="AT122" s="15" t="s">
        <v>157</v>
      </c>
      <c r="AU122" s="15" t="s">
        <v>79</v>
      </c>
      <c r="AY122" s="15" t="s">
        <v>155</v>
      </c>
      <c r="BE122" s="172">
        <f t="shared" si="14"/>
        <v>0</v>
      </c>
      <c r="BF122" s="172">
        <f t="shared" si="15"/>
        <v>0</v>
      </c>
      <c r="BG122" s="172">
        <f t="shared" si="16"/>
        <v>0</v>
      </c>
      <c r="BH122" s="172">
        <f t="shared" si="17"/>
        <v>0</v>
      </c>
      <c r="BI122" s="172">
        <f t="shared" si="18"/>
        <v>0</v>
      </c>
      <c r="BJ122" s="15" t="s">
        <v>22</v>
      </c>
      <c r="BK122" s="172">
        <f t="shared" si="19"/>
        <v>0</v>
      </c>
      <c r="BL122" s="15" t="s">
        <v>160</v>
      </c>
      <c r="BM122" s="15" t="s">
        <v>79</v>
      </c>
    </row>
    <row r="123" spans="2:65" s="1" customFormat="1" ht="22.5" customHeight="1" x14ac:dyDescent="0.3">
      <c r="B123" s="160"/>
      <c r="C123" s="161" t="s">
        <v>181</v>
      </c>
      <c r="D123" s="161" t="s">
        <v>157</v>
      </c>
      <c r="E123" s="162" t="s">
        <v>754</v>
      </c>
      <c r="F123" s="163" t="s">
        <v>755</v>
      </c>
      <c r="G123" s="164" t="s">
        <v>324</v>
      </c>
      <c r="H123" s="165">
        <v>2</v>
      </c>
      <c r="I123" s="166"/>
      <c r="J123" s="167">
        <f t="shared" si="10"/>
        <v>0</v>
      </c>
      <c r="K123" s="163" t="s">
        <v>159</v>
      </c>
      <c r="L123" s="32"/>
      <c r="M123" s="168" t="s">
        <v>3</v>
      </c>
      <c r="N123" s="169" t="s">
        <v>42</v>
      </c>
      <c r="O123" s="33"/>
      <c r="P123" s="170">
        <f t="shared" si="11"/>
        <v>0</v>
      </c>
      <c r="Q123" s="170">
        <v>2.588E-2</v>
      </c>
      <c r="R123" s="170">
        <f t="shared" si="12"/>
        <v>5.176E-2</v>
      </c>
      <c r="S123" s="170">
        <v>0</v>
      </c>
      <c r="T123" s="171">
        <f t="shared" si="13"/>
        <v>0</v>
      </c>
      <c r="AR123" s="15" t="s">
        <v>160</v>
      </c>
      <c r="AT123" s="15" t="s">
        <v>157</v>
      </c>
      <c r="AU123" s="15" t="s">
        <v>79</v>
      </c>
      <c r="AY123" s="15" t="s">
        <v>155</v>
      </c>
      <c r="BE123" s="172">
        <f t="shared" si="14"/>
        <v>0</v>
      </c>
      <c r="BF123" s="172">
        <f t="shared" si="15"/>
        <v>0</v>
      </c>
      <c r="BG123" s="172">
        <f t="shared" si="16"/>
        <v>0</v>
      </c>
      <c r="BH123" s="172">
        <f t="shared" si="17"/>
        <v>0</v>
      </c>
      <c r="BI123" s="172">
        <f t="shared" si="18"/>
        <v>0</v>
      </c>
      <c r="BJ123" s="15" t="s">
        <v>22</v>
      </c>
      <c r="BK123" s="172">
        <f t="shared" si="19"/>
        <v>0</v>
      </c>
      <c r="BL123" s="15" t="s">
        <v>160</v>
      </c>
      <c r="BM123" s="15" t="s">
        <v>756</v>
      </c>
    </row>
    <row r="124" spans="2:65" s="1" customFormat="1" ht="22.5" customHeight="1" x14ac:dyDescent="0.3">
      <c r="B124" s="160"/>
      <c r="C124" s="182" t="s">
        <v>184</v>
      </c>
      <c r="D124" s="182" t="s">
        <v>180</v>
      </c>
      <c r="E124" s="183" t="s">
        <v>757</v>
      </c>
      <c r="F124" s="184" t="s">
        <v>758</v>
      </c>
      <c r="G124" s="185" t="s">
        <v>324</v>
      </c>
      <c r="H124" s="186">
        <v>2</v>
      </c>
      <c r="I124" s="187"/>
      <c r="J124" s="188">
        <f t="shared" si="10"/>
        <v>0</v>
      </c>
      <c r="K124" s="184" t="s">
        <v>159</v>
      </c>
      <c r="L124" s="189"/>
      <c r="M124" s="190" t="s">
        <v>3</v>
      </c>
      <c r="N124" s="191" t="s">
        <v>42</v>
      </c>
      <c r="O124" s="33"/>
      <c r="P124" s="170">
        <f t="shared" si="11"/>
        <v>0</v>
      </c>
      <c r="Q124" s="170">
        <v>8.7999999999999995E-2</v>
      </c>
      <c r="R124" s="170">
        <f t="shared" si="12"/>
        <v>0.17599999999999999</v>
      </c>
      <c r="S124" s="170">
        <v>0</v>
      </c>
      <c r="T124" s="171">
        <f t="shared" si="13"/>
        <v>0</v>
      </c>
      <c r="AR124" s="15" t="s">
        <v>171</v>
      </c>
      <c r="AT124" s="15" t="s">
        <v>180</v>
      </c>
      <c r="AU124" s="15" t="s">
        <v>79</v>
      </c>
      <c r="AY124" s="15" t="s">
        <v>155</v>
      </c>
      <c r="BE124" s="172">
        <f t="shared" si="14"/>
        <v>0</v>
      </c>
      <c r="BF124" s="172">
        <f t="shared" si="15"/>
        <v>0</v>
      </c>
      <c r="BG124" s="172">
        <f t="shared" si="16"/>
        <v>0</v>
      </c>
      <c r="BH124" s="172">
        <f t="shared" si="17"/>
        <v>0</v>
      </c>
      <c r="BI124" s="172">
        <f t="shared" si="18"/>
        <v>0</v>
      </c>
      <c r="BJ124" s="15" t="s">
        <v>22</v>
      </c>
      <c r="BK124" s="172">
        <f t="shared" si="19"/>
        <v>0</v>
      </c>
      <c r="BL124" s="15" t="s">
        <v>160</v>
      </c>
      <c r="BM124" s="15" t="s">
        <v>759</v>
      </c>
    </row>
    <row r="125" spans="2:65" s="1" customFormat="1" ht="22.5" customHeight="1" x14ac:dyDescent="0.3">
      <c r="B125" s="160"/>
      <c r="C125" s="161" t="s">
        <v>187</v>
      </c>
      <c r="D125" s="161" t="s">
        <v>157</v>
      </c>
      <c r="E125" s="162" t="s">
        <v>760</v>
      </c>
      <c r="F125" s="163" t="s">
        <v>761</v>
      </c>
      <c r="G125" s="164" t="s">
        <v>324</v>
      </c>
      <c r="H125" s="165">
        <v>6</v>
      </c>
      <c r="I125" s="166"/>
      <c r="J125" s="167">
        <f t="shared" si="10"/>
        <v>0</v>
      </c>
      <c r="K125" s="163" t="s">
        <v>159</v>
      </c>
      <c r="L125" s="32"/>
      <c r="M125" s="168" t="s">
        <v>3</v>
      </c>
      <c r="N125" s="169" t="s">
        <v>42</v>
      </c>
      <c r="O125" s="33"/>
      <c r="P125" s="170">
        <f t="shared" si="11"/>
        <v>0</v>
      </c>
      <c r="Q125" s="170">
        <v>3.0300000000000001E-2</v>
      </c>
      <c r="R125" s="170">
        <f t="shared" si="12"/>
        <v>0.18180000000000002</v>
      </c>
      <c r="S125" s="170">
        <v>0</v>
      </c>
      <c r="T125" s="171">
        <f t="shared" si="13"/>
        <v>0</v>
      </c>
      <c r="AR125" s="15" t="s">
        <v>160</v>
      </c>
      <c r="AT125" s="15" t="s">
        <v>157</v>
      </c>
      <c r="AU125" s="15" t="s">
        <v>79</v>
      </c>
      <c r="AY125" s="15" t="s">
        <v>155</v>
      </c>
      <c r="BE125" s="172">
        <f t="shared" si="14"/>
        <v>0</v>
      </c>
      <c r="BF125" s="172">
        <f t="shared" si="15"/>
        <v>0</v>
      </c>
      <c r="BG125" s="172">
        <f t="shared" si="16"/>
        <v>0</v>
      </c>
      <c r="BH125" s="172">
        <f t="shared" si="17"/>
        <v>0</v>
      </c>
      <c r="BI125" s="172">
        <f t="shared" si="18"/>
        <v>0</v>
      </c>
      <c r="BJ125" s="15" t="s">
        <v>22</v>
      </c>
      <c r="BK125" s="172">
        <f t="shared" si="19"/>
        <v>0</v>
      </c>
      <c r="BL125" s="15" t="s">
        <v>160</v>
      </c>
      <c r="BM125" s="15" t="s">
        <v>762</v>
      </c>
    </row>
    <row r="126" spans="2:65" s="1" customFormat="1" ht="22.5" customHeight="1" x14ac:dyDescent="0.3">
      <c r="B126" s="160"/>
      <c r="C126" s="182" t="s">
        <v>9</v>
      </c>
      <c r="D126" s="182" t="s">
        <v>180</v>
      </c>
      <c r="E126" s="183" t="s">
        <v>763</v>
      </c>
      <c r="F126" s="184" t="s">
        <v>764</v>
      </c>
      <c r="G126" s="185" t="s">
        <v>324</v>
      </c>
      <c r="H126" s="186">
        <v>2</v>
      </c>
      <c r="I126" s="187"/>
      <c r="J126" s="188">
        <f t="shared" si="10"/>
        <v>0</v>
      </c>
      <c r="K126" s="184" t="s">
        <v>159</v>
      </c>
      <c r="L126" s="189"/>
      <c r="M126" s="190" t="s">
        <v>3</v>
      </c>
      <c r="N126" s="191" t="s">
        <v>42</v>
      </c>
      <c r="O126" s="33"/>
      <c r="P126" s="170">
        <f t="shared" si="11"/>
        <v>0</v>
      </c>
      <c r="Q126" s="170">
        <v>0.11799999999999999</v>
      </c>
      <c r="R126" s="170">
        <f t="shared" si="12"/>
        <v>0.23599999999999999</v>
      </c>
      <c r="S126" s="170">
        <v>0</v>
      </c>
      <c r="T126" s="171">
        <f t="shared" si="13"/>
        <v>0</v>
      </c>
      <c r="AR126" s="15" t="s">
        <v>171</v>
      </c>
      <c r="AT126" s="15" t="s">
        <v>180</v>
      </c>
      <c r="AU126" s="15" t="s">
        <v>79</v>
      </c>
      <c r="AY126" s="15" t="s">
        <v>155</v>
      </c>
      <c r="BE126" s="172">
        <f t="shared" si="14"/>
        <v>0</v>
      </c>
      <c r="BF126" s="172">
        <f t="shared" si="15"/>
        <v>0</v>
      </c>
      <c r="BG126" s="172">
        <f t="shared" si="16"/>
        <v>0</v>
      </c>
      <c r="BH126" s="172">
        <f t="shared" si="17"/>
        <v>0</v>
      </c>
      <c r="BI126" s="172">
        <f t="shared" si="18"/>
        <v>0</v>
      </c>
      <c r="BJ126" s="15" t="s">
        <v>22</v>
      </c>
      <c r="BK126" s="172">
        <f t="shared" si="19"/>
        <v>0</v>
      </c>
      <c r="BL126" s="15" t="s">
        <v>160</v>
      </c>
      <c r="BM126" s="15" t="s">
        <v>765</v>
      </c>
    </row>
    <row r="127" spans="2:65" s="1" customFormat="1" ht="22.5" customHeight="1" x14ac:dyDescent="0.3">
      <c r="B127" s="160"/>
      <c r="C127" s="182" t="s">
        <v>190</v>
      </c>
      <c r="D127" s="182" t="s">
        <v>180</v>
      </c>
      <c r="E127" s="183" t="s">
        <v>766</v>
      </c>
      <c r="F127" s="184" t="s">
        <v>767</v>
      </c>
      <c r="G127" s="185" t="s">
        <v>324</v>
      </c>
      <c r="H127" s="186">
        <v>4</v>
      </c>
      <c r="I127" s="187"/>
      <c r="J127" s="188">
        <f t="shared" si="10"/>
        <v>0</v>
      </c>
      <c r="K127" s="184" t="s">
        <v>159</v>
      </c>
      <c r="L127" s="189"/>
      <c r="M127" s="190" t="s">
        <v>3</v>
      </c>
      <c r="N127" s="191" t="s">
        <v>42</v>
      </c>
      <c r="O127" s="33"/>
      <c r="P127" s="170">
        <f t="shared" si="11"/>
        <v>0</v>
      </c>
      <c r="Q127" s="170">
        <v>0.14000000000000001</v>
      </c>
      <c r="R127" s="170">
        <f t="shared" si="12"/>
        <v>0.56000000000000005</v>
      </c>
      <c r="S127" s="170">
        <v>0</v>
      </c>
      <c r="T127" s="171">
        <f t="shared" si="13"/>
        <v>0</v>
      </c>
      <c r="AR127" s="15" t="s">
        <v>171</v>
      </c>
      <c r="AT127" s="15" t="s">
        <v>180</v>
      </c>
      <c r="AU127" s="15" t="s">
        <v>79</v>
      </c>
      <c r="AY127" s="15" t="s">
        <v>155</v>
      </c>
      <c r="BE127" s="172">
        <f t="shared" si="14"/>
        <v>0</v>
      </c>
      <c r="BF127" s="172">
        <f t="shared" si="15"/>
        <v>0</v>
      </c>
      <c r="BG127" s="172">
        <f t="shared" si="16"/>
        <v>0</v>
      </c>
      <c r="BH127" s="172">
        <f t="shared" si="17"/>
        <v>0</v>
      </c>
      <c r="BI127" s="172">
        <f t="shared" si="18"/>
        <v>0</v>
      </c>
      <c r="BJ127" s="15" t="s">
        <v>22</v>
      </c>
      <c r="BK127" s="172">
        <f t="shared" si="19"/>
        <v>0</v>
      </c>
      <c r="BL127" s="15" t="s">
        <v>160</v>
      </c>
      <c r="BM127" s="15" t="s">
        <v>768</v>
      </c>
    </row>
    <row r="128" spans="2:65" s="1" customFormat="1" ht="22.5" customHeight="1" x14ac:dyDescent="0.3">
      <c r="B128" s="160"/>
      <c r="C128" s="161" t="s">
        <v>191</v>
      </c>
      <c r="D128" s="161" t="s">
        <v>157</v>
      </c>
      <c r="E128" s="162" t="s">
        <v>769</v>
      </c>
      <c r="F128" s="163" t="s">
        <v>770</v>
      </c>
      <c r="G128" s="164" t="s">
        <v>174</v>
      </c>
      <c r="H128" s="165">
        <v>0.25</v>
      </c>
      <c r="I128" s="166"/>
      <c r="J128" s="167">
        <f t="shared" si="10"/>
        <v>0</v>
      </c>
      <c r="K128" s="163" t="s">
        <v>159</v>
      </c>
      <c r="L128" s="32"/>
      <c r="M128" s="168" t="s">
        <v>3</v>
      </c>
      <c r="N128" s="169" t="s">
        <v>42</v>
      </c>
      <c r="O128" s="33"/>
      <c r="P128" s="170">
        <f t="shared" si="11"/>
        <v>0</v>
      </c>
      <c r="Q128" s="170">
        <v>1.0900000000000001</v>
      </c>
      <c r="R128" s="170">
        <f t="shared" si="12"/>
        <v>0.27250000000000002</v>
      </c>
      <c r="S128" s="170">
        <v>0</v>
      </c>
      <c r="T128" s="171">
        <f t="shared" si="13"/>
        <v>0</v>
      </c>
      <c r="AR128" s="15" t="s">
        <v>160</v>
      </c>
      <c r="AT128" s="15" t="s">
        <v>157</v>
      </c>
      <c r="AU128" s="15" t="s">
        <v>79</v>
      </c>
      <c r="AY128" s="15" t="s">
        <v>155</v>
      </c>
      <c r="BE128" s="172">
        <f t="shared" si="14"/>
        <v>0</v>
      </c>
      <c r="BF128" s="172">
        <f t="shared" si="15"/>
        <v>0</v>
      </c>
      <c r="BG128" s="172">
        <f t="shared" si="16"/>
        <v>0</v>
      </c>
      <c r="BH128" s="172">
        <f t="shared" si="17"/>
        <v>0</v>
      </c>
      <c r="BI128" s="172">
        <f t="shared" si="18"/>
        <v>0</v>
      </c>
      <c r="BJ128" s="15" t="s">
        <v>22</v>
      </c>
      <c r="BK128" s="172">
        <f t="shared" si="19"/>
        <v>0</v>
      </c>
      <c r="BL128" s="15" t="s">
        <v>160</v>
      </c>
      <c r="BM128" s="15" t="s">
        <v>771</v>
      </c>
    </row>
    <row r="129" spans="2:65" s="1" customFormat="1" ht="22.5" customHeight="1" x14ac:dyDescent="0.3">
      <c r="B129" s="160"/>
      <c r="C129" s="161" t="s">
        <v>192</v>
      </c>
      <c r="D129" s="161" t="s">
        <v>157</v>
      </c>
      <c r="E129" s="162" t="s">
        <v>772</v>
      </c>
      <c r="F129" s="163" t="s">
        <v>773</v>
      </c>
      <c r="G129" s="164" t="s">
        <v>178</v>
      </c>
      <c r="H129" s="165">
        <v>1.639</v>
      </c>
      <c r="I129" s="166"/>
      <c r="J129" s="167">
        <f t="shared" si="10"/>
        <v>0</v>
      </c>
      <c r="K129" s="163" t="s">
        <v>159</v>
      </c>
      <c r="L129" s="32"/>
      <c r="M129" s="168" t="s">
        <v>3</v>
      </c>
      <c r="N129" s="169" t="s">
        <v>42</v>
      </c>
      <c r="O129" s="33"/>
      <c r="P129" s="170">
        <f t="shared" si="11"/>
        <v>0</v>
      </c>
      <c r="Q129" s="170">
        <v>0.17330000000000001</v>
      </c>
      <c r="R129" s="170">
        <f t="shared" si="12"/>
        <v>0.28403870000000003</v>
      </c>
      <c r="S129" s="170">
        <v>0</v>
      </c>
      <c r="T129" s="171">
        <f t="shared" si="13"/>
        <v>0</v>
      </c>
      <c r="AR129" s="15" t="s">
        <v>160</v>
      </c>
      <c r="AT129" s="15" t="s">
        <v>157</v>
      </c>
      <c r="AU129" s="15" t="s">
        <v>79</v>
      </c>
      <c r="AY129" s="15" t="s">
        <v>155</v>
      </c>
      <c r="BE129" s="172">
        <f t="shared" si="14"/>
        <v>0</v>
      </c>
      <c r="BF129" s="172">
        <f t="shared" si="15"/>
        <v>0</v>
      </c>
      <c r="BG129" s="172">
        <f t="shared" si="16"/>
        <v>0</v>
      </c>
      <c r="BH129" s="172">
        <f t="shared" si="17"/>
        <v>0</v>
      </c>
      <c r="BI129" s="172">
        <f t="shared" si="18"/>
        <v>0</v>
      </c>
      <c r="BJ129" s="15" t="s">
        <v>22</v>
      </c>
      <c r="BK129" s="172">
        <f t="shared" si="19"/>
        <v>0</v>
      </c>
      <c r="BL129" s="15" t="s">
        <v>160</v>
      </c>
      <c r="BM129" s="15" t="s">
        <v>774</v>
      </c>
    </row>
    <row r="130" spans="2:65" s="10" customFormat="1" ht="29.85" customHeight="1" x14ac:dyDescent="0.3">
      <c r="B130" s="146"/>
      <c r="D130" s="157" t="s">
        <v>70</v>
      </c>
      <c r="E130" s="158" t="s">
        <v>160</v>
      </c>
      <c r="F130" s="158" t="s">
        <v>202</v>
      </c>
      <c r="I130" s="149"/>
      <c r="J130" s="159">
        <f>BK130</f>
        <v>0</v>
      </c>
      <c r="L130" s="146"/>
      <c r="M130" s="151"/>
      <c r="N130" s="152"/>
      <c r="O130" s="152"/>
      <c r="P130" s="153">
        <f>P131</f>
        <v>0</v>
      </c>
      <c r="Q130" s="152"/>
      <c r="R130" s="153">
        <f>R131</f>
        <v>0.23599999999999999</v>
      </c>
      <c r="S130" s="152"/>
      <c r="T130" s="154">
        <f>T131</f>
        <v>0</v>
      </c>
      <c r="AR130" s="147" t="s">
        <v>22</v>
      </c>
      <c r="AT130" s="155" t="s">
        <v>70</v>
      </c>
      <c r="AU130" s="155" t="s">
        <v>22</v>
      </c>
      <c r="AY130" s="147" t="s">
        <v>155</v>
      </c>
      <c r="BK130" s="156">
        <f>BK131</f>
        <v>0</v>
      </c>
    </row>
    <row r="131" spans="2:65" s="1" customFormat="1" ht="22.5" customHeight="1" x14ac:dyDescent="0.3">
      <c r="B131" s="160"/>
      <c r="C131" s="161" t="s">
        <v>193</v>
      </c>
      <c r="D131" s="161" t="s">
        <v>157</v>
      </c>
      <c r="E131" s="162" t="s">
        <v>775</v>
      </c>
      <c r="F131" s="163" t="s">
        <v>776</v>
      </c>
      <c r="G131" s="164" t="s">
        <v>324</v>
      </c>
      <c r="H131" s="165">
        <v>4</v>
      </c>
      <c r="I131" s="166"/>
      <c r="J131" s="167">
        <f>ROUND(I131*H131,2)</f>
        <v>0</v>
      </c>
      <c r="K131" s="163" t="s">
        <v>159</v>
      </c>
      <c r="L131" s="32"/>
      <c r="M131" s="168" t="s">
        <v>3</v>
      </c>
      <c r="N131" s="169" t="s">
        <v>42</v>
      </c>
      <c r="O131" s="33"/>
      <c r="P131" s="170">
        <f>O131*H131</f>
        <v>0</v>
      </c>
      <c r="Q131" s="170">
        <v>5.8999999999999997E-2</v>
      </c>
      <c r="R131" s="170">
        <f>Q131*H131</f>
        <v>0.23599999999999999</v>
      </c>
      <c r="S131" s="170">
        <v>0</v>
      </c>
      <c r="T131" s="171">
        <f>S131*H131</f>
        <v>0</v>
      </c>
      <c r="AR131" s="15" t="s">
        <v>160</v>
      </c>
      <c r="AT131" s="15" t="s">
        <v>157</v>
      </c>
      <c r="AU131" s="15" t="s">
        <v>79</v>
      </c>
      <c r="AY131" s="15" t="s">
        <v>155</v>
      </c>
      <c r="BE131" s="172">
        <f>IF(N131="základní",J131,0)</f>
        <v>0</v>
      </c>
      <c r="BF131" s="172">
        <f>IF(N131="snížená",J131,0)</f>
        <v>0</v>
      </c>
      <c r="BG131" s="172">
        <f>IF(N131="zákl. přenesená",J131,0)</f>
        <v>0</v>
      </c>
      <c r="BH131" s="172">
        <f>IF(N131="sníž. přenesená",J131,0)</f>
        <v>0</v>
      </c>
      <c r="BI131" s="172">
        <f>IF(N131="nulová",J131,0)</f>
        <v>0</v>
      </c>
      <c r="BJ131" s="15" t="s">
        <v>22</v>
      </c>
      <c r="BK131" s="172">
        <f>ROUND(I131*H131,2)</f>
        <v>0</v>
      </c>
      <c r="BL131" s="15" t="s">
        <v>160</v>
      </c>
      <c r="BM131" s="15" t="s">
        <v>777</v>
      </c>
    </row>
    <row r="132" spans="2:65" s="10" customFormat="1" ht="29.85" customHeight="1" x14ac:dyDescent="0.3">
      <c r="B132" s="146"/>
      <c r="D132" s="157" t="s">
        <v>70</v>
      </c>
      <c r="E132" s="158" t="s">
        <v>164</v>
      </c>
      <c r="F132" s="158" t="s">
        <v>778</v>
      </c>
      <c r="I132" s="149"/>
      <c r="J132" s="159">
        <f>BK132</f>
        <v>0</v>
      </c>
      <c r="L132" s="146"/>
      <c r="M132" s="151"/>
      <c r="N132" s="152"/>
      <c r="O132" s="152"/>
      <c r="P132" s="153">
        <f>SUM(P133:P134)</f>
        <v>0</v>
      </c>
      <c r="Q132" s="152"/>
      <c r="R132" s="153">
        <f>SUM(R133:R134)</f>
        <v>12.275562900000001</v>
      </c>
      <c r="S132" s="152"/>
      <c r="T132" s="154">
        <f>SUM(T133:T134)</f>
        <v>0</v>
      </c>
      <c r="AR132" s="147" t="s">
        <v>22</v>
      </c>
      <c r="AT132" s="155" t="s">
        <v>70</v>
      </c>
      <c r="AU132" s="155" t="s">
        <v>22</v>
      </c>
      <c r="AY132" s="147" t="s">
        <v>155</v>
      </c>
      <c r="BK132" s="156">
        <f>SUM(BK133:BK134)</f>
        <v>0</v>
      </c>
    </row>
    <row r="133" spans="2:65" s="1" customFormat="1" ht="22.5" customHeight="1" x14ac:dyDescent="0.3">
      <c r="B133" s="160"/>
      <c r="C133" s="161" t="s">
        <v>194</v>
      </c>
      <c r="D133" s="161" t="s">
        <v>157</v>
      </c>
      <c r="E133" s="162" t="s">
        <v>779</v>
      </c>
      <c r="F133" s="163" t="s">
        <v>780</v>
      </c>
      <c r="G133" s="164" t="s">
        <v>178</v>
      </c>
      <c r="H133" s="165">
        <v>52.545000000000002</v>
      </c>
      <c r="I133" s="166"/>
      <c r="J133" s="167">
        <f>ROUND(I133*H133,2)</f>
        <v>0</v>
      </c>
      <c r="K133" s="163" t="s">
        <v>159</v>
      </c>
      <c r="L133" s="32"/>
      <c r="M133" s="168" t="s">
        <v>3</v>
      </c>
      <c r="N133" s="169" t="s">
        <v>42</v>
      </c>
      <c r="O133" s="33"/>
      <c r="P133" s="170">
        <f>O133*H133</f>
        <v>0</v>
      </c>
      <c r="Q133" s="170">
        <v>0.10362</v>
      </c>
      <c r="R133" s="170">
        <f>Q133*H133</f>
        <v>5.4447129000000007</v>
      </c>
      <c r="S133" s="170">
        <v>0</v>
      </c>
      <c r="T133" s="171">
        <f>S133*H133</f>
        <v>0</v>
      </c>
      <c r="AR133" s="15" t="s">
        <v>160</v>
      </c>
      <c r="AT133" s="15" t="s">
        <v>157</v>
      </c>
      <c r="AU133" s="15" t="s">
        <v>79</v>
      </c>
      <c r="AY133" s="15" t="s">
        <v>155</v>
      </c>
      <c r="BE133" s="172">
        <f>IF(N133="základní",J133,0)</f>
        <v>0</v>
      </c>
      <c r="BF133" s="172">
        <f>IF(N133="snížená",J133,0)</f>
        <v>0</v>
      </c>
      <c r="BG133" s="172">
        <f>IF(N133="zákl. přenesená",J133,0)</f>
        <v>0</v>
      </c>
      <c r="BH133" s="172">
        <f>IF(N133="sníž. přenesená",J133,0)</f>
        <v>0</v>
      </c>
      <c r="BI133" s="172">
        <f>IF(N133="nulová",J133,0)</f>
        <v>0</v>
      </c>
      <c r="BJ133" s="15" t="s">
        <v>22</v>
      </c>
      <c r="BK133" s="172">
        <f>ROUND(I133*H133,2)</f>
        <v>0</v>
      </c>
      <c r="BL133" s="15" t="s">
        <v>160</v>
      </c>
      <c r="BM133" s="15" t="s">
        <v>781</v>
      </c>
    </row>
    <row r="134" spans="2:65" s="1" customFormat="1" ht="22.5" customHeight="1" x14ac:dyDescent="0.3">
      <c r="B134" s="160"/>
      <c r="C134" s="182" t="s">
        <v>8</v>
      </c>
      <c r="D134" s="182" t="s">
        <v>180</v>
      </c>
      <c r="E134" s="183" t="s">
        <v>782</v>
      </c>
      <c r="F134" s="184" t="s">
        <v>783</v>
      </c>
      <c r="G134" s="185" t="s">
        <v>178</v>
      </c>
      <c r="H134" s="186">
        <v>52.545000000000002</v>
      </c>
      <c r="I134" s="187"/>
      <c r="J134" s="188">
        <f>ROUND(I134*H134,2)</f>
        <v>0</v>
      </c>
      <c r="K134" s="184" t="s">
        <v>159</v>
      </c>
      <c r="L134" s="189"/>
      <c r="M134" s="190" t="s">
        <v>3</v>
      </c>
      <c r="N134" s="191" t="s">
        <v>42</v>
      </c>
      <c r="O134" s="33"/>
      <c r="P134" s="170">
        <f>O134*H134</f>
        <v>0</v>
      </c>
      <c r="Q134" s="170">
        <v>0.13</v>
      </c>
      <c r="R134" s="170">
        <f>Q134*H134</f>
        <v>6.8308500000000008</v>
      </c>
      <c r="S134" s="170">
        <v>0</v>
      </c>
      <c r="T134" s="171">
        <f>S134*H134</f>
        <v>0</v>
      </c>
      <c r="AR134" s="15" t="s">
        <v>171</v>
      </c>
      <c r="AT134" s="15" t="s">
        <v>180</v>
      </c>
      <c r="AU134" s="15" t="s">
        <v>79</v>
      </c>
      <c r="AY134" s="15" t="s">
        <v>155</v>
      </c>
      <c r="BE134" s="172">
        <f>IF(N134="základní",J134,0)</f>
        <v>0</v>
      </c>
      <c r="BF134" s="172">
        <f>IF(N134="snížená",J134,0)</f>
        <v>0</v>
      </c>
      <c r="BG134" s="172">
        <f>IF(N134="zákl. přenesená",J134,0)</f>
        <v>0</v>
      </c>
      <c r="BH134" s="172">
        <f>IF(N134="sníž. přenesená",J134,0)</f>
        <v>0</v>
      </c>
      <c r="BI134" s="172">
        <f>IF(N134="nulová",J134,0)</f>
        <v>0</v>
      </c>
      <c r="BJ134" s="15" t="s">
        <v>22</v>
      </c>
      <c r="BK134" s="172">
        <f>ROUND(I134*H134,2)</f>
        <v>0</v>
      </c>
      <c r="BL134" s="15" t="s">
        <v>160</v>
      </c>
      <c r="BM134" s="15" t="s">
        <v>784</v>
      </c>
    </row>
    <row r="135" spans="2:65" s="10" customFormat="1" ht="29.85" customHeight="1" x14ac:dyDescent="0.3">
      <c r="B135" s="146"/>
      <c r="D135" s="157" t="s">
        <v>70</v>
      </c>
      <c r="E135" s="158" t="s">
        <v>165</v>
      </c>
      <c r="F135" s="158" t="s">
        <v>214</v>
      </c>
      <c r="I135" s="149"/>
      <c r="J135" s="159">
        <f>BK135</f>
        <v>0</v>
      </c>
      <c r="L135" s="146"/>
      <c r="M135" s="151"/>
      <c r="N135" s="152"/>
      <c r="O135" s="152"/>
      <c r="P135" s="153">
        <f>SUM(P136:P148)</f>
        <v>0</v>
      </c>
      <c r="Q135" s="152"/>
      <c r="R135" s="153">
        <f>SUM(R136:R148)</f>
        <v>42.380864140000007</v>
      </c>
      <c r="S135" s="152"/>
      <c r="T135" s="154">
        <f>SUM(T136:T148)</f>
        <v>0</v>
      </c>
      <c r="AR135" s="147" t="s">
        <v>22</v>
      </c>
      <c r="AT135" s="155" t="s">
        <v>70</v>
      </c>
      <c r="AU135" s="155" t="s">
        <v>22</v>
      </c>
      <c r="AY135" s="147" t="s">
        <v>155</v>
      </c>
      <c r="BK135" s="156">
        <f>SUM(BK136:BK148)</f>
        <v>0</v>
      </c>
    </row>
    <row r="136" spans="2:65" s="1" customFormat="1" ht="22.5" customHeight="1" x14ac:dyDescent="0.3">
      <c r="B136" s="160"/>
      <c r="C136" s="161" t="s">
        <v>196</v>
      </c>
      <c r="D136" s="161" t="s">
        <v>157</v>
      </c>
      <c r="E136" s="162" t="s">
        <v>785</v>
      </c>
      <c r="F136" s="163" t="s">
        <v>786</v>
      </c>
      <c r="G136" s="164" t="s">
        <v>178</v>
      </c>
      <c r="H136" s="165">
        <v>21.327999999999999</v>
      </c>
      <c r="I136" s="166"/>
      <c r="J136" s="167">
        <f t="shared" ref="J136:J141" si="20">ROUND(I136*H136,2)</f>
        <v>0</v>
      </c>
      <c r="K136" s="163" t="s">
        <v>159</v>
      </c>
      <c r="L136" s="32"/>
      <c r="M136" s="168" t="s">
        <v>3</v>
      </c>
      <c r="N136" s="169" t="s">
        <v>42</v>
      </c>
      <c r="O136" s="33"/>
      <c r="P136" s="170">
        <f t="shared" ref="P136:P141" si="21">O136*H136</f>
        <v>0</v>
      </c>
      <c r="Q136" s="170">
        <v>2.6100000000000002E-2</v>
      </c>
      <c r="R136" s="170">
        <f t="shared" ref="R136:R141" si="22">Q136*H136</f>
        <v>0.55666080000000007</v>
      </c>
      <c r="S136" s="170">
        <v>0</v>
      </c>
      <c r="T136" s="171">
        <f t="shared" ref="T136:T141" si="23">S136*H136</f>
        <v>0</v>
      </c>
      <c r="AR136" s="15" t="s">
        <v>160</v>
      </c>
      <c r="AT136" s="15" t="s">
        <v>157</v>
      </c>
      <c r="AU136" s="15" t="s">
        <v>79</v>
      </c>
      <c r="AY136" s="15" t="s">
        <v>155</v>
      </c>
      <c r="BE136" s="172">
        <f t="shared" ref="BE136:BE141" si="24">IF(N136="základní",J136,0)</f>
        <v>0</v>
      </c>
      <c r="BF136" s="172">
        <f t="shared" ref="BF136:BF141" si="25">IF(N136="snížená",J136,0)</f>
        <v>0</v>
      </c>
      <c r="BG136" s="172">
        <f t="shared" ref="BG136:BG141" si="26">IF(N136="zákl. přenesená",J136,0)</f>
        <v>0</v>
      </c>
      <c r="BH136" s="172">
        <f t="shared" ref="BH136:BH141" si="27">IF(N136="sníž. přenesená",J136,0)</f>
        <v>0</v>
      </c>
      <c r="BI136" s="172">
        <f t="shared" ref="BI136:BI141" si="28">IF(N136="nulová",J136,0)</f>
        <v>0</v>
      </c>
      <c r="BJ136" s="15" t="s">
        <v>22</v>
      </c>
      <c r="BK136" s="172">
        <f t="shared" ref="BK136:BK141" si="29">ROUND(I136*H136,2)</f>
        <v>0</v>
      </c>
      <c r="BL136" s="15" t="s">
        <v>160</v>
      </c>
      <c r="BM136" s="15" t="s">
        <v>787</v>
      </c>
    </row>
    <row r="137" spans="2:65" s="1" customFormat="1" ht="22.5" customHeight="1" x14ac:dyDescent="0.3">
      <c r="B137" s="160"/>
      <c r="C137" s="161" t="s">
        <v>197</v>
      </c>
      <c r="D137" s="161" t="s">
        <v>157</v>
      </c>
      <c r="E137" s="162" t="s">
        <v>788</v>
      </c>
      <c r="F137" s="163" t="s">
        <v>789</v>
      </c>
      <c r="G137" s="164" t="s">
        <v>178</v>
      </c>
      <c r="H137" s="165">
        <v>17.151</v>
      </c>
      <c r="I137" s="166"/>
      <c r="J137" s="167">
        <f t="shared" si="20"/>
        <v>0</v>
      </c>
      <c r="K137" s="163" t="s">
        <v>159</v>
      </c>
      <c r="L137" s="32"/>
      <c r="M137" s="168" t="s">
        <v>3</v>
      </c>
      <c r="N137" s="169" t="s">
        <v>42</v>
      </c>
      <c r="O137" s="33"/>
      <c r="P137" s="170">
        <f t="shared" si="21"/>
        <v>0</v>
      </c>
      <c r="Q137" s="170">
        <v>1.54E-2</v>
      </c>
      <c r="R137" s="170">
        <f t="shared" si="22"/>
        <v>0.26412540000000001</v>
      </c>
      <c r="S137" s="170">
        <v>0</v>
      </c>
      <c r="T137" s="171">
        <f t="shared" si="23"/>
        <v>0</v>
      </c>
      <c r="AR137" s="15" t="s">
        <v>160</v>
      </c>
      <c r="AT137" s="15" t="s">
        <v>157</v>
      </c>
      <c r="AU137" s="15" t="s">
        <v>79</v>
      </c>
      <c r="AY137" s="15" t="s">
        <v>155</v>
      </c>
      <c r="BE137" s="172">
        <f t="shared" si="24"/>
        <v>0</v>
      </c>
      <c r="BF137" s="172">
        <f t="shared" si="25"/>
        <v>0</v>
      </c>
      <c r="BG137" s="172">
        <f t="shared" si="26"/>
        <v>0</v>
      </c>
      <c r="BH137" s="172">
        <f t="shared" si="27"/>
        <v>0</v>
      </c>
      <c r="BI137" s="172">
        <f t="shared" si="28"/>
        <v>0</v>
      </c>
      <c r="BJ137" s="15" t="s">
        <v>22</v>
      </c>
      <c r="BK137" s="172">
        <f t="shared" si="29"/>
        <v>0</v>
      </c>
      <c r="BL137" s="15" t="s">
        <v>160</v>
      </c>
      <c r="BM137" s="15" t="s">
        <v>790</v>
      </c>
    </row>
    <row r="138" spans="2:65" s="1" customFormat="1" ht="22.5" customHeight="1" x14ac:dyDescent="0.3">
      <c r="B138" s="160"/>
      <c r="C138" s="161" t="s">
        <v>198</v>
      </c>
      <c r="D138" s="161" t="s">
        <v>157</v>
      </c>
      <c r="E138" s="162" t="s">
        <v>537</v>
      </c>
      <c r="F138" s="163" t="s">
        <v>538</v>
      </c>
      <c r="G138" s="164" t="s">
        <v>178</v>
      </c>
      <c r="H138" s="165">
        <v>15.045999999999999</v>
      </c>
      <c r="I138" s="166"/>
      <c r="J138" s="167">
        <f t="shared" si="20"/>
        <v>0</v>
      </c>
      <c r="K138" s="163" t="s">
        <v>159</v>
      </c>
      <c r="L138" s="32"/>
      <c r="M138" s="168" t="s">
        <v>3</v>
      </c>
      <c r="N138" s="169" t="s">
        <v>42</v>
      </c>
      <c r="O138" s="33"/>
      <c r="P138" s="170">
        <f t="shared" si="21"/>
        <v>0</v>
      </c>
      <c r="Q138" s="170">
        <v>3.3579999999999999E-2</v>
      </c>
      <c r="R138" s="170">
        <f t="shared" si="22"/>
        <v>0.50524468</v>
      </c>
      <c r="S138" s="170">
        <v>0</v>
      </c>
      <c r="T138" s="171">
        <f t="shared" si="23"/>
        <v>0</v>
      </c>
      <c r="AR138" s="15" t="s">
        <v>160</v>
      </c>
      <c r="AT138" s="15" t="s">
        <v>157</v>
      </c>
      <c r="AU138" s="15" t="s">
        <v>79</v>
      </c>
      <c r="AY138" s="15" t="s">
        <v>155</v>
      </c>
      <c r="BE138" s="172">
        <f t="shared" si="24"/>
        <v>0</v>
      </c>
      <c r="BF138" s="172">
        <f t="shared" si="25"/>
        <v>0</v>
      </c>
      <c r="BG138" s="172">
        <f t="shared" si="26"/>
        <v>0</v>
      </c>
      <c r="BH138" s="172">
        <f t="shared" si="27"/>
        <v>0</v>
      </c>
      <c r="BI138" s="172">
        <f t="shared" si="28"/>
        <v>0</v>
      </c>
      <c r="BJ138" s="15" t="s">
        <v>22</v>
      </c>
      <c r="BK138" s="172">
        <f t="shared" si="29"/>
        <v>0</v>
      </c>
      <c r="BL138" s="15" t="s">
        <v>160</v>
      </c>
      <c r="BM138" s="15" t="s">
        <v>791</v>
      </c>
    </row>
    <row r="139" spans="2:65" s="1" customFormat="1" ht="22.5" customHeight="1" x14ac:dyDescent="0.3">
      <c r="B139" s="160"/>
      <c r="C139" s="161" t="s">
        <v>199</v>
      </c>
      <c r="D139" s="161" t="s">
        <v>157</v>
      </c>
      <c r="E139" s="162" t="s">
        <v>792</v>
      </c>
      <c r="F139" s="163" t="s">
        <v>793</v>
      </c>
      <c r="G139" s="164" t="s">
        <v>178</v>
      </c>
      <c r="H139" s="165">
        <v>85.37</v>
      </c>
      <c r="I139" s="166"/>
      <c r="J139" s="167">
        <f t="shared" si="20"/>
        <v>0</v>
      </c>
      <c r="K139" s="163" t="s">
        <v>159</v>
      </c>
      <c r="L139" s="32"/>
      <c r="M139" s="168" t="s">
        <v>3</v>
      </c>
      <c r="N139" s="169" t="s">
        <v>42</v>
      </c>
      <c r="O139" s="33"/>
      <c r="P139" s="170">
        <f t="shared" si="21"/>
        <v>0</v>
      </c>
      <c r="Q139" s="170">
        <v>2.6100000000000002E-2</v>
      </c>
      <c r="R139" s="170">
        <f t="shared" si="22"/>
        <v>2.2281570000000004</v>
      </c>
      <c r="S139" s="170">
        <v>0</v>
      </c>
      <c r="T139" s="171">
        <f t="shared" si="23"/>
        <v>0</v>
      </c>
      <c r="AR139" s="15" t="s">
        <v>160</v>
      </c>
      <c r="AT139" s="15" t="s">
        <v>157</v>
      </c>
      <c r="AU139" s="15" t="s">
        <v>79</v>
      </c>
      <c r="AY139" s="15" t="s">
        <v>155</v>
      </c>
      <c r="BE139" s="172">
        <f t="shared" si="24"/>
        <v>0</v>
      </c>
      <c r="BF139" s="172">
        <f t="shared" si="25"/>
        <v>0</v>
      </c>
      <c r="BG139" s="172">
        <f t="shared" si="26"/>
        <v>0</v>
      </c>
      <c r="BH139" s="172">
        <f t="shared" si="27"/>
        <v>0</v>
      </c>
      <c r="BI139" s="172">
        <f t="shared" si="28"/>
        <v>0</v>
      </c>
      <c r="BJ139" s="15" t="s">
        <v>22</v>
      </c>
      <c r="BK139" s="172">
        <f t="shared" si="29"/>
        <v>0</v>
      </c>
      <c r="BL139" s="15" t="s">
        <v>160</v>
      </c>
      <c r="BM139" s="15" t="s">
        <v>794</v>
      </c>
    </row>
    <row r="140" spans="2:65" s="1" customFormat="1" ht="22.5" customHeight="1" x14ac:dyDescent="0.3">
      <c r="B140" s="160"/>
      <c r="C140" s="161" t="s">
        <v>200</v>
      </c>
      <c r="D140" s="161" t="s">
        <v>157</v>
      </c>
      <c r="E140" s="162" t="s">
        <v>540</v>
      </c>
      <c r="F140" s="163" t="s">
        <v>541</v>
      </c>
      <c r="G140" s="164" t="s">
        <v>178</v>
      </c>
      <c r="H140" s="165">
        <v>107.758</v>
      </c>
      <c r="I140" s="166"/>
      <c r="J140" s="167">
        <f t="shared" si="20"/>
        <v>0</v>
      </c>
      <c r="K140" s="163" t="s">
        <v>159</v>
      </c>
      <c r="L140" s="32"/>
      <c r="M140" s="168" t="s">
        <v>3</v>
      </c>
      <c r="N140" s="169" t="s">
        <v>42</v>
      </c>
      <c r="O140" s="33"/>
      <c r="P140" s="170">
        <f t="shared" si="21"/>
        <v>0</v>
      </c>
      <c r="Q140" s="170">
        <v>8.5000000000000006E-3</v>
      </c>
      <c r="R140" s="170">
        <f t="shared" si="22"/>
        <v>0.91594300000000006</v>
      </c>
      <c r="S140" s="170">
        <v>0</v>
      </c>
      <c r="T140" s="171">
        <f t="shared" si="23"/>
        <v>0</v>
      </c>
      <c r="AR140" s="15" t="s">
        <v>160</v>
      </c>
      <c r="AT140" s="15" t="s">
        <v>157</v>
      </c>
      <c r="AU140" s="15" t="s">
        <v>79</v>
      </c>
      <c r="AY140" s="15" t="s">
        <v>155</v>
      </c>
      <c r="BE140" s="172">
        <f t="shared" si="24"/>
        <v>0</v>
      </c>
      <c r="BF140" s="172">
        <f t="shared" si="25"/>
        <v>0</v>
      </c>
      <c r="BG140" s="172">
        <f t="shared" si="26"/>
        <v>0</v>
      </c>
      <c r="BH140" s="172">
        <f t="shared" si="27"/>
        <v>0</v>
      </c>
      <c r="BI140" s="172">
        <f t="shared" si="28"/>
        <v>0</v>
      </c>
      <c r="BJ140" s="15" t="s">
        <v>22</v>
      </c>
      <c r="BK140" s="172">
        <f t="shared" si="29"/>
        <v>0</v>
      </c>
      <c r="BL140" s="15" t="s">
        <v>160</v>
      </c>
      <c r="BM140" s="15" t="s">
        <v>795</v>
      </c>
    </row>
    <row r="141" spans="2:65" s="1" customFormat="1" ht="22.5" customHeight="1" x14ac:dyDescent="0.3">
      <c r="B141" s="160"/>
      <c r="C141" s="182" t="s">
        <v>201</v>
      </c>
      <c r="D141" s="182" t="s">
        <v>180</v>
      </c>
      <c r="E141" s="183" t="s">
        <v>796</v>
      </c>
      <c r="F141" s="184" t="s">
        <v>797</v>
      </c>
      <c r="G141" s="185" t="s">
        <v>178</v>
      </c>
      <c r="H141" s="186">
        <v>109.913</v>
      </c>
      <c r="I141" s="187"/>
      <c r="J141" s="188">
        <f t="shared" si="20"/>
        <v>0</v>
      </c>
      <c r="K141" s="184" t="s">
        <v>159</v>
      </c>
      <c r="L141" s="189"/>
      <c r="M141" s="190" t="s">
        <v>3</v>
      </c>
      <c r="N141" s="191" t="s">
        <v>42</v>
      </c>
      <c r="O141" s="33"/>
      <c r="P141" s="170">
        <f t="shared" si="21"/>
        <v>0</v>
      </c>
      <c r="Q141" s="170">
        <v>2.3999999999999998E-3</v>
      </c>
      <c r="R141" s="170">
        <f t="shared" si="22"/>
        <v>0.26379119999999995</v>
      </c>
      <c r="S141" s="170">
        <v>0</v>
      </c>
      <c r="T141" s="171">
        <f t="shared" si="23"/>
        <v>0</v>
      </c>
      <c r="AR141" s="15" t="s">
        <v>171</v>
      </c>
      <c r="AT141" s="15" t="s">
        <v>180</v>
      </c>
      <c r="AU141" s="15" t="s">
        <v>79</v>
      </c>
      <c r="AY141" s="15" t="s">
        <v>155</v>
      </c>
      <c r="BE141" s="172">
        <f t="shared" si="24"/>
        <v>0</v>
      </c>
      <c r="BF141" s="172">
        <f t="shared" si="25"/>
        <v>0</v>
      </c>
      <c r="BG141" s="172">
        <f t="shared" si="26"/>
        <v>0</v>
      </c>
      <c r="BH141" s="172">
        <f t="shared" si="27"/>
        <v>0</v>
      </c>
      <c r="BI141" s="172">
        <f t="shared" si="28"/>
        <v>0</v>
      </c>
      <c r="BJ141" s="15" t="s">
        <v>22</v>
      </c>
      <c r="BK141" s="172">
        <f t="shared" si="29"/>
        <v>0</v>
      </c>
      <c r="BL141" s="15" t="s">
        <v>160</v>
      </c>
      <c r="BM141" s="15" t="s">
        <v>798</v>
      </c>
    </row>
    <row r="142" spans="2:65" s="11" customFormat="1" x14ac:dyDescent="0.3">
      <c r="B142" s="173"/>
      <c r="D142" s="174" t="s">
        <v>175</v>
      </c>
      <c r="F142" s="175" t="s">
        <v>799</v>
      </c>
      <c r="H142" s="176">
        <v>109.913</v>
      </c>
      <c r="I142" s="177"/>
      <c r="L142" s="173"/>
      <c r="M142" s="178"/>
      <c r="N142" s="179"/>
      <c r="O142" s="179"/>
      <c r="P142" s="179"/>
      <c r="Q142" s="179"/>
      <c r="R142" s="179"/>
      <c r="S142" s="179"/>
      <c r="T142" s="180"/>
      <c r="AT142" s="181" t="s">
        <v>175</v>
      </c>
      <c r="AU142" s="181" t="s">
        <v>79</v>
      </c>
      <c r="AV142" s="11" t="s">
        <v>79</v>
      </c>
      <c r="AW142" s="11" t="s">
        <v>4</v>
      </c>
      <c r="AX142" s="11" t="s">
        <v>22</v>
      </c>
      <c r="AY142" s="181" t="s">
        <v>155</v>
      </c>
    </row>
    <row r="143" spans="2:65" s="1" customFormat="1" ht="31.5" customHeight="1" x14ac:dyDescent="0.3">
      <c r="B143" s="160"/>
      <c r="C143" s="161" t="s">
        <v>203</v>
      </c>
      <c r="D143" s="161" t="s">
        <v>157</v>
      </c>
      <c r="E143" s="162" t="s">
        <v>800</v>
      </c>
      <c r="F143" s="163" t="s">
        <v>801</v>
      </c>
      <c r="G143" s="164" t="s">
        <v>158</v>
      </c>
      <c r="H143" s="165">
        <v>5.2750000000000004</v>
      </c>
      <c r="I143" s="166"/>
      <c r="J143" s="167">
        <f t="shared" ref="J143:J148" si="30">ROUND(I143*H143,2)</f>
        <v>0</v>
      </c>
      <c r="K143" s="163" t="s">
        <v>159</v>
      </c>
      <c r="L143" s="32"/>
      <c r="M143" s="168" t="s">
        <v>3</v>
      </c>
      <c r="N143" s="169" t="s">
        <v>42</v>
      </c>
      <c r="O143" s="33"/>
      <c r="P143" s="170">
        <f t="shared" ref="P143:P148" si="31">O143*H143</f>
        <v>0</v>
      </c>
      <c r="Q143" s="170">
        <v>2.2563399999999998</v>
      </c>
      <c r="R143" s="170">
        <f t="shared" ref="R143:R148" si="32">Q143*H143</f>
        <v>11.902193499999999</v>
      </c>
      <c r="S143" s="170">
        <v>0</v>
      </c>
      <c r="T143" s="171">
        <f t="shared" ref="T143:T148" si="33">S143*H143</f>
        <v>0</v>
      </c>
      <c r="AR143" s="15" t="s">
        <v>160</v>
      </c>
      <c r="AT143" s="15" t="s">
        <v>157</v>
      </c>
      <c r="AU143" s="15" t="s">
        <v>79</v>
      </c>
      <c r="AY143" s="15" t="s">
        <v>155</v>
      </c>
      <c r="BE143" s="172">
        <f t="shared" ref="BE143:BE148" si="34">IF(N143="základní",J143,0)</f>
        <v>0</v>
      </c>
      <c r="BF143" s="172">
        <f t="shared" ref="BF143:BF148" si="35">IF(N143="snížená",J143,0)</f>
        <v>0</v>
      </c>
      <c r="BG143" s="172">
        <f t="shared" ref="BG143:BG148" si="36">IF(N143="zákl. přenesená",J143,0)</f>
        <v>0</v>
      </c>
      <c r="BH143" s="172">
        <f t="shared" ref="BH143:BH148" si="37">IF(N143="sníž. přenesená",J143,0)</f>
        <v>0</v>
      </c>
      <c r="BI143" s="172">
        <f t="shared" ref="BI143:BI148" si="38">IF(N143="nulová",J143,0)</f>
        <v>0</v>
      </c>
      <c r="BJ143" s="15" t="s">
        <v>22</v>
      </c>
      <c r="BK143" s="172">
        <f t="shared" ref="BK143:BK148" si="39">ROUND(I143*H143,2)</f>
        <v>0</v>
      </c>
      <c r="BL143" s="15" t="s">
        <v>160</v>
      </c>
      <c r="BM143" s="15" t="s">
        <v>165</v>
      </c>
    </row>
    <row r="144" spans="2:65" s="1" customFormat="1" ht="22.5" customHeight="1" x14ac:dyDescent="0.3">
      <c r="B144" s="160"/>
      <c r="C144" s="161" t="s">
        <v>204</v>
      </c>
      <c r="D144" s="161" t="s">
        <v>157</v>
      </c>
      <c r="E144" s="162" t="s">
        <v>228</v>
      </c>
      <c r="F144" s="163" t="s">
        <v>229</v>
      </c>
      <c r="G144" s="164" t="s">
        <v>174</v>
      </c>
      <c r="H144" s="165">
        <v>0.17599999999999999</v>
      </c>
      <c r="I144" s="166"/>
      <c r="J144" s="167">
        <f t="shared" si="30"/>
        <v>0</v>
      </c>
      <c r="K144" s="163" t="s">
        <v>159</v>
      </c>
      <c r="L144" s="32"/>
      <c r="M144" s="168" t="s">
        <v>3</v>
      </c>
      <c r="N144" s="169" t="s">
        <v>42</v>
      </c>
      <c r="O144" s="33"/>
      <c r="P144" s="170">
        <f t="shared" si="31"/>
        <v>0</v>
      </c>
      <c r="Q144" s="170">
        <v>1.0530600000000001</v>
      </c>
      <c r="R144" s="170">
        <f t="shared" si="32"/>
        <v>0.18533856000000001</v>
      </c>
      <c r="S144" s="170">
        <v>0</v>
      </c>
      <c r="T144" s="171">
        <f t="shared" si="33"/>
        <v>0</v>
      </c>
      <c r="AR144" s="15" t="s">
        <v>160</v>
      </c>
      <c r="AT144" s="15" t="s">
        <v>157</v>
      </c>
      <c r="AU144" s="15" t="s">
        <v>79</v>
      </c>
      <c r="AY144" s="15" t="s">
        <v>155</v>
      </c>
      <c r="BE144" s="172">
        <f t="shared" si="34"/>
        <v>0</v>
      </c>
      <c r="BF144" s="172">
        <f t="shared" si="35"/>
        <v>0</v>
      </c>
      <c r="BG144" s="172">
        <f t="shared" si="36"/>
        <v>0</v>
      </c>
      <c r="BH144" s="172">
        <f t="shared" si="37"/>
        <v>0</v>
      </c>
      <c r="BI144" s="172">
        <f t="shared" si="38"/>
        <v>0</v>
      </c>
      <c r="BJ144" s="15" t="s">
        <v>22</v>
      </c>
      <c r="BK144" s="172">
        <f t="shared" si="39"/>
        <v>0</v>
      </c>
      <c r="BL144" s="15" t="s">
        <v>160</v>
      </c>
      <c r="BM144" s="15" t="s">
        <v>171</v>
      </c>
    </row>
    <row r="145" spans="2:65" s="1" customFormat="1" ht="22.5" customHeight="1" x14ac:dyDescent="0.3">
      <c r="B145" s="160"/>
      <c r="C145" s="161" t="s">
        <v>205</v>
      </c>
      <c r="D145" s="161" t="s">
        <v>157</v>
      </c>
      <c r="E145" s="162" t="s">
        <v>559</v>
      </c>
      <c r="F145" s="163" t="s">
        <v>560</v>
      </c>
      <c r="G145" s="164" t="s">
        <v>158</v>
      </c>
      <c r="H145" s="165">
        <v>11.823</v>
      </c>
      <c r="I145" s="166"/>
      <c r="J145" s="167">
        <f t="shared" si="30"/>
        <v>0</v>
      </c>
      <c r="K145" s="163" t="s">
        <v>159</v>
      </c>
      <c r="L145" s="32"/>
      <c r="M145" s="168" t="s">
        <v>3</v>
      </c>
      <c r="N145" s="169" t="s">
        <v>42</v>
      </c>
      <c r="O145" s="33"/>
      <c r="P145" s="170">
        <f t="shared" si="31"/>
        <v>0</v>
      </c>
      <c r="Q145" s="170">
        <v>2.16</v>
      </c>
      <c r="R145" s="170">
        <f t="shared" si="32"/>
        <v>25.537680000000002</v>
      </c>
      <c r="S145" s="170">
        <v>0</v>
      </c>
      <c r="T145" s="171">
        <f t="shared" si="33"/>
        <v>0</v>
      </c>
      <c r="AR145" s="15" t="s">
        <v>160</v>
      </c>
      <c r="AT145" s="15" t="s">
        <v>157</v>
      </c>
      <c r="AU145" s="15" t="s">
        <v>79</v>
      </c>
      <c r="AY145" s="15" t="s">
        <v>155</v>
      </c>
      <c r="BE145" s="172">
        <f t="shared" si="34"/>
        <v>0</v>
      </c>
      <c r="BF145" s="172">
        <f t="shared" si="35"/>
        <v>0</v>
      </c>
      <c r="BG145" s="172">
        <f t="shared" si="36"/>
        <v>0</v>
      </c>
      <c r="BH145" s="172">
        <f t="shared" si="37"/>
        <v>0</v>
      </c>
      <c r="BI145" s="172">
        <f t="shared" si="38"/>
        <v>0</v>
      </c>
      <c r="BJ145" s="15" t="s">
        <v>22</v>
      </c>
      <c r="BK145" s="172">
        <f t="shared" si="39"/>
        <v>0</v>
      </c>
      <c r="BL145" s="15" t="s">
        <v>160</v>
      </c>
      <c r="BM145" s="15" t="s">
        <v>802</v>
      </c>
    </row>
    <row r="146" spans="2:65" s="1" customFormat="1" ht="22.5" customHeight="1" x14ac:dyDescent="0.3">
      <c r="B146" s="160"/>
      <c r="C146" s="161" t="s">
        <v>206</v>
      </c>
      <c r="D146" s="161" t="s">
        <v>157</v>
      </c>
      <c r="E146" s="162" t="s">
        <v>803</v>
      </c>
      <c r="F146" s="163" t="s">
        <v>804</v>
      </c>
      <c r="G146" s="164" t="s">
        <v>324</v>
      </c>
      <c r="H146" s="165">
        <v>2</v>
      </c>
      <c r="I146" s="166"/>
      <c r="J146" s="167">
        <f t="shared" si="30"/>
        <v>0</v>
      </c>
      <c r="K146" s="163" t="s">
        <v>159</v>
      </c>
      <c r="L146" s="32"/>
      <c r="M146" s="168" t="s">
        <v>3</v>
      </c>
      <c r="N146" s="169" t="s">
        <v>42</v>
      </c>
      <c r="O146" s="33"/>
      <c r="P146" s="170">
        <f t="shared" si="31"/>
        <v>0</v>
      </c>
      <c r="Q146" s="170">
        <v>4.8000000000000001E-4</v>
      </c>
      <c r="R146" s="170">
        <f t="shared" si="32"/>
        <v>9.6000000000000002E-4</v>
      </c>
      <c r="S146" s="170">
        <v>0</v>
      </c>
      <c r="T146" s="171">
        <f t="shared" si="33"/>
        <v>0</v>
      </c>
      <c r="AR146" s="15" t="s">
        <v>160</v>
      </c>
      <c r="AT146" s="15" t="s">
        <v>157</v>
      </c>
      <c r="AU146" s="15" t="s">
        <v>79</v>
      </c>
      <c r="AY146" s="15" t="s">
        <v>155</v>
      </c>
      <c r="BE146" s="172">
        <f t="shared" si="34"/>
        <v>0</v>
      </c>
      <c r="BF146" s="172">
        <f t="shared" si="35"/>
        <v>0</v>
      </c>
      <c r="BG146" s="172">
        <f t="shared" si="36"/>
        <v>0</v>
      </c>
      <c r="BH146" s="172">
        <f t="shared" si="37"/>
        <v>0</v>
      </c>
      <c r="BI146" s="172">
        <f t="shared" si="38"/>
        <v>0</v>
      </c>
      <c r="BJ146" s="15" t="s">
        <v>22</v>
      </c>
      <c r="BK146" s="172">
        <f t="shared" si="39"/>
        <v>0</v>
      </c>
      <c r="BL146" s="15" t="s">
        <v>160</v>
      </c>
      <c r="BM146" s="15" t="s">
        <v>805</v>
      </c>
    </row>
    <row r="147" spans="2:65" s="1" customFormat="1" ht="22.5" customHeight="1" x14ac:dyDescent="0.3">
      <c r="B147" s="160"/>
      <c r="C147" s="182" t="s">
        <v>209</v>
      </c>
      <c r="D147" s="182" t="s">
        <v>180</v>
      </c>
      <c r="E147" s="183" t="s">
        <v>806</v>
      </c>
      <c r="F147" s="184" t="s">
        <v>807</v>
      </c>
      <c r="G147" s="185" t="s">
        <v>324</v>
      </c>
      <c r="H147" s="186">
        <v>1</v>
      </c>
      <c r="I147" s="187"/>
      <c r="J147" s="188">
        <f t="shared" si="30"/>
        <v>0</v>
      </c>
      <c r="K147" s="184" t="s">
        <v>159</v>
      </c>
      <c r="L147" s="189"/>
      <c r="M147" s="190" t="s">
        <v>3</v>
      </c>
      <c r="N147" s="191" t="s">
        <v>42</v>
      </c>
      <c r="O147" s="33"/>
      <c r="P147" s="170">
        <f t="shared" si="31"/>
        <v>0</v>
      </c>
      <c r="Q147" s="170">
        <v>1.0290000000000001E-2</v>
      </c>
      <c r="R147" s="170">
        <f t="shared" si="32"/>
        <v>1.0290000000000001E-2</v>
      </c>
      <c r="S147" s="170">
        <v>0</v>
      </c>
      <c r="T147" s="171">
        <f t="shared" si="33"/>
        <v>0</v>
      </c>
      <c r="AR147" s="15" t="s">
        <v>171</v>
      </c>
      <c r="AT147" s="15" t="s">
        <v>180</v>
      </c>
      <c r="AU147" s="15" t="s">
        <v>79</v>
      </c>
      <c r="AY147" s="15" t="s">
        <v>155</v>
      </c>
      <c r="BE147" s="172">
        <f t="shared" si="34"/>
        <v>0</v>
      </c>
      <c r="BF147" s="172">
        <f t="shared" si="35"/>
        <v>0</v>
      </c>
      <c r="BG147" s="172">
        <f t="shared" si="36"/>
        <v>0</v>
      </c>
      <c r="BH147" s="172">
        <f t="shared" si="37"/>
        <v>0</v>
      </c>
      <c r="BI147" s="172">
        <f t="shared" si="38"/>
        <v>0</v>
      </c>
      <c r="BJ147" s="15" t="s">
        <v>22</v>
      </c>
      <c r="BK147" s="172">
        <f t="shared" si="39"/>
        <v>0</v>
      </c>
      <c r="BL147" s="15" t="s">
        <v>160</v>
      </c>
      <c r="BM147" s="15" t="s">
        <v>808</v>
      </c>
    </row>
    <row r="148" spans="2:65" s="1" customFormat="1" ht="22.5" customHeight="1" x14ac:dyDescent="0.3">
      <c r="B148" s="160"/>
      <c r="C148" s="182" t="s">
        <v>212</v>
      </c>
      <c r="D148" s="182" t="s">
        <v>180</v>
      </c>
      <c r="E148" s="183" t="s">
        <v>809</v>
      </c>
      <c r="F148" s="184" t="s">
        <v>810</v>
      </c>
      <c r="G148" s="185" t="s">
        <v>324</v>
      </c>
      <c r="H148" s="186">
        <v>1</v>
      </c>
      <c r="I148" s="187"/>
      <c r="J148" s="188">
        <f t="shared" si="30"/>
        <v>0</v>
      </c>
      <c r="K148" s="184" t="s">
        <v>159</v>
      </c>
      <c r="L148" s="189"/>
      <c r="M148" s="190" t="s">
        <v>3</v>
      </c>
      <c r="N148" s="191" t="s">
        <v>42</v>
      </c>
      <c r="O148" s="33"/>
      <c r="P148" s="170">
        <f t="shared" si="31"/>
        <v>0</v>
      </c>
      <c r="Q148" s="170">
        <v>1.048E-2</v>
      </c>
      <c r="R148" s="170">
        <f t="shared" si="32"/>
        <v>1.048E-2</v>
      </c>
      <c r="S148" s="170">
        <v>0</v>
      </c>
      <c r="T148" s="171">
        <f t="shared" si="33"/>
        <v>0</v>
      </c>
      <c r="AR148" s="15" t="s">
        <v>171</v>
      </c>
      <c r="AT148" s="15" t="s">
        <v>180</v>
      </c>
      <c r="AU148" s="15" t="s">
        <v>79</v>
      </c>
      <c r="AY148" s="15" t="s">
        <v>155</v>
      </c>
      <c r="BE148" s="172">
        <f t="shared" si="34"/>
        <v>0</v>
      </c>
      <c r="BF148" s="172">
        <f t="shared" si="35"/>
        <v>0</v>
      </c>
      <c r="BG148" s="172">
        <f t="shared" si="36"/>
        <v>0</v>
      </c>
      <c r="BH148" s="172">
        <f t="shared" si="37"/>
        <v>0</v>
      </c>
      <c r="BI148" s="172">
        <f t="shared" si="38"/>
        <v>0</v>
      </c>
      <c r="BJ148" s="15" t="s">
        <v>22</v>
      </c>
      <c r="BK148" s="172">
        <f t="shared" si="39"/>
        <v>0</v>
      </c>
      <c r="BL148" s="15" t="s">
        <v>160</v>
      </c>
      <c r="BM148" s="15" t="s">
        <v>811</v>
      </c>
    </row>
    <row r="149" spans="2:65" s="10" customFormat="1" ht="29.85" customHeight="1" x14ac:dyDescent="0.3">
      <c r="B149" s="146"/>
      <c r="D149" s="157" t="s">
        <v>70</v>
      </c>
      <c r="E149" s="158" t="s">
        <v>176</v>
      </c>
      <c r="F149" s="158" t="s">
        <v>237</v>
      </c>
      <c r="I149" s="149"/>
      <c r="J149" s="159">
        <f>BK149</f>
        <v>0</v>
      </c>
      <c r="L149" s="146"/>
      <c r="M149" s="151"/>
      <c r="N149" s="152"/>
      <c r="O149" s="152"/>
      <c r="P149" s="153">
        <f>SUM(P150:P160)</f>
        <v>0</v>
      </c>
      <c r="Q149" s="152"/>
      <c r="R149" s="153">
        <f>SUM(R150:R160)</f>
        <v>0</v>
      </c>
      <c r="S149" s="152"/>
      <c r="T149" s="154">
        <f>SUM(T150:T160)</f>
        <v>92.849092999999996</v>
      </c>
      <c r="AR149" s="147" t="s">
        <v>22</v>
      </c>
      <c r="AT149" s="155" t="s">
        <v>70</v>
      </c>
      <c r="AU149" s="155" t="s">
        <v>22</v>
      </c>
      <c r="AY149" s="147" t="s">
        <v>155</v>
      </c>
      <c r="BK149" s="156">
        <f>SUM(BK150:BK160)</f>
        <v>0</v>
      </c>
    </row>
    <row r="150" spans="2:65" s="1" customFormat="1" ht="22.5" customHeight="1" x14ac:dyDescent="0.3">
      <c r="B150" s="160"/>
      <c r="C150" s="161" t="s">
        <v>215</v>
      </c>
      <c r="D150" s="161" t="s">
        <v>157</v>
      </c>
      <c r="E150" s="162" t="s">
        <v>565</v>
      </c>
      <c r="F150" s="163" t="s">
        <v>566</v>
      </c>
      <c r="G150" s="164" t="s">
        <v>3</v>
      </c>
      <c r="H150" s="165">
        <v>52.383000000000003</v>
      </c>
      <c r="I150" s="166"/>
      <c r="J150" s="167">
        <f t="shared" ref="J150:J160" si="40">ROUND(I150*H150,2)</f>
        <v>0</v>
      </c>
      <c r="K150" s="163" t="s">
        <v>3</v>
      </c>
      <c r="L150" s="32"/>
      <c r="M150" s="168" t="s">
        <v>3</v>
      </c>
      <c r="N150" s="169" t="s">
        <v>42</v>
      </c>
      <c r="O150" s="33"/>
      <c r="P150" s="170">
        <f t="shared" ref="P150:P160" si="41">O150*H150</f>
        <v>0</v>
      </c>
      <c r="Q150" s="170">
        <v>0</v>
      </c>
      <c r="R150" s="170">
        <f t="shared" ref="R150:R160" si="42">Q150*H150</f>
        <v>0</v>
      </c>
      <c r="S150" s="170">
        <v>0</v>
      </c>
      <c r="T150" s="171">
        <f t="shared" ref="T150:T160" si="43">S150*H150</f>
        <v>0</v>
      </c>
      <c r="AR150" s="15" t="s">
        <v>160</v>
      </c>
      <c r="AT150" s="15" t="s">
        <v>157</v>
      </c>
      <c r="AU150" s="15" t="s">
        <v>79</v>
      </c>
      <c r="AY150" s="15" t="s">
        <v>155</v>
      </c>
      <c r="BE150" s="172">
        <f t="shared" ref="BE150:BE160" si="44">IF(N150="základní",J150,0)</f>
        <v>0</v>
      </c>
      <c r="BF150" s="172">
        <f t="shared" ref="BF150:BF160" si="45">IF(N150="snížená",J150,0)</f>
        <v>0</v>
      </c>
      <c r="BG150" s="172">
        <f t="shared" ref="BG150:BG160" si="46">IF(N150="zákl. přenesená",J150,0)</f>
        <v>0</v>
      </c>
      <c r="BH150" s="172">
        <f t="shared" ref="BH150:BH160" si="47">IF(N150="sníž. přenesená",J150,0)</f>
        <v>0</v>
      </c>
      <c r="BI150" s="172">
        <f t="shared" ref="BI150:BI160" si="48">IF(N150="nulová",J150,0)</f>
        <v>0</v>
      </c>
      <c r="BJ150" s="15" t="s">
        <v>22</v>
      </c>
      <c r="BK150" s="172">
        <f t="shared" ref="BK150:BK160" si="49">ROUND(I150*H150,2)</f>
        <v>0</v>
      </c>
      <c r="BL150" s="15" t="s">
        <v>160</v>
      </c>
      <c r="BM150" s="15" t="s">
        <v>812</v>
      </c>
    </row>
    <row r="151" spans="2:65" s="1" customFormat="1" ht="22.5" customHeight="1" x14ac:dyDescent="0.3">
      <c r="B151" s="160"/>
      <c r="C151" s="161" t="s">
        <v>216</v>
      </c>
      <c r="D151" s="161" t="s">
        <v>157</v>
      </c>
      <c r="E151" s="162" t="s">
        <v>813</v>
      </c>
      <c r="F151" s="163" t="s">
        <v>814</v>
      </c>
      <c r="G151" s="164" t="s">
        <v>158</v>
      </c>
      <c r="H151" s="165">
        <v>13.02</v>
      </c>
      <c r="I151" s="166"/>
      <c r="J151" s="167">
        <f t="shared" si="40"/>
        <v>0</v>
      </c>
      <c r="K151" s="163" t="s">
        <v>159</v>
      </c>
      <c r="L151" s="32"/>
      <c r="M151" s="168" t="s">
        <v>3</v>
      </c>
      <c r="N151" s="169" t="s">
        <v>42</v>
      </c>
      <c r="O151" s="33"/>
      <c r="P151" s="170">
        <f t="shared" si="41"/>
        <v>0</v>
      </c>
      <c r="Q151" s="170">
        <v>0</v>
      </c>
      <c r="R151" s="170">
        <f t="shared" si="42"/>
        <v>0</v>
      </c>
      <c r="S151" s="170">
        <v>1.8</v>
      </c>
      <c r="T151" s="171">
        <f t="shared" si="43"/>
        <v>23.436</v>
      </c>
      <c r="AR151" s="15" t="s">
        <v>160</v>
      </c>
      <c r="AT151" s="15" t="s">
        <v>157</v>
      </c>
      <c r="AU151" s="15" t="s">
        <v>79</v>
      </c>
      <c r="AY151" s="15" t="s">
        <v>155</v>
      </c>
      <c r="BE151" s="172">
        <f t="shared" si="44"/>
        <v>0</v>
      </c>
      <c r="BF151" s="172">
        <f t="shared" si="45"/>
        <v>0</v>
      </c>
      <c r="BG151" s="172">
        <f t="shared" si="46"/>
        <v>0</v>
      </c>
      <c r="BH151" s="172">
        <f t="shared" si="47"/>
        <v>0</v>
      </c>
      <c r="BI151" s="172">
        <f t="shared" si="48"/>
        <v>0</v>
      </c>
      <c r="BJ151" s="15" t="s">
        <v>22</v>
      </c>
      <c r="BK151" s="172">
        <f t="shared" si="49"/>
        <v>0</v>
      </c>
      <c r="BL151" s="15" t="s">
        <v>160</v>
      </c>
      <c r="BM151" s="15" t="s">
        <v>815</v>
      </c>
    </row>
    <row r="152" spans="2:65" s="1" customFormat="1" ht="31.5" customHeight="1" x14ac:dyDescent="0.3">
      <c r="B152" s="160"/>
      <c r="C152" s="161" t="s">
        <v>217</v>
      </c>
      <c r="D152" s="161" t="s">
        <v>157</v>
      </c>
      <c r="E152" s="162" t="s">
        <v>568</v>
      </c>
      <c r="F152" s="163" t="s">
        <v>569</v>
      </c>
      <c r="G152" s="164" t="s">
        <v>158</v>
      </c>
      <c r="H152" s="165">
        <v>19.922000000000001</v>
      </c>
      <c r="I152" s="166"/>
      <c r="J152" s="167">
        <f t="shared" si="40"/>
        <v>0</v>
      </c>
      <c r="K152" s="163" t="s">
        <v>159</v>
      </c>
      <c r="L152" s="32"/>
      <c r="M152" s="168" t="s">
        <v>3</v>
      </c>
      <c r="N152" s="169" t="s">
        <v>42</v>
      </c>
      <c r="O152" s="33"/>
      <c r="P152" s="170">
        <f t="shared" si="41"/>
        <v>0</v>
      </c>
      <c r="Q152" s="170">
        <v>0</v>
      </c>
      <c r="R152" s="170">
        <f t="shared" si="42"/>
        <v>0</v>
      </c>
      <c r="S152" s="170">
        <v>2.2000000000000002</v>
      </c>
      <c r="T152" s="171">
        <f t="shared" si="43"/>
        <v>43.828400000000002</v>
      </c>
      <c r="AR152" s="15" t="s">
        <v>160</v>
      </c>
      <c r="AT152" s="15" t="s">
        <v>157</v>
      </c>
      <c r="AU152" s="15" t="s">
        <v>79</v>
      </c>
      <c r="AY152" s="15" t="s">
        <v>155</v>
      </c>
      <c r="BE152" s="172">
        <f t="shared" si="44"/>
        <v>0</v>
      </c>
      <c r="BF152" s="172">
        <f t="shared" si="45"/>
        <v>0</v>
      </c>
      <c r="BG152" s="172">
        <f t="shared" si="46"/>
        <v>0</v>
      </c>
      <c r="BH152" s="172">
        <f t="shared" si="47"/>
        <v>0</v>
      </c>
      <c r="BI152" s="172">
        <f t="shared" si="48"/>
        <v>0</v>
      </c>
      <c r="BJ152" s="15" t="s">
        <v>22</v>
      </c>
      <c r="BK152" s="172">
        <f t="shared" si="49"/>
        <v>0</v>
      </c>
      <c r="BL152" s="15" t="s">
        <v>160</v>
      </c>
      <c r="BM152" s="15" t="s">
        <v>816</v>
      </c>
    </row>
    <row r="153" spans="2:65" s="1" customFormat="1" ht="22.5" customHeight="1" x14ac:dyDescent="0.3">
      <c r="B153" s="160"/>
      <c r="C153" s="161" t="s">
        <v>218</v>
      </c>
      <c r="D153" s="161" t="s">
        <v>157</v>
      </c>
      <c r="E153" s="162" t="s">
        <v>571</v>
      </c>
      <c r="F153" s="163" t="s">
        <v>572</v>
      </c>
      <c r="G153" s="164" t="s">
        <v>158</v>
      </c>
      <c r="H153" s="165">
        <v>14.443</v>
      </c>
      <c r="I153" s="166"/>
      <c r="J153" s="167">
        <f t="shared" si="40"/>
        <v>0</v>
      </c>
      <c r="K153" s="163" t="s">
        <v>159</v>
      </c>
      <c r="L153" s="32"/>
      <c r="M153" s="168" t="s">
        <v>3</v>
      </c>
      <c r="N153" s="169" t="s">
        <v>42</v>
      </c>
      <c r="O153" s="33"/>
      <c r="P153" s="170">
        <f t="shared" si="41"/>
        <v>0</v>
      </c>
      <c r="Q153" s="170">
        <v>0</v>
      </c>
      <c r="R153" s="170">
        <f t="shared" si="42"/>
        <v>0</v>
      </c>
      <c r="S153" s="170">
        <v>1.4</v>
      </c>
      <c r="T153" s="171">
        <f t="shared" si="43"/>
        <v>20.220199999999998</v>
      </c>
      <c r="AR153" s="15" t="s">
        <v>160</v>
      </c>
      <c r="AT153" s="15" t="s">
        <v>157</v>
      </c>
      <c r="AU153" s="15" t="s">
        <v>79</v>
      </c>
      <c r="AY153" s="15" t="s">
        <v>155</v>
      </c>
      <c r="BE153" s="172">
        <f t="shared" si="44"/>
        <v>0</v>
      </c>
      <c r="BF153" s="172">
        <f t="shared" si="45"/>
        <v>0</v>
      </c>
      <c r="BG153" s="172">
        <f t="shared" si="46"/>
        <v>0</v>
      </c>
      <c r="BH153" s="172">
        <f t="shared" si="47"/>
        <v>0</v>
      </c>
      <c r="BI153" s="172">
        <f t="shared" si="48"/>
        <v>0</v>
      </c>
      <c r="BJ153" s="15" t="s">
        <v>22</v>
      </c>
      <c r="BK153" s="172">
        <f t="shared" si="49"/>
        <v>0</v>
      </c>
      <c r="BL153" s="15" t="s">
        <v>160</v>
      </c>
      <c r="BM153" s="15" t="s">
        <v>817</v>
      </c>
    </row>
    <row r="154" spans="2:65" s="1" customFormat="1" ht="22.5" customHeight="1" x14ac:dyDescent="0.3">
      <c r="B154" s="160"/>
      <c r="C154" s="161" t="s">
        <v>219</v>
      </c>
      <c r="D154" s="161" t="s">
        <v>157</v>
      </c>
      <c r="E154" s="162" t="s">
        <v>580</v>
      </c>
      <c r="F154" s="163" t="s">
        <v>581</v>
      </c>
      <c r="G154" s="164" t="s">
        <v>178</v>
      </c>
      <c r="H154" s="165">
        <v>3.1819999999999999</v>
      </c>
      <c r="I154" s="166"/>
      <c r="J154" s="167">
        <f t="shared" si="40"/>
        <v>0</v>
      </c>
      <c r="K154" s="163" t="s">
        <v>159</v>
      </c>
      <c r="L154" s="32"/>
      <c r="M154" s="168" t="s">
        <v>3</v>
      </c>
      <c r="N154" s="169" t="s">
        <v>42</v>
      </c>
      <c r="O154" s="33"/>
      <c r="P154" s="170">
        <f t="shared" si="41"/>
        <v>0</v>
      </c>
      <c r="Q154" s="170">
        <v>0</v>
      </c>
      <c r="R154" s="170">
        <f t="shared" si="42"/>
        <v>0</v>
      </c>
      <c r="S154" s="170">
        <v>7.5999999999999998E-2</v>
      </c>
      <c r="T154" s="171">
        <f t="shared" si="43"/>
        <v>0.24183199999999999</v>
      </c>
      <c r="AR154" s="15" t="s">
        <v>160</v>
      </c>
      <c r="AT154" s="15" t="s">
        <v>157</v>
      </c>
      <c r="AU154" s="15" t="s">
        <v>79</v>
      </c>
      <c r="AY154" s="15" t="s">
        <v>155</v>
      </c>
      <c r="BE154" s="172">
        <f t="shared" si="44"/>
        <v>0</v>
      </c>
      <c r="BF154" s="172">
        <f t="shared" si="45"/>
        <v>0</v>
      </c>
      <c r="BG154" s="172">
        <f t="shared" si="46"/>
        <v>0</v>
      </c>
      <c r="BH154" s="172">
        <f t="shared" si="47"/>
        <v>0</v>
      </c>
      <c r="BI154" s="172">
        <f t="shared" si="48"/>
        <v>0</v>
      </c>
      <c r="BJ154" s="15" t="s">
        <v>22</v>
      </c>
      <c r="BK154" s="172">
        <f t="shared" si="49"/>
        <v>0</v>
      </c>
      <c r="BL154" s="15" t="s">
        <v>160</v>
      </c>
      <c r="BM154" s="15" t="s">
        <v>818</v>
      </c>
    </row>
    <row r="155" spans="2:65" s="1" customFormat="1" ht="22.5" customHeight="1" x14ac:dyDescent="0.3">
      <c r="B155" s="160"/>
      <c r="C155" s="161" t="s">
        <v>220</v>
      </c>
      <c r="D155" s="161" t="s">
        <v>157</v>
      </c>
      <c r="E155" s="162" t="s">
        <v>819</v>
      </c>
      <c r="F155" s="163" t="s">
        <v>820</v>
      </c>
      <c r="G155" s="164" t="s">
        <v>178</v>
      </c>
      <c r="H155" s="165">
        <v>7.4290000000000003</v>
      </c>
      <c r="I155" s="166"/>
      <c r="J155" s="167">
        <f t="shared" si="40"/>
        <v>0</v>
      </c>
      <c r="K155" s="163" t="s">
        <v>159</v>
      </c>
      <c r="L155" s="32"/>
      <c r="M155" s="168" t="s">
        <v>3</v>
      </c>
      <c r="N155" s="169" t="s">
        <v>42</v>
      </c>
      <c r="O155" s="33"/>
      <c r="P155" s="170">
        <f t="shared" si="41"/>
        <v>0</v>
      </c>
      <c r="Q155" s="170">
        <v>0</v>
      </c>
      <c r="R155" s="170">
        <f t="shared" si="42"/>
        <v>0</v>
      </c>
      <c r="S155" s="170">
        <v>5.8999999999999997E-2</v>
      </c>
      <c r="T155" s="171">
        <f t="shared" si="43"/>
        <v>0.43831100000000001</v>
      </c>
      <c r="AR155" s="15" t="s">
        <v>160</v>
      </c>
      <c r="AT155" s="15" t="s">
        <v>157</v>
      </c>
      <c r="AU155" s="15" t="s">
        <v>79</v>
      </c>
      <c r="AY155" s="15" t="s">
        <v>155</v>
      </c>
      <c r="BE155" s="172">
        <f t="shared" si="44"/>
        <v>0</v>
      </c>
      <c r="BF155" s="172">
        <f t="shared" si="45"/>
        <v>0</v>
      </c>
      <c r="BG155" s="172">
        <f t="shared" si="46"/>
        <v>0</v>
      </c>
      <c r="BH155" s="172">
        <f t="shared" si="47"/>
        <v>0</v>
      </c>
      <c r="BI155" s="172">
        <f t="shared" si="48"/>
        <v>0</v>
      </c>
      <c r="BJ155" s="15" t="s">
        <v>22</v>
      </c>
      <c r="BK155" s="172">
        <f t="shared" si="49"/>
        <v>0</v>
      </c>
      <c r="BL155" s="15" t="s">
        <v>160</v>
      </c>
      <c r="BM155" s="15" t="s">
        <v>821</v>
      </c>
    </row>
    <row r="156" spans="2:65" s="1" customFormat="1" ht="22.5" customHeight="1" x14ac:dyDescent="0.3">
      <c r="B156" s="160"/>
      <c r="C156" s="161" t="s">
        <v>221</v>
      </c>
      <c r="D156" s="161" t="s">
        <v>157</v>
      </c>
      <c r="E156" s="162" t="s">
        <v>822</v>
      </c>
      <c r="F156" s="163" t="s">
        <v>823</v>
      </c>
      <c r="G156" s="164" t="s">
        <v>178</v>
      </c>
      <c r="H156" s="165">
        <v>1.71</v>
      </c>
      <c r="I156" s="166"/>
      <c r="J156" s="167">
        <f t="shared" si="40"/>
        <v>0</v>
      </c>
      <c r="K156" s="163" t="s">
        <v>159</v>
      </c>
      <c r="L156" s="32"/>
      <c r="M156" s="168" t="s">
        <v>3</v>
      </c>
      <c r="N156" s="169" t="s">
        <v>42</v>
      </c>
      <c r="O156" s="33"/>
      <c r="P156" s="170">
        <f t="shared" si="41"/>
        <v>0</v>
      </c>
      <c r="Q156" s="170">
        <v>0</v>
      </c>
      <c r="R156" s="170">
        <f t="shared" si="42"/>
        <v>0</v>
      </c>
      <c r="S156" s="170">
        <v>8.3000000000000004E-2</v>
      </c>
      <c r="T156" s="171">
        <f t="shared" si="43"/>
        <v>0.14193</v>
      </c>
      <c r="AR156" s="15" t="s">
        <v>160</v>
      </c>
      <c r="AT156" s="15" t="s">
        <v>157</v>
      </c>
      <c r="AU156" s="15" t="s">
        <v>79</v>
      </c>
      <c r="AY156" s="15" t="s">
        <v>155</v>
      </c>
      <c r="BE156" s="172">
        <f t="shared" si="44"/>
        <v>0</v>
      </c>
      <c r="BF156" s="172">
        <f t="shared" si="45"/>
        <v>0</v>
      </c>
      <c r="BG156" s="172">
        <f t="shared" si="46"/>
        <v>0</v>
      </c>
      <c r="BH156" s="172">
        <f t="shared" si="47"/>
        <v>0</v>
      </c>
      <c r="BI156" s="172">
        <f t="shared" si="48"/>
        <v>0</v>
      </c>
      <c r="BJ156" s="15" t="s">
        <v>22</v>
      </c>
      <c r="BK156" s="172">
        <f t="shared" si="49"/>
        <v>0</v>
      </c>
      <c r="BL156" s="15" t="s">
        <v>160</v>
      </c>
      <c r="BM156" s="15" t="s">
        <v>824</v>
      </c>
    </row>
    <row r="157" spans="2:65" s="1" customFormat="1" ht="22.5" customHeight="1" x14ac:dyDescent="0.3">
      <c r="B157" s="160"/>
      <c r="C157" s="161" t="s">
        <v>222</v>
      </c>
      <c r="D157" s="161" t="s">
        <v>157</v>
      </c>
      <c r="E157" s="162" t="s">
        <v>825</v>
      </c>
      <c r="F157" s="163" t="s">
        <v>826</v>
      </c>
      <c r="G157" s="164" t="s">
        <v>158</v>
      </c>
      <c r="H157" s="165">
        <v>1.254</v>
      </c>
      <c r="I157" s="166"/>
      <c r="J157" s="167">
        <f t="shared" si="40"/>
        <v>0</v>
      </c>
      <c r="K157" s="163" t="s">
        <v>159</v>
      </c>
      <c r="L157" s="32"/>
      <c r="M157" s="168" t="s">
        <v>3</v>
      </c>
      <c r="N157" s="169" t="s">
        <v>42</v>
      </c>
      <c r="O157" s="33"/>
      <c r="P157" s="170">
        <f t="shared" si="41"/>
        <v>0</v>
      </c>
      <c r="Q157" s="170">
        <v>0</v>
      </c>
      <c r="R157" s="170">
        <f t="shared" si="42"/>
        <v>0</v>
      </c>
      <c r="S157" s="170">
        <v>1.8</v>
      </c>
      <c r="T157" s="171">
        <f t="shared" si="43"/>
        <v>2.2572000000000001</v>
      </c>
      <c r="AR157" s="15" t="s">
        <v>160</v>
      </c>
      <c r="AT157" s="15" t="s">
        <v>157</v>
      </c>
      <c r="AU157" s="15" t="s">
        <v>79</v>
      </c>
      <c r="AY157" s="15" t="s">
        <v>155</v>
      </c>
      <c r="BE157" s="172">
        <f t="shared" si="44"/>
        <v>0</v>
      </c>
      <c r="BF157" s="172">
        <f t="shared" si="45"/>
        <v>0</v>
      </c>
      <c r="BG157" s="172">
        <f t="shared" si="46"/>
        <v>0</v>
      </c>
      <c r="BH157" s="172">
        <f t="shared" si="47"/>
        <v>0</v>
      </c>
      <c r="BI157" s="172">
        <f t="shared" si="48"/>
        <v>0</v>
      </c>
      <c r="BJ157" s="15" t="s">
        <v>22</v>
      </c>
      <c r="BK157" s="172">
        <f t="shared" si="49"/>
        <v>0</v>
      </c>
      <c r="BL157" s="15" t="s">
        <v>160</v>
      </c>
      <c r="BM157" s="15" t="s">
        <v>827</v>
      </c>
    </row>
    <row r="158" spans="2:65" s="1" customFormat="1" ht="22.5" customHeight="1" x14ac:dyDescent="0.3">
      <c r="B158" s="160"/>
      <c r="C158" s="161" t="s">
        <v>223</v>
      </c>
      <c r="D158" s="161" t="s">
        <v>157</v>
      </c>
      <c r="E158" s="162" t="s">
        <v>828</v>
      </c>
      <c r="F158" s="163" t="s">
        <v>829</v>
      </c>
      <c r="G158" s="164" t="s">
        <v>324</v>
      </c>
      <c r="H158" s="165">
        <v>10</v>
      </c>
      <c r="I158" s="166"/>
      <c r="J158" s="167">
        <f t="shared" si="40"/>
        <v>0</v>
      </c>
      <c r="K158" s="163" t="s">
        <v>159</v>
      </c>
      <c r="L158" s="32"/>
      <c r="M158" s="168" t="s">
        <v>3</v>
      </c>
      <c r="N158" s="169" t="s">
        <v>42</v>
      </c>
      <c r="O158" s="33"/>
      <c r="P158" s="170">
        <f t="shared" si="41"/>
        <v>0</v>
      </c>
      <c r="Q158" s="170">
        <v>0</v>
      </c>
      <c r="R158" s="170">
        <f t="shared" si="42"/>
        <v>0</v>
      </c>
      <c r="S158" s="170">
        <v>9.7000000000000003E-2</v>
      </c>
      <c r="T158" s="171">
        <f t="shared" si="43"/>
        <v>0.97</v>
      </c>
      <c r="AR158" s="15" t="s">
        <v>160</v>
      </c>
      <c r="AT158" s="15" t="s">
        <v>157</v>
      </c>
      <c r="AU158" s="15" t="s">
        <v>79</v>
      </c>
      <c r="AY158" s="15" t="s">
        <v>155</v>
      </c>
      <c r="BE158" s="172">
        <f t="shared" si="44"/>
        <v>0</v>
      </c>
      <c r="BF158" s="172">
        <f t="shared" si="45"/>
        <v>0</v>
      </c>
      <c r="BG158" s="172">
        <f t="shared" si="46"/>
        <v>0</v>
      </c>
      <c r="BH158" s="172">
        <f t="shared" si="47"/>
        <v>0</v>
      </c>
      <c r="BI158" s="172">
        <f t="shared" si="48"/>
        <v>0</v>
      </c>
      <c r="BJ158" s="15" t="s">
        <v>22</v>
      </c>
      <c r="BK158" s="172">
        <f t="shared" si="49"/>
        <v>0</v>
      </c>
      <c r="BL158" s="15" t="s">
        <v>160</v>
      </c>
      <c r="BM158" s="15" t="s">
        <v>830</v>
      </c>
    </row>
    <row r="159" spans="2:65" s="1" customFormat="1" ht="22.5" customHeight="1" x14ac:dyDescent="0.3">
      <c r="B159" s="160"/>
      <c r="C159" s="161" t="s">
        <v>224</v>
      </c>
      <c r="D159" s="161" t="s">
        <v>157</v>
      </c>
      <c r="E159" s="162" t="s">
        <v>831</v>
      </c>
      <c r="F159" s="163" t="s">
        <v>832</v>
      </c>
      <c r="G159" s="164" t="s">
        <v>178</v>
      </c>
      <c r="H159" s="165">
        <v>46.152000000000001</v>
      </c>
      <c r="I159" s="166"/>
      <c r="J159" s="167">
        <f t="shared" si="40"/>
        <v>0</v>
      </c>
      <c r="K159" s="163" t="s">
        <v>159</v>
      </c>
      <c r="L159" s="32"/>
      <c r="M159" s="168" t="s">
        <v>3</v>
      </c>
      <c r="N159" s="169" t="s">
        <v>42</v>
      </c>
      <c r="O159" s="33"/>
      <c r="P159" s="170">
        <f t="shared" si="41"/>
        <v>0</v>
      </c>
      <c r="Q159" s="170">
        <v>0</v>
      </c>
      <c r="R159" s="170">
        <f t="shared" si="42"/>
        <v>0</v>
      </c>
      <c r="S159" s="170">
        <v>0.01</v>
      </c>
      <c r="T159" s="171">
        <f t="shared" si="43"/>
        <v>0.46152000000000004</v>
      </c>
      <c r="AR159" s="15" t="s">
        <v>160</v>
      </c>
      <c r="AT159" s="15" t="s">
        <v>157</v>
      </c>
      <c r="AU159" s="15" t="s">
        <v>79</v>
      </c>
      <c r="AY159" s="15" t="s">
        <v>155</v>
      </c>
      <c r="BE159" s="172">
        <f t="shared" si="44"/>
        <v>0</v>
      </c>
      <c r="BF159" s="172">
        <f t="shared" si="45"/>
        <v>0</v>
      </c>
      <c r="BG159" s="172">
        <f t="shared" si="46"/>
        <v>0</v>
      </c>
      <c r="BH159" s="172">
        <f t="shared" si="47"/>
        <v>0</v>
      </c>
      <c r="BI159" s="172">
        <f t="shared" si="48"/>
        <v>0</v>
      </c>
      <c r="BJ159" s="15" t="s">
        <v>22</v>
      </c>
      <c r="BK159" s="172">
        <f t="shared" si="49"/>
        <v>0</v>
      </c>
      <c r="BL159" s="15" t="s">
        <v>160</v>
      </c>
      <c r="BM159" s="15" t="s">
        <v>833</v>
      </c>
    </row>
    <row r="160" spans="2:65" s="1" customFormat="1" ht="22.5" customHeight="1" x14ac:dyDescent="0.3">
      <c r="B160" s="160"/>
      <c r="C160" s="161" t="s">
        <v>225</v>
      </c>
      <c r="D160" s="161" t="s">
        <v>157</v>
      </c>
      <c r="E160" s="162" t="s">
        <v>586</v>
      </c>
      <c r="F160" s="163" t="s">
        <v>587</v>
      </c>
      <c r="G160" s="164" t="s">
        <v>178</v>
      </c>
      <c r="H160" s="165">
        <v>85.37</v>
      </c>
      <c r="I160" s="166"/>
      <c r="J160" s="167">
        <f t="shared" si="40"/>
        <v>0</v>
      </c>
      <c r="K160" s="163" t="s">
        <v>159</v>
      </c>
      <c r="L160" s="32"/>
      <c r="M160" s="168" t="s">
        <v>3</v>
      </c>
      <c r="N160" s="169" t="s">
        <v>42</v>
      </c>
      <c r="O160" s="33"/>
      <c r="P160" s="170">
        <f t="shared" si="41"/>
        <v>0</v>
      </c>
      <c r="Q160" s="170">
        <v>0</v>
      </c>
      <c r="R160" s="170">
        <f t="shared" si="42"/>
        <v>0</v>
      </c>
      <c r="S160" s="170">
        <v>0.01</v>
      </c>
      <c r="T160" s="171">
        <f t="shared" si="43"/>
        <v>0.85370000000000001</v>
      </c>
      <c r="AR160" s="15" t="s">
        <v>160</v>
      </c>
      <c r="AT160" s="15" t="s">
        <v>157</v>
      </c>
      <c r="AU160" s="15" t="s">
        <v>79</v>
      </c>
      <c r="AY160" s="15" t="s">
        <v>155</v>
      </c>
      <c r="BE160" s="172">
        <f t="shared" si="44"/>
        <v>0</v>
      </c>
      <c r="BF160" s="172">
        <f t="shared" si="45"/>
        <v>0</v>
      </c>
      <c r="BG160" s="172">
        <f t="shared" si="46"/>
        <v>0</v>
      </c>
      <c r="BH160" s="172">
        <f t="shared" si="47"/>
        <v>0</v>
      </c>
      <c r="BI160" s="172">
        <f t="shared" si="48"/>
        <v>0</v>
      </c>
      <c r="BJ160" s="15" t="s">
        <v>22</v>
      </c>
      <c r="BK160" s="172">
        <f t="shared" si="49"/>
        <v>0</v>
      </c>
      <c r="BL160" s="15" t="s">
        <v>160</v>
      </c>
      <c r="BM160" s="15" t="s">
        <v>834</v>
      </c>
    </row>
    <row r="161" spans="2:65" s="10" customFormat="1" ht="29.85" customHeight="1" x14ac:dyDescent="0.3">
      <c r="B161" s="146"/>
      <c r="D161" s="157" t="s">
        <v>70</v>
      </c>
      <c r="E161" s="158" t="s">
        <v>239</v>
      </c>
      <c r="F161" s="158" t="s">
        <v>240</v>
      </c>
      <c r="I161" s="149"/>
      <c r="J161" s="159">
        <f>BK161</f>
        <v>0</v>
      </c>
      <c r="L161" s="146"/>
      <c r="M161" s="151"/>
      <c r="N161" s="152"/>
      <c r="O161" s="152"/>
      <c r="P161" s="153">
        <f>SUM(P162:P166)</f>
        <v>0</v>
      </c>
      <c r="Q161" s="152"/>
      <c r="R161" s="153">
        <f>SUM(R162:R166)</f>
        <v>0</v>
      </c>
      <c r="S161" s="152"/>
      <c r="T161" s="154">
        <f>SUM(T162:T166)</f>
        <v>0</v>
      </c>
      <c r="AR161" s="147" t="s">
        <v>22</v>
      </c>
      <c r="AT161" s="155" t="s">
        <v>70</v>
      </c>
      <c r="AU161" s="155" t="s">
        <v>22</v>
      </c>
      <c r="AY161" s="147" t="s">
        <v>155</v>
      </c>
      <c r="BK161" s="156">
        <f>SUM(BK162:BK166)</f>
        <v>0</v>
      </c>
    </row>
    <row r="162" spans="2:65" s="1" customFormat="1" ht="31.5" customHeight="1" x14ac:dyDescent="0.3">
      <c r="B162" s="160"/>
      <c r="C162" s="161" t="s">
        <v>226</v>
      </c>
      <c r="D162" s="161" t="s">
        <v>157</v>
      </c>
      <c r="E162" s="162" t="s">
        <v>835</v>
      </c>
      <c r="F162" s="163" t="s">
        <v>836</v>
      </c>
      <c r="G162" s="164" t="s">
        <v>174</v>
      </c>
      <c r="H162" s="165">
        <v>95.412999999999997</v>
      </c>
      <c r="I162" s="166"/>
      <c r="J162" s="167">
        <f>ROUND(I162*H162,2)</f>
        <v>0</v>
      </c>
      <c r="K162" s="163" t="s">
        <v>159</v>
      </c>
      <c r="L162" s="32"/>
      <c r="M162" s="168" t="s">
        <v>3</v>
      </c>
      <c r="N162" s="169" t="s">
        <v>42</v>
      </c>
      <c r="O162" s="33"/>
      <c r="P162" s="170">
        <f>O162*H162</f>
        <v>0</v>
      </c>
      <c r="Q162" s="170">
        <v>0</v>
      </c>
      <c r="R162" s="170">
        <f>Q162*H162</f>
        <v>0</v>
      </c>
      <c r="S162" s="170">
        <v>0</v>
      </c>
      <c r="T162" s="171">
        <f>S162*H162</f>
        <v>0</v>
      </c>
      <c r="AR162" s="15" t="s">
        <v>160</v>
      </c>
      <c r="AT162" s="15" t="s">
        <v>157</v>
      </c>
      <c r="AU162" s="15" t="s">
        <v>79</v>
      </c>
      <c r="AY162" s="15" t="s">
        <v>155</v>
      </c>
      <c r="BE162" s="172">
        <f>IF(N162="základní",J162,0)</f>
        <v>0</v>
      </c>
      <c r="BF162" s="172">
        <f>IF(N162="snížená",J162,0)</f>
        <v>0</v>
      </c>
      <c r="BG162" s="172">
        <f>IF(N162="zákl. přenesená",J162,0)</f>
        <v>0</v>
      </c>
      <c r="BH162" s="172">
        <f>IF(N162="sníž. přenesená",J162,0)</f>
        <v>0</v>
      </c>
      <c r="BI162" s="172">
        <f>IF(N162="nulová",J162,0)</f>
        <v>0</v>
      </c>
      <c r="BJ162" s="15" t="s">
        <v>22</v>
      </c>
      <c r="BK162" s="172">
        <f>ROUND(I162*H162,2)</f>
        <v>0</v>
      </c>
      <c r="BL162" s="15" t="s">
        <v>160</v>
      </c>
      <c r="BM162" s="15" t="s">
        <v>333</v>
      </c>
    </row>
    <row r="163" spans="2:65" s="1" customFormat="1" ht="22.5" customHeight="1" x14ac:dyDescent="0.3">
      <c r="B163" s="160"/>
      <c r="C163" s="161" t="s">
        <v>227</v>
      </c>
      <c r="D163" s="161" t="s">
        <v>157</v>
      </c>
      <c r="E163" s="162" t="s">
        <v>837</v>
      </c>
      <c r="F163" s="163" t="s">
        <v>838</v>
      </c>
      <c r="G163" s="164" t="s">
        <v>174</v>
      </c>
      <c r="H163" s="165">
        <v>95.412999999999997</v>
      </c>
      <c r="I163" s="166"/>
      <c r="J163" s="167">
        <f>ROUND(I163*H163,2)</f>
        <v>0</v>
      </c>
      <c r="K163" s="163" t="s">
        <v>159</v>
      </c>
      <c r="L163" s="32"/>
      <c r="M163" s="168" t="s">
        <v>3</v>
      </c>
      <c r="N163" s="169" t="s">
        <v>42</v>
      </c>
      <c r="O163" s="33"/>
      <c r="P163" s="170">
        <f>O163*H163</f>
        <v>0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AR163" s="15" t="s">
        <v>160</v>
      </c>
      <c r="AT163" s="15" t="s">
        <v>157</v>
      </c>
      <c r="AU163" s="15" t="s">
        <v>79</v>
      </c>
      <c r="AY163" s="15" t="s">
        <v>155</v>
      </c>
      <c r="BE163" s="172">
        <f>IF(N163="základní",J163,0)</f>
        <v>0</v>
      </c>
      <c r="BF163" s="172">
        <f>IF(N163="snížená",J163,0)</f>
        <v>0</v>
      </c>
      <c r="BG163" s="172">
        <f>IF(N163="zákl. přenesená",J163,0)</f>
        <v>0</v>
      </c>
      <c r="BH163" s="172">
        <f>IF(N163="sníž. přenesená",J163,0)</f>
        <v>0</v>
      </c>
      <c r="BI163" s="172">
        <f>IF(N163="nulová",J163,0)</f>
        <v>0</v>
      </c>
      <c r="BJ163" s="15" t="s">
        <v>22</v>
      </c>
      <c r="BK163" s="172">
        <f>ROUND(I163*H163,2)</f>
        <v>0</v>
      </c>
      <c r="BL163" s="15" t="s">
        <v>160</v>
      </c>
      <c r="BM163" s="15" t="s">
        <v>839</v>
      </c>
    </row>
    <row r="164" spans="2:65" s="1" customFormat="1" ht="22.5" customHeight="1" x14ac:dyDescent="0.3">
      <c r="B164" s="160"/>
      <c r="C164" s="161" t="s">
        <v>230</v>
      </c>
      <c r="D164" s="161" t="s">
        <v>157</v>
      </c>
      <c r="E164" s="162" t="s">
        <v>840</v>
      </c>
      <c r="F164" s="163" t="s">
        <v>841</v>
      </c>
      <c r="G164" s="164" t="s">
        <v>174</v>
      </c>
      <c r="H164" s="165">
        <v>954.13</v>
      </c>
      <c r="I164" s="166"/>
      <c r="J164" s="167">
        <f>ROUND(I164*H164,2)</f>
        <v>0</v>
      </c>
      <c r="K164" s="163" t="s">
        <v>159</v>
      </c>
      <c r="L164" s="32"/>
      <c r="M164" s="168" t="s">
        <v>3</v>
      </c>
      <c r="N164" s="169" t="s">
        <v>42</v>
      </c>
      <c r="O164" s="33"/>
      <c r="P164" s="170">
        <f>O164*H164</f>
        <v>0</v>
      </c>
      <c r="Q164" s="170">
        <v>0</v>
      </c>
      <c r="R164" s="170">
        <f>Q164*H164</f>
        <v>0</v>
      </c>
      <c r="S164" s="170">
        <v>0</v>
      </c>
      <c r="T164" s="171">
        <f>S164*H164</f>
        <v>0</v>
      </c>
      <c r="AR164" s="15" t="s">
        <v>160</v>
      </c>
      <c r="AT164" s="15" t="s">
        <v>157</v>
      </c>
      <c r="AU164" s="15" t="s">
        <v>79</v>
      </c>
      <c r="AY164" s="15" t="s">
        <v>155</v>
      </c>
      <c r="BE164" s="172">
        <f>IF(N164="základní",J164,0)</f>
        <v>0</v>
      </c>
      <c r="BF164" s="172">
        <f>IF(N164="snížená",J164,0)</f>
        <v>0</v>
      </c>
      <c r="BG164" s="172">
        <f>IF(N164="zákl. přenesená",J164,0)</f>
        <v>0</v>
      </c>
      <c r="BH164" s="172">
        <f>IF(N164="sníž. přenesená",J164,0)</f>
        <v>0</v>
      </c>
      <c r="BI164" s="172">
        <f>IF(N164="nulová",J164,0)</f>
        <v>0</v>
      </c>
      <c r="BJ164" s="15" t="s">
        <v>22</v>
      </c>
      <c r="BK164" s="172">
        <f>ROUND(I164*H164,2)</f>
        <v>0</v>
      </c>
      <c r="BL164" s="15" t="s">
        <v>160</v>
      </c>
      <c r="BM164" s="15" t="s">
        <v>842</v>
      </c>
    </row>
    <row r="165" spans="2:65" s="11" customFormat="1" x14ac:dyDescent="0.3">
      <c r="B165" s="173"/>
      <c r="D165" s="174" t="s">
        <v>175</v>
      </c>
      <c r="F165" s="175" t="s">
        <v>843</v>
      </c>
      <c r="H165" s="176">
        <v>954.13</v>
      </c>
      <c r="I165" s="177"/>
      <c r="L165" s="173"/>
      <c r="M165" s="178"/>
      <c r="N165" s="179"/>
      <c r="O165" s="179"/>
      <c r="P165" s="179"/>
      <c r="Q165" s="179"/>
      <c r="R165" s="179"/>
      <c r="S165" s="179"/>
      <c r="T165" s="180"/>
      <c r="AT165" s="181" t="s">
        <v>175</v>
      </c>
      <c r="AU165" s="181" t="s">
        <v>79</v>
      </c>
      <c r="AV165" s="11" t="s">
        <v>79</v>
      </c>
      <c r="AW165" s="11" t="s">
        <v>4</v>
      </c>
      <c r="AX165" s="11" t="s">
        <v>22</v>
      </c>
      <c r="AY165" s="181" t="s">
        <v>155</v>
      </c>
    </row>
    <row r="166" spans="2:65" s="1" customFormat="1" ht="22.5" customHeight="1" x14ac:dyDescent="0.3">
      <c r="B166" s="160"/>
      <c r="C166" s="161" t="s">
        <v>231</v>
      </c>
      <c r="D166" s="161" t="s">
        <v>157</v>
      </c>
      <c r="E166" s="162" t="s">
        <v>248</v>
      </c>
      <c r="F166" s="163" t="s">
        <v>249</v>
      </c>
      <c r="G166" s="164" t="s">
        <v>174</v>
      </c>
      <c r="H166" s="165">
        <v>95.412999999999997</v>
      </c>
      <c r="I166" s="166"/>
      <c r="J166" s="167">
        <f>ROUND(I166*H166,2)</f>
        <v>0</v>
      </c>
      <c r="K166" s="163" t="s">
        <v>159</v>
      </c>
      <c r="L166" s="32"/>
      <c r="M166" s="168" t="s">
        <v>3</v>
      </c>
      <c r="N166" s="169" t="s">
        <v>42</v>
      </c>
      <c r="O166" s="33"/>
      <c r="P166" s="170">
        <f>O166*H166</f>
        <v>0</v>
      </c>
      <c r="Q166" s="170">
        <v>0</v>
      </c>
      <c r="R166" s="170">
        <f>Q166*H166</f>
        <v>0</v>
      </c>
      <c r="S166" s="170">
        <v>0</v>
      </c>
      <c r="T166" s="171">
        <f>S166*H166</f>
        <v>0</v>
      </c>
      <c r="AR166" s="15" t="s">
        <v>160</v>
      </c>
      <c r="AT166" s="15" t="s">
        <v>157</v>
      </c>
      <c r="AU166" s="15" t="s">
        <v>79</v>
      </c>
      <c r="AY166" s="15" t="s">
        <v>155</v>
      </c>
      <c r="BE166" s="172">
        <f>IF(N166="základní",J166,0)</f>
        <v>0</v>
      </c>
      <c r="BF166" s="172">
        <f>IF(N166="snížená",J166,0)</f>
        <v>0</v>
      </c>
      <c r="BG166" s="172">
        <f>IF(N166="zákl. přenesená",J166,0)</f>
        <v>0</v>
      </c>
      <c r="BH166" s="172">
        <f>IF(N166="sníž. přenesená",J166,0)</f>
        <v>0</v>
      </c>
      <c r="BI166" s="172">
        <f>IF(N166="nulová",J166,0)</f>
        <v>0</v>
      </c>
      <c r="BJ166" s="15" t="s">
        <v>22</v>
      </c>
      <c r="BK166" s="172">
        <f>ROUND(I166*H166,2)</f>
        <v>0</v>
      </c>
      <c r="BL166" s="15" t="s">
        <v>160</v>
      </c>
      <c r="BM166" s="15" t="s">
        <v>844</v>
      </c>
    </row>
    <row r="167" spans="2:65" s="10" customFormat="1" ht="29.85" customHeight="1" x14ac:dyDescent="0.3">
      <c r="B167" s="146"/>
      <c r="D167" s="157" t="s">
        <v>70</v>
      </c>
      <c r="E167" s="158" t="s">
        <v>250</v>
      </c>
      <c r="F167" s="158" t="s">
        <v>251</v>
      </c>
      <c r="I167" s="149"/>
      <c r="J167" s="159">
        <f>BK167</f>
        <v>0</v>
      </c>
      <c r="L167" s="146"/>
      <c r="M167" s="151"/>
      <c r="N167" s="152"/>
      <c r="O167" s="152"/>
      <c r="P167" s="153">
        <f>P168</f>
        <v>0</v>
      </c>
      <c r="Q167" s="152"/>
      <c r="R167" s="153">
        <f>R168</f>
        <v>0</v>
      </c>
      <c r="S167" s="152"/>
      <c r="T167" s="154">
        <f>T168</f>
        <v>0</v>
      </c>
      <c r="AR167" s="147" t="s">
        <v>22</v>
      </c>
      <c r="AT167" s="155" t="s">
        <v>70</v>
      </c>
      <c r="AU167" s="155" t="s">
        <v>22</v>
      </c>
      <c r="AY167" s="147" t="s">
        <v>155</v>
      </c>
      <c r="BK167" s="156">
        <f>BK168</f>
        <v>0</v>
      </c>
    </row>
    <row r="168" spans="2:65" s="1" customFormat="1" ht="22.5" customHeight="1" x14ac:dyDescent="0.3">
      <c r="B168" s="160"/>
      <c r="C168" s="161" t="s">
        <v>232</v>
      </c>
      <c r="D168" s="161" t="s">
        <v>157</v>
      </c>
      <c r="E168" s="162" t="s">
        <v>845</v>
      </c>
      <c r="F168" s="163" t="s">
        <v>846</v>
      </c>
      <c r="G168" s="164" t="s">
        <v>174</v>
      </c>
      <c r="H168" s="165">
        <v>70.965000000000003</v>
      </c>
      <c r="I168" s="166"/>
      <c r="J168" s="167">
        <f>ROUND(I168*H168,2)</f>
        <v>0</v>
      </c>
      <c r="K168" s="163" t="s">
        <v>159</v>
      </c>
      <c r="L168" s="32"/>
      <c r="M168" s="168" t="s">
        <v>3</v>
      </c>
      <c r="N168" s="169" t="s">
        <v>42</v>
      </c>
      <c r="O168" s="33"/>
      <c r="P168" s="170">
        <f>O168*H168</f>
        <v>0</v>
      </c>
      <c r="Q168" s="170">
        <v>0</v>
      </c>
      <c r="R168" s="170">
        <f>Q168*H168</f>
        <v>0</v>
      </c>
      <c r="S168" s="170">
        <v>0</v>
      </c>
      <c r="T168" s="171">
        <f>S168*H168</f>
        <v>0</v>
      </c>
      <c r="AR168" s="15" t="s">
        <v>160</v>
      </c>
      <c r="AT168" s="15" t="s">
        <v>157</v>
      </c>
      <c r="AU168" s="15" t="s">
        <v>79</v>
      </c>
      <c r="AY168" s="15" t="s">
        <v>155</v>
      </c>
      <c r="BE168" s="172">
        <f>IF(N168="základní",J168,0)</f>
        <v>0</v>
      </c>
      <c r="BF168" s="172">
        <f>IF(N168="snížená",J168,0)</f>
        <v>0</v>
      </c>
      <c r="BG168" s="172">
        <f>IF(N168="zákl. přenesená",J168,0)</f>
        <v>0</v>
      </c>
      <c r="BH168" s="172">
        <f>IF(N168="sníž. přenesená",J168,0)</f>
        <v>0</v>
      </c>
      <c r="BI168" s="172">
        <f>IF(N168="nulová",J168,0)</f>
        <v>0</v>
      </c>
      <c r="BJ168" s="15" t="s">
        <v>22</v>
      </c>
      <c r="BK168" s="172">
        <f>ROUND(I168*H168,2)</f>
        <v>0</v>
      </c>
      <c r="BL168" s="15" t="s">
        <v>160</v>
      </c>
      <c r="BM168" s="15" t="s">
        <v>847</v>
      </c>
    </row>
    <row r="169" spans="2:65" s="10" customFormat="1" ht="37.35" customHeight="1" x14ac:dyDescent="0.35">
      <c r="B169" s="146"/>
      <c r="D169" s="147" t="s">
        <v>70</v>
      </c>
      <c r="E169" s="148" t="s">
        <v>253</v>
      </c>
      <c r="F169" s="148" t="s">
        <v>254</v>
      </c>
      <c r="I169" s="149"/>
      <c r="J169" s="150">
        <f>BK169</f>
        <v>0</v>
      </c>
      <c r="L169" s="146"/>
      <c r="M169" s="151"/>
      <c r="N169" s="152"/>
      <c r="O169" s="152"/>
      <c r="P169" s="153">
        <f>P170+P176+P184+P195+P199+P207+P220+P227+P235+P241+P257+P267+P271+P276+P282</f>
        <v>0</v>
      </c>
      <c r="Q169" s="152"/>
      <c r="R169" s="153">
        <f>R170+R176+R184+R195+R199+R207+R220+R227+R235+R241+R257+R267+R271+R276+R282</f>
        <v>11.51767534</v>
      </c>
      <c r="S169" s="152"/>
      <c r="T169" s="154">
        <f>T170+T176+T184+T195+T199+T207+T220+T227+T235+T241+T257+T267+T271+T276+T282</f>
        <v>2.5635856000000001</v>
      </c>
      <c r="AR169" s="147" t="s">
        <v>79</v>
      </c>
      <c r="AT169" s="155" t="s">
        <v>70</v>
      </c>
      <c r="AU169" s="155" t="s">
        <v>71</v>
      </c>
      <c r="AY169" s="147" t="s">
        <v>155</v>
      </c>
      <c r="BK169" s="156">
        <f>BK170+BK176+BK184+BK195+BK199+BK207+BK220+BK227+BK235+BK241+BK257+BK267+BK271+BK276+BK282</f>
        <v>0</v>
      </c>
    </row>
    <row r="170" spans="2:65" s="10" customFormat="1" ht="19.899999999999999" customHeight="1" x14ac:dyDescent="0.3">
      <c r="B170" s="146"/>
      <c r="D170" s="157" t="s">
        <v>70</v>
      </c>
      <c r="E170" s="158" t="s">
        <v>255</v>
      </c>
      <c r="F170" s="158" t="s">
        <v>848</v>
      </c>
      <c r="I170" s="149"/>
      <c r="J170" s="159">
        <f>BK170</f>
        <v>0</v>
      </c>
      <c r="L170" s="146"/>
      <c r="M170" s="151"/>
      <c r="N170" s="152"/>
      <c r="O170" s="152"/>
      <c r="P170" s="153">
        <f>SUM(P171:P175)</f>
        <v>0</v>
      </c>
      <c r="Q170" s="152"/>
      <c r="R170" s="153">
        <f>SUM(R171:R175)</f>
        <v>0.23981549999999999</v>
      </c>
      <c r="S170" s="152"/>
      <c r="T170" s="154">
        <f>SUM(T171:T175)</f>
        <v>0</v>
      </c>
      <c r="AR170" s="147" t="s">
        <v>79</v>
      </c>
      <c r="AT170" s="155" t="s">
        <v>70</v>
      </c>
      <c r="AU170" s="155" t="s">
        <v>22</v>
      </c>
      <c r="AY170" s="147" t="s">
        <v>155</v>
      </c>
      <c r="BK170" s="156">
        <f>SUM(BK171:BK175)</f>
        <v>0</v>
      </c>
    </row>
    <row r="171" spans="2:65" s="1" customFormat="1" ht="22.5" customHeight="1" x14ac:dyDescent="0.3">
      <c r="B171" s="160"/>
      <c r="C171" s="161" t="s">
        <v>233</v>
      </c>
      <c r="D171" s="161" t="s">
        <v>157</v>
      </c>
      <c r="E171" s="162" t="s">
        <v>849</v>
      </c>
      <c r="F171" s="163" t="s">
        <v>850</v>
      </c>
      <c r="G171" s="164" t="s">
        <v>178</v>
      </c>
      <c r="H171" s="165">
        <v>52.755000000000003</v>
      </c>
      <c r="I171" s="166"/>
      <c r="J171" s="167">
        <f>ROUND(I171*H171,2)</f>
        <v>0</v>
      </c>
      <c r="K171" s="163" t="s">
        <v>159</v>
      </c>
      <c r="L171" s="32"/>
      <c r="M171" s="168" t="s">
        <v>3</v>
      </c>
      <c r="N171" s="169" t="s">
        <v>42</v>
      </c>
      <c r="O171" s="33"/>
      <c r="P171" s="170">
        <f>O171*H171</f>
        <v>0</v>
      </c>
      <c r="Q171" s="170">
        <v>0</v>
      </c>
      <c r="R171" s="170">
        <f>Q171*H171</f>
        <v>0</v>
      </c>
      <c r="S171" s="170">
        <v>0</v>
      </c>
      <c r="T171" s="171">
        <f>S171*H171</f>
        <v>0</v>
      </c>
      <c r="AR171" s="15" t="s">
        <v>190</v>
      </c>
      <c r="AT171" s="15" t="s">
        <v>157</v>
      </c>
      <c r="AU171" s="15" t="s">
        <v>79</v>
      </c>
      <c r="AY171" s="15" t="s">
        <v>155</v>
      </c>
      <c r="BE171" s="172">
        <f>IF(N171="základní",J171,0)</f>
        <v>0</v>
      </c>
      <c r="BF171" s="172">
        <f>IF(N171="snížená",J171,0)</f>
        <v>0</v>
      </c>
      <c r="BG171" s="172">
        <f>IF(N171="zákl. přenesená",J171,0)</f>
        <v>0</v>
      </c>
      <c r="BH171" s="172">
        <f>IF(N171="sníž. přenesená",J171,0)</f>
        <v>0</v>
      </c>
      <c r="BI171" s="172">
        <f>IF(N171="nulová",J171,0)</f>
        <v>0</v>
      </c>
      <c r="BJ171" s="15" t="s">
        <v>22</v>
      </c>
      <c r="BK171" s="172">
        <f>ROUND(I171*H171,2)</f>
        <v>0</v>
      </c>
      <c r="BL171" s="15" t="s">
        <v>190</v>
      </c>
      <c r="BM171" s="15" t="s">
        <v>181</v>
      </c>
    </row>
    <row r="172" spans="2:65" s="1" customFormat="1" ht="22.5" customHeight="1" x14ac:dyDescent="0.3">
      <c r="B172" s="160"/>
      <c r="C172" s="182" t="s">
        <v>234</v>
      </c>
      <c r="D172" s="182" t="s">
        <v>180</v>
      </c>
      <c r="E172" s="183" t="s">
        <v>851</v>
      </c>
      <c r="F172" s="184" t="s">
        <v>852</v>
      </c>
      <c r="G172" s="185" t="s">
        <v>261</v>
      </c>
      <c r="H172" s="186">
        <v>2.4180000000000001</v>
      </c>
      <c r="I172" s="187"/>
      <c r="J172" s="188">
        <f>ROUND(I172*H172,2)</f>
        <v>0</v>
      </c>
      <c r="K172" s="184" t="s">
        <v>159</v>
      </c>
      <c r="L172" s="189"/>
      <c r="M172" s="190" t="s">
        <v>3</v>
      </c>
      <c r="N172" s="191" t="s">
        <v>42</v>
      </c>
      <c r="O172" s="33"/>
      <c r="P172" s="170">
        <f>O172*H172</f>
        <v>0</v>
      </c>
      <c r="Q172" s="170">
        <v>1E-3</v>
      </c>
      <c r="R172" s="170">
        <f>Q172*H172</f>
        <v>2.418E-3</v>
      </c>
      <c r="S172" s="170">
        <v>0</v>
      </c>
      <c r="T172" s="171">
        <f>S172*H172</f>
        <v>0</v>
      </c>
      <c r="AR172" s="15" t="s">
        <v>209</v>
      </c>
      <c r="AT172" s="15" t="s">
        <v>180</v>
      </c>
      <c r="AU172" s="15" t="s">
        <v>79</v>
      </c>
      <c r="AY172" s="15" t="s">
        <v>155</v>
      </c>
      <c r="BE172" s="172">
        <f>IF(N172="základní",J172,0)</f>
        <v>0</v>
      </c>
      <c r="BF172" s="172">
        <f>IF(N172="snížená",J172,0)</f>
        <v>0</v>
      </c>
      <c r="BG172" s="172">
        <f>IF(N172="zákl. přenesená",J172,0)</f>
        <v>0</v>
      </c>
      <c r="BH172" s="172">
        <f>IF(N172="sníž. přenesená",J172,0)</f>
        <v>0</v>
      </c>
      <c r="BI172" s="172">
        <f>IF(N172="nulová",J172,0)</f>
        <v>0</v>
      </c>
      <c r="BJ172" s="15" t="s">
        <v>22</v>
      </c>
      <c r="BK172" s="172">
        <f>ROUND(I172*H172,2)</f>
        <v>0</v>
      </c>
      <c r="BL172" s="15" t="s">
        <v>190</v>
      </c>
      <c r="BM172" s="15" t="s">
        <v>853</v>
      </c>
    </row>
    <row r="173" spans="2:65" s="1" customFormat="1" ht="22.5" customHeight="1" x14ac:dyDescent="0.3">
      <c r="B173" s="160"/>
      <c r="C173" s="161" t="s">
        <v>235</v>
      </c>
      <c r="D173" s="161" t="s">
        <v>157</v>
      </c>
      <c r="E173" s="162" t="s">
        <v>257</v>
      </c>
      <c r="F173" s="163" t="s">
        <v>854</v>
      </c>
      <c r="G173" s="164" t="s">
        <v>178</v>
      </c>
      <c r="H173" s="165">
        <v>52.755000000000003</v>
      </c>
      <c r="I173" s="166"/>
      <c r="J173" s="167">
        <f>ROUND(I173*H173,2)</f>
        <v>0</v>
      </c>
      <c r="K173" s="163" t="s">
        <v>3</v>
      </c>
      <c r="L173" s="32"/>
      <c r="M173" s="168" t="s">
        <v>3</v>
      </c>
      <c r="N173" s="169" t="s">
        <v>42</v>
      </c>
      <c r="O173" s="33"/>
      <c r="P173" s="170">
        <f>O173*H173</f>
        <v>0</v>
      </c>
      <c r="Q173" s="170">
        <v>0</v>
      </c>
      <c r="R173" s="170">
        <f>Q173*H173</f>
        <v>0</v>
      </c>
      <c r="S173" s="170">
        <v>0</v>
      </c>
      <c r="T173" s="171">
        <f>S173*H173</f>
        <v>0</v>
      </c>
      <c r="AR173" s="15" t="s">
        <v>190</v>
      </c>
      <c r="AT173" s="15" t="s">
        <v>157</v>
      </c>
      <c r="AU173" s="15" t="s">
        <v>79</v>
      </c>
      <c r="AY173" s="15" t="s">
        <v>155</v>
      </c>
      <c r="BE173" s="172">
        <f>IF(N173="základní",J173,0)</f>
        <v>0</v>
      </c>
      <c r="BF173" s="172">
        <f>IF(N173="snížená",J173,0)</f>
        <v>0</v>
      </c>
      <c r="BG173" s="172">
        <f>IF(N173="zákl. přenesená",J173,0)</f>
        <v>0</v>
      </c>
      <c r="BH173" s="172">
        <f>IF(N173="sníž. přenesená",J173,0)</f>
        <v>0</v>
      </c>
      <c r="BI173" s="172">
        <f>IF(N173="nulová",J173,0)</f>
        <v>0</v>
      </c>
      <c r="BJ173" s="15" t="s">
        <v>22</v>
      </c>
      <c r="BK173" s="172">
        <f>ROUND(I173*H173,2)</f>
        <v>0</v>
      </c>
      <c r="BL173" s="15" t="s">
        <v>190</v>
      </c>
      <c r="BM173" s="15" t="s">
        <v>187</v>
      </c>
    </row>
    <row r="174" spans="2:65" s="1" customFormat="1" ht="22.5" customHeight="1" x14ac:dyDescent="0.3">
      <c r="B174" s="160"/>
      <c r="C174" s="182" t="s">
        <v>236</v>
      </c>
      <c r="D174" s="182" t="s">
        <v>180</v>
      </c>
      <c r="E174" s="183" t="s">
        <v>855</v>
      </c>
      <c r="F174" s="184" t="s">
        <v>856</v>
      </c>
      <c r="G174" s="185" t="s">
        <v>178</v>
      </c>
      <c r="H174" s="186">
        <v>52.755000000000003</v>
      </c>
      <c r="I174" s="187"/>
      <c r="J174" s="188">
        <f>ROUND(I174*H174,2)</f>
        <v>0</v>
      </c>
      <c r="K174" s="184" t="s">
        <v>159</v>
      </c>
      <c r="L174" s="189"/>
      <c r="M174" s="190" t="s">
        <v>3</v>
      </c>
      <c r="N174" s="191" t="s">
        <v>42</v>
      </c>
      <c r="O174" s="33"/>
      <c r="P174" s="170">
        <f>O174*H174</f>
        <v>0</v>
      </c>
      <c r="Q174" s="170">
        <v>4.4999999999999997E-3</v>
      </c>
      <c r="R174" s="170">
        <f>Q174*H174</f>
        <v>0.23739749999999998</v>
      </c>
      <c r="S174" s="170">
        <v>0</v>
      </c>
      <c r="T174" s="171">
        <f>S174*H174</f>
        <v>0</v>
      </c>
      <c r="AR174" s="15" t="s">
        <v>209</v>
      </c>
      <c r="AT174" s="15" t="s">
        <v>180</v>
      </c>
      <c r="AU174" s="15" t="s">
        <v>79</v>
      </c>
      <c r="AY174" s="15" t="s">
        <v>155</v>
      </c>
      <c r="BE174" s="172">
        <f>IF(N174="základní",J174,0)</f>
        <v>0</v>
      </c>
      <c r="BF174" s="172">
        <f>IF(N174="snížená",J174,0)</f>
        <v>0</v>
      </c>
      <c r="BG174" s="172">
        <f>IF(N174="zákl. přenesená",J174,0)</f>
        <v>0</v>
      </c>
      <c r="BH174" s="172">
        <f>IF(N174="sníž. přenesená",J174,0)</f>
        <v>0</v>
      </c>
      <c r="BI174" s="172">
        <f>IF(N174="nulová",J174,0)</f>
        <v>0</v>
      </c>
      <c r="BJ174" s="15" t="s">
        <v>22</v>
      </c>
      <c r="BK174" s="172">
        <f>ROUND(I174*H174,2)</f>
        <v>0</v>
      </c>
      <c r="BL174" s="15" t="s">
        <v>190</v>
      </c>
      <c r="BM174" s="15" t="s">
        <v>192</v>
      </c>
    </row>
    <row r="175" spans="2:65" s="1" customFormat="1" ht="22.5" customHeight="1" x14ac:dyDescent="0.3">
      <c r="B175" s="160"/>
      <c r="C175" s="161" t="s">
        <v>238</v>
      </c>
      <c r="D175" s="161" t="s">
        <v>157</v>
      </c>
      <c r="E175" s="162" t="s">
        <v>857</v>
      </c>
      <c r="F175" s="163" t="s">
        <v>858</v>
      </c>
      <c r="G175" s="164" t="s">
        <v>265</v>
      </c>
      <c r="H175" s="192"/>
      <c r="I175" s="166"/>
      <c r="J175" s="167">
        <f>ROUND(I175*H175,2)</f>
        <v>0</v>
      </c>
      <c r="K175" s="163" t="s">
        <v>3</v>
      </c>
      <c r="L175" s="32"/>
      <c r="M175" s="168" t="s">
        <v>3</v>
      </c>
      <c r="N175" s="169" t="s">
        <v>42</v>
      </c>
      <c r="O175" s="33"/>
      <c r="P175" s="170">
        <f>O175*H175</f>
        <v>0</v>
      </c>
      <c r="Q175" s="170">
        <v>0</v>
      </c>
      <c r="R175" s="170">
        <f>Q175*H175</f>
        <v>0</v>
      </c>
      <c r="S175" s="170">
        <v>0</v>
      </c>
      <c r="T175" s="171">
        <f>S175*H175</f>
        <v>0</v>
      </c>
      <c r="AR175" s="15" t="s">
        <v>190</v>
      </c>
      <c r="AT175" s="15" t="s">
        <v>157</v>
      </c>
      <c r="AU175" s="15" t="s">
        <v>79</v>
      </c>
      <c r="AY175" s="15" t="s">
        <v>155</v>
      </c>
      <c r="BE175" s="172">
        <f>IF(N175="základní",J175,0)</f>
        <v>0</v>
      </c>
      <c r="BF175" s="172">
        <f>IF(N175="snížená",J175,0)</f>
        <v>0</v>
      </c>
      <c r="BG175" s="172">
        <f>IF(N175="zákl. přenesená",J175,0)</f>
        <v>0</v>
      </c>
      <c r="BH175" s="172">
        <f>IF(N175="sníž. přenesená",J175,0)</f>
        <v>0</v>
      </c>
      <c r="BI175" s="172">
        <f>IF(N175="nulová",J175,0)</f>
        <v>0</v>
      </c>
      <c r="BJ175" s="15" t="s">
        <v>22</v>
      </c>
      <c r="BK175" s="172">
        <f>ROUND(I175*H175,2)</f>
        <v>0</v>
      </c>
      <c r="BL175" s="15" t="s">
        <v>190</v>
      </c>
      <c r="BM175" s="15" t="s">
        <v>194</v>
      </c>
    </row>
    <row r="176" spans="2:65" s="10" customFormat="1" ht="29.85" customHeight="1" x14ac:dyDescent="0.3">
      <c r="B176" s="146"/>
      <c r="D176" s="157" t="s">
        <v>70</v>
      </c>
      <c r="E176" s="158" t="s">
        <v>277</v>
      </c>
      <c r="F176" s="158" t="s">
        <v>278</v>
      </c>
      <c r="I176" s="149"/>
      <c r="J176" s="159">
        <f>BK176</f>
        <v>0</v>
      </c>
      <c r="L176" s="146"/>
      <c r="M176" s="151"/>
      <c r="N176" s="152"/>
      <c r="O176" s="152"/>
      <c r="P176" s="153">
        <f>SUM(P177:P183)</f>
        <v>0</v>
      </c>
      <c r="Q176" s="152"/>
      <c r="R176" s="153">
        <f>SUM(R177:R183)</f>
        <v>1.6871369999999999</v>
      </c>
      <c r="S176" s="152"/>
      <c r="T176" s="154">
        <f>SUM(T177:T183)</f>
        <v>0</v>
      </c>
      <c r="AR176" s="147" t="s">
        <v>79</v>
      </c>
      <c r="AT176" s="155" t="s">
        <v>70</v>
      </c>
      <c r="AU176" s="155" t="s">
        <v>22</v>
      </c>
      <c r="AY176" s="147" t="s">
        <v>155</v>
      </c>
      <c r="BK176" s="156">
        <f>SUM(BK177:BK183)</f>
        <v>0</v>
      </c>
    </row>
    <row r="177" spans="2:65" s="1" customFormat="1" ht="22.5" customHeight="1" x14ac:dyDescent="0.3">
      <c r="B177" s="160"/>
      <c r="C177" s="161" t="s">
        <v>241</v>
      </c>
      <c r="D177" s="161" t="s">
        <v>157</v>
      </c>
      <c r="E177" s="162" t="s">
        <v>859</v>
      </c>
      <c r="F177" s="163" t="s">
        <v>860</v>
      </c>
      <c r="G177" s="164" t="s">
        <v>178</v>
      </c>
      <c r="H177" s="165">
        <v>57.463000000000001</v>
      </c>
      <c r="I177" s="166"/>
      <c r="J177" s="167">
        <f>ROUND(I177*H177,2)</f>
        <v>0</v>
      </c>
      <c r="K177" s="163" t="s">
        <v>159</v>
      </c>
      <c r="L177" s="32"/>
      <c r="M177" s="168" t="s">
        <v>3</v>
      </c>
      <c r="N177" s="169" t="s">
        <v>42</v>
      </c>
      <c r="O177" s="33"/>
      <c r="P177" s="170">
        <f>O177*H177</f>
        <v>0</v>
      </c>
      <c r="Q177" s="170">
        <v>0</v>
      </c>
      <c r="R177" s="170">
        <f>Q177*H177</f>
        <v>0</v>
      </c>
      <c r="S177" s="170">
        <v>0</v>
      </c>
      <c r="T177" s="171">
        <f>S177*H177</f>
        <v>0</v>
      </c>
      <c r="AR177" s="15" t="s">
        <v>190</v>
      </c>
      <c r="AT177" s="15" t="s">
        <v>157</v>
      </c>
      <c r="AU177" s="15" t="s">
        <v>79</v>
      </c>
      <c r="AY177" s="15" t="s">
        <v>155</v>
      </c>
      <c r="BE177" s="172">
        <f>IF(N177="základní",J177,0)</f>
        <v>0</v>
      </c>
      <c r="BF177" s="172">
        <f>IF(N177="snížená",J177,0)</f>
        <v>0</v>
      </c>
      <c r="BG177" s="172">
        <f>IF(N177="zákl. přenesená",J177,0)</f>
        <v>0</v>
      </c>
      <c r="BH177" s="172">
        <f>IF(N177="sníž. přenesená",J177,0)</f>
        <v>0</v>
      </c>
      <c r="BI177" s="172">
        <f>IF(N177="nulová",J177,0)</f>
        <v>0</v>
      </c>
      <c r="BJ177" s="15" t="s">
        <v>22</v>
      </c>
      <c r="BK177" s="172">
        <f>ROUND(I177*H177,2)</f>
        <v>0</v>
      </c>
      <c r="BL177" s="15" t="s">
        <v>190</v>
      </c>
      <c r="BM177" s="15" t="s">
        <v>861</v>
      </c>
    </row>
    <row r="178" spans="2:65" s="1" customFormat="1" ht="22.5" customHeight="1" x14ac:dyDescent="0.3">
      <c r="B178" s="160"/>
      <c r="C178" s="182" t="s">
        <v>244</v>
      </c>
      <c r="D178" s="182" t="s">
        <v>180</v>
      </c>
      <c r="E178" s="183" t="s">
        <v>862</v>
      </c>
      <c r="F178" s="184" t="s">
        <v>863</v>
      </c>
      <c r="G178" s="185" t="s">
        <v>158</v>
      </c>
      <c r="H178" s="186">
        <v>14.366</v>
      </c>
      <c r="I178" s="187"/>
      <c r="J178" s="188">
        <f>ROUND(I178*H178,2)</f>
        <v>0</v>
      </c>
      <c r="K178" s="184" t="s">
        <v>159</v>
      </c>
      <c r="L178" s="189"/>
      <c r="M178" s="190" t="s">
        <v>3</v>
      </c>
      <c r="N178" s="191" t="s">
        <v>42</v>
      </c>
      <c r="O178" s="33"/>
      <c r="P178" s="170">
        <f>O178*H178</f>
        <v>0</v>
      </c>
      <c r="Q178" s="170">
        <v>6.5000000000000002E-2</v>
      </c>
      <c r="R178" s="170">
        <f>Q178*H178</f>
        <v>0.93379000000000001</v>
      </c>
      <c r="S178" s="170">
        <v>0</v>
      </c>
      <c r="T178" s="171">
        <f>S178*H178</f>
        <v>0</v>
      </c>
      <c r="AR178" s="15" t="s">
        <v>209</v>
      </c>
      <c r="AT178" s="15" t="s">
        <v>180</v>
      </c>
      <c r="AU178" s="15" t="s">
        <v>79</v>
      </c>
      <c r="AY178" s="15" t="s">
        <v>155</v>
      </c>
      <c r="BE178" s="172">
        <f>IF(N178="základní",J178,0)</f>
        <v>0</v>
      </c>
      <c r="BF178" s="172">
        <f>IF(N178="snížená",J178,0)</f>
        <v>0</v>
      </c>
      <c r="BG178" s="172">
        <f>IF(N178="zákl. přenesená",J178,0)</f>
        <v>0</v>
      </c>
      <c r="BH178" s="172">
        <f>IF(N178="sníž. přenesená",J178,0)</f>
        <v>0</v>
      </c>
      <c r="BI178" s="172">
        <f>IF(N178="nulová",J178,0)</f>
        <v>0</v>
      </c>
      <c r="BJ178" s="15" t="s">
        <v>22</v>
      </c>
      <c r="BK178" s="172">
        <f>ROUND(I178*H178,2)</f>
        <v>0</v>
      </c>
      <c r="BL178" s="15" t="s">
        <v>190</v>
      </c>
      <c r="BM178" s="15" t="s">
        <v>864</v>
      </c>
    </row>
    <row r="179" spans="2:65" s="11" customFormat="1" x14ac:dyDescent="0.3">
      <c r="B179" s="173"/>
      <c r="D179" s="174" t="s">
        <v>175</v>
      </c>
      <c r="F179" s="175" t="s">
        <v>865</v>
      </c>
      <c r="H179" s="176">
        <v>14.366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81" t="s">
        <v>175</v>
      </c>
      <c r="AU179" s="181" t="s">
        <v>79</v>
      </c>
      <c r="AV179" s="11" t="s">
        <v>79</v>
      </c>
      <c r="AW179" s="11" t="s">
        <v>4</v>
      </c>
      <c r="AX179" s="11" t="s">
        <v>22</v>
      </c>
      <c r="AY179" s="181" t="s">
        <v>155</v>
      </c>
    </row>
    <row r="180" spans="2:65" s="1" customFormat="1" ht="22.5" customHeight="1" x14ac:dyDescent="0.3">
      <c r="B180" s="160"/>
      <c r="C180" s="161" t="s">
        <v>247</v>
      </c>
      <c r="D180" s="161" t="s">
        <v>157</v>
      </c>
      <c r="E180" s="162" t="s">
        <v>286</v>
      </c>
      <c r="F180" s="163" t="s">
        <v>287</v>
      </c>
      <c r="G180" s="164" t="s">
        <v>178</v>
      </c>
      <c r="H180" s="165">
        <v>105.511</v>
      </c>
      <c r="I180" s="166"/>
      <c r="J180" s="167">
        <f>ROUND(I180*H180,2)</f>
        <v>0</v>
      </c>
      <c r="K180" s="163" t="s">
        <v>159</v>
      </c>
      <c r="L180" s="32"/>
      <c r="M180" s="168" t="s">
        <v>3</v>
      </c>
      <c r="N180" s="169" t="s">
        <v>42</v>
      </c>
      <c r="O180" s="33"/>
      <c r="P180" s="170">
        <f>O180*H180</f>
        <v>0</v>
      </c>
      <c r="Q180" s="170">
        <v>0</v>
      </c>
      <c r="R180" s="170">
        <f>Q180*H180</f>
        <v>0</v>
      </c>
      <c r="S180" s="170">
        <v>0</v>
      </c>
      <c r="T180" s="171">
        <f>S180*H180</f>
        <v>0</v>
      </c>
      <c r="AR180" s="15" t="s">
        <v>190</v>
      </c>
      <c r="AT180" s="15" t="s">
        <v>157</v>
      </c>
      <c r="AU180" s="15" t="s">
        <v>79</v>
      </c>
      <c r="AY180" s="15" t="s">
        <v>155</v>
      </c>
      <c r="BE180" s="172">
        <f>IF(N180="základní",J180,0)</f>
        <v>0</v>
      </c>
      <c r="BF180" s="172">
        <f>IF(N180="snížená",J180,0)</f>
        <v>0</v>
      </c>
      <c r="BG180" s="172">
        <f>IF(N180="zákl. přenesená",J180,0)</f>
        <v>0</v>
      </c>
      <c r="BH180" s="172">
        <f>IF(N180="sníž. přenesená",J180,0)</f>
        <v>0</v>
      </c>
      <c r="BI180" s="172">
        <f>IF(N180="nulová",J180,0)</f>
        <v>0</v>
      </c>
      <c r="BJ180" s="15" t="s">
        <v>22</v>
      </c>
      <c r="BK180" s="172">
        <f>ROUND(I180*H180,2)</f>
        <v>0</v>
      </c>
      <c r="BL180" s="15" t="s">
        <v>190</v>
      </c>
      <c r="BM180" s="15" t="s">
        <v>866</v>
      </c>
    </row>
    <row r="181" spans="2:65" s="1" customFormat="1" ht="22.5" customHeight="1" x14ac:dyDescent="0.3">
      <c r="B181" s="160"/>
      <c r="C181" s="182" t="s">
        <v>252</v>
      </c>
      <c r="D181" s="182" t="s">
        <v>180</v>
      </c>
      <c r="E181" s="183" t="s">
        <v>289</v>
      </c>
      <c r="F181" s="184" t="s">
        <v>290</v>
      </c>
      <c r="G181" s="185" t="s">
        <v>178</v>
      </c>
      <c r="H181" s="186">
        <v>215.24199999999999</v>
      </c>
      <c r="I181" s="187"/>
      <c r="J181" s="188">
        <f>ROUND(I181*H181,2)</f>
        <v>0</v>
      </c>
      <c r="K181" s="184" t="s">
        <v>159</v>
      </c>
      <c r="L181" s="189"/>
      <c r="M181" s="190" t="s">
        <v>3</v>
      </c>
      <c r="N181" s="191" t="s">
        <v>42</v>
      </c>
      <c r="O181" s="33"/>
      <c r="P181" s="170">
        <f>O181*H181</f>
        <v>0</v>
      </c>
      <c r="Q181" s="170">
        <v>3.5000000000000001E-3</v>
      </c>
      <c r="R181" s="170">
        <f>Q181*H181</f>
        <v>0.75334699999999999</v>
      </c>
      <c r="S181" s="170">
        <v>0</v>
      </c>
      <c r="T181" s="171">
        <f>S181*H181</f>
        <v>0</v>
      </c>
      <c r="AR181" s="15" t="s">
        <v>209</v>
      </c>
      <c r="AT181" s="15" t="s">
        <v>180</v>
      </c>
      <c r="AU181" s="15" t="s">
        <v>79</v>
      </c>
      <c r="AY181" s="15" t="s">
        <v>155</v>
      </c>
      <c r="BE181" s="172">
        <f>IF(N181="základní",J181,0)</f>
        <v>0</v>
      </c>
      <c r="BF181" s="172">
        <f>IF(N181="snížená",J181,0)</f>
        <v>0</v>
      </c>
      <c r="BG181" s="172">
        <f>IF(N181="zákl. přenesená",J181,0)</f>
        <v>0</v>
      </c>
      <c r="BH181" s="172">
        <f>IF(N181="sníž. přenesená",J181,0)</f>
        <v>0</v>
      </c>
      <c r="BI181" s="172">
        <f>IF(N181="nulová",J181,0)</f>
        <v>0</v>
      </c>
      <c r="BJ181" s="15" t="s">
        <v>22</v>
      </c>
      <c r="BK181" s="172">
        <f>ROUND(I181*H181,2)</f>
        <v>0</v>
      </c>
      <c r="BL181" s="15" t="s">
        <v>190</v>
      </c>
      <c r="BM181" s="15" t="s">
        <v>867</v>
      </c>
    </row>
    <row r="182" spans="2:65" s="11" customFormat="1" x14ac:dyDescent="0.3">
      <c r="B182" s="173"/>
      <c r="D182" s="174" t="s">
        <v>175</v>
      </c>
      <c r="F182" s="175" t="s">
        <v>868</v>
      </c>
      <c r="H182" s="176">
        <v>215.24199999999999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81" t="s">
        <v>175</v>
      </c>
      <c r="AU182" s="181" t="s">
        <v>79</v>
      </c>
      <c r="AV182" s="11" t="s">
        <v>79</v>
      </c>
      <c r="AW182" s="11" t="s">
        <v>4</v>
      </c>
      <c r="AX182" s="11" t="s">
        <v>22</v>
      </c>
      <c r="AY182" s="181" t="s">
        <v>155</v>
      </c>
    </row>
    <row r="183" spans="2:65" s="1" customFormat="1" ht="22.5" customHeight="1" x14ac:dyDescent="0.3">
      <c r="B183" s="160"/>
      <c r="C183" s="161" t="s">
        <v>256</v>
      </c>
      <c r="D183" s="161" t="s">
        <v>157</v>
      </c>
      <c r="E183" s="162" t="s">
        <v>869</v>
      </c>
      <c r="F183" s="163" t="s">
        <v>870</v>
      </c>
      <c r="G183" s="164" t="s">
        <v>265</v>
      </c>
      <c r="H183" s="192"/>
      <c r="I183" s="166"/>
      <c r="J183" s="167">
        <f>ROUND(I183*H183,2)</f>
        <v>0</v>
      </c>
      <c r="K183" s="163" t="s">
        <v>159</v>
      </c>
      <c r="L183" s="32"/>
      <c r="M183" s="168" t="s">
        <v>3</v>
      </c>
      <c r="N183" s="169" t="s">
        <v>42</v>
      </c>
      <c r="O183" s="33"/>
      <c r="P183" s="170">
        <f>O183*H183</f>
        <v>0</v>
      </c>
      <c r="Q183" s="170">
        <v>0</v>
      </c>
      <c r="R183" s="170">
        <f>Q183*H183</f>
        <v>0</v>
      </c>
      <c r="S183" s="170">
        <v>0</v>
      </c>
      <c r="T183" s="171">
        <f>S183*H183</f>
        <v>0</v>
      </c>
      <c r="AR183" s="15" t="s">
        <v>190</v>
      </c>
      <c r="AT183" s="15" t="s">
        <v>157</v>
      </c>
      <c r="AU183" s="15" t="s">
        <v>79</v>
      </c>
      <c r="AY183" s="15" t="s">
        <v>155</v>
      </c>
      <c r="BE183" s="172">
        <f>IF(N183="základní",J183,0)</f>
        <v>0</v>
      </c>
      <c r="BF183" s="172">
        <f>IF(N183="snížená",J183,0)</f>
        <v>0</v>
      </c>
      <c r="BG183" s="172">
        <f>IF(N183="zákl. přenesená",J183,0)</f>
        <v>0</v>
      </c>
      <c r="BH183" s="172">
        <f>IF(N183="sníž. přenesená",J183,0)</f>
        <v>0</v>
      </c>
      <c r="BI183" s="172">
        <f>IF(N183="nulová",J183,0)</f>
        <v>0</v>
      </c>
      <c r="BJ183" s="15" t="s">
        <v>22</v>
      </c>
      <c r="BK183" s="172">
        <f>ROUND(I183*H183,2)</f>
        <v>0</v>
      </c>
      <c r="BL183" s="15" t="s">
        <v>190</v>
      </c>
      <c r="BM183" s="15" t="s">
        <v>871</v>
      </c>
    </row>
    <row r="184" spans="2:65" s="10" customFormat="1" ht="29.85" customHeight="1" x14ac:dyDescent="0.3">
      <c r="B184" s="146"/>
      <c r="D184" s="157" t="s">
        <v>70</v>
      </c>
      <c r="E184" s="158" t="s">
        <v>294</v>
      </c>
      <c r="F184" s="158" t="s">
        <v>295</v>
      </c>
      <c r="I184" s="149"/>
      <c r="J184" s="159">
        <f>BK184</f>
        <v>0</v>
      </c>
      <c r="L184" s="146"/>
      <c r="M184" s="151"/>
      <c r="N184" s="152"/>
      <c r="O184" s="152"/>
      <c r="P184" s="153">
        <f>SUM(P185:P194)</f>
        <v>0</v>
      </c>
      <c r="Q184" s="152"/>
      <c r="R184" s="153">
        <f>SUM(R185:R194)</f>
        <v>3.972125E-2</v>
      </c>
      <c r="S184" s="152"/>
      <c r="T184" s="154">
        <f>SUM(T185:T194)</f>
        <v>0</v>
      </c>
      <c r="AR184" s="147" t="s">
        <v>22</v>
      </c>
      <c r="AT184" s="155" t="s">
        <v>70</v>
      </c>
      <c r="AU184" s="155" t="s">
        <v>22</v>
      </c>
      <c r="AY184" s="147" t="s">
        <v>155</v>
      </c>
      <c r="BK184" s="156">
        <f>SUM(BK185:BK194)</f>
        <v>0</v>
      </c>
    </row>
    <row r="185" spans="2:65" s="1" customFormat="1" ht="22.5" customHeight="1" x14ac:dyDescent="0.3">
      <c r="B185" s="160"/>
      <c r="C185" s="161" t="s">
        <v>258</v>
      </c>
      <c r="D185" s="161" t="s">
        <v>157</v>
      </c>
      <c r="E185" s="162" t="s">
        <v>300</v>
      </c>
      <c r="F185" s="163" t="s">
        <v>301</v>
      </c>
      <c r="G185" s="164" t="s">
        <v>297</v>
      </c>
      <c r="H185" s="165">
        <v>3.3250000000000002</v>
      </c>
      <c r="I185" s="166"/>
      <c r="J185" s="167">
        <f t="shared" ref="J185:J194" si="50">ROUND(I185*H185,2)</f>
        <v>0</v>
      </c>
      <c r="K185" s="163" t="s">
        <v>3</v>
      </c>
      <c r="L185" s="32"/>
      <c r="M185" s="168" t="s">
        <v>3</v>
      </c>
      <c r="N185" s="169" t="s">
        <v>42</v>
      </c>
      <c r="O185" s="33"/>
      <c r="P185" s="170">
        <f t="shared" ref="P185:P194" si="51">O185*H185</f>
        <v>0</v>
      </c>
      <c r="Q185" s="170">
        <v>1.2600000000000001E-3</v>
      </c>
      <c r="R185" s="170">
        <f t="shared" ref="R185:R194" si="52">Q185*H185</f>
        <v>4.1895000000000005E-3</v>
      </c>
      <c r="S185" s="170">
        <v>0</v>
      </c>
      <c r="T185" s="171">
        <f t="shared" ref="T185:T194" si="53">S185*H185</f>
        <v>0</v>
      </c>
      <c r="AR185" s="15" t="s">
        <v>190</v>
      </c>
      <c r="AT185" s="15" t="s">
        <v>157</v>
      </c>
      <c r="AU185" s="15" t="s">
        <v>79</v>
      </c>
      <c r="AY185" s="15" t="s">
        <v>155</v>
      </c>
      <c r="BE185" s="172">
        <f t="shared" ref="BE185:BE194" si="54">IF(N185="základní",J185,0)</f>
        <v>0</v>
      </c>
      <c r="BF185" s="172">
        <f t="shared" ref="BF185:BF194" si="55">IF(N185="snížená",J185,0)</f>
        <v>0</v>
      </c>
      <c r="BG185" s="172">
        <f t="shared" ref="BG185:BG194" si="56">IF(N185="zákl. přenesená",J185,0)</f>
        <v>0</v>
      </c>
      <c r="BH185" s="172">
        <f t="shared" ref="BH185:BH194" si="57">IF(N185="sníž. přenesená",J185,0)</f>
        <v>0</v>
      </c>
      <c r="BI185" s="172">
        <f t="shared" ref="BI185:BI194" si="58">IF(N185="nulová",J185,0)</f>
        <v>0</v>
      </c>
      <c r="BJ185" s="15" t="s">
        <v>22</v>
      </c>
      <c r="BK185" s="172">
        <f t="shared" ref="BK185:BK194" si="59">ROUND(I185*H185,2)</f>
        <v>0</v>
      </c>
      <c r="BL185" s="15" t="s">
        <v>190</v>
      </c>
      <c r="BM185" s="15" t="s">
        <v>872</v>
      </c>
    </row>
    <row r="186" spans="2:65" s="1" customFormat="1" ht="22.5" customHeight="1" x14ac:dyDescent="0.3">
      <c r="B186" s="160"/>
      <c r="C186" s="161" t="s">
        <v>259</v>
      </c>
      <c r="D186" s="161" t="s">
        <v>157</v>
      </c>
      <c r="E186" s="162" t="s">
        <v>303</v>
      </c>
      <c r="F186" s="163" t="s">
        <v>304</v>
      </c>
      <c r="G186" s="164" t="s">
        <v>297</v>
      </c>
      <c r="H186" s="165">
        <v>8.5500000000000007</v>
      </c>
      <c r="I186" s="166"/>
      <c r="J186" s="167">
        <f t="shared" si="50"/>
        <v>0</v>
      </c>
      <c r="K186" s="163" t="s">
        <v>3</v>
      </c>
      <c r="L186" s="32"/>
      <c r="M186" s="168" t="s">
        <v>3</v>
      </c>
      <c r="N186" s="169" t="s">
        <v>42</v>
      </c>
      <c r="O186" s="33"/>
      <c r="P186" s="170">
        <f t="shared" si="51"/>
        <v>0</v>
      </c>
      <c r="Q186" s="170">
        <v>1.7600000000000001E-3</v>
      </c>
      <c r="R186" s="170">
        <f t="shared" si="52"/>
        <v>1.5048000000000002E-2</v>
      </c>
      <c r="S186" s="170">
        <v>0</v>
      </c>
      <c r="T186" s="171">
        <f t="shared" si="53"/>
        <v>0</v>
      </c>
      <c r="AR186" s="15" t="s">
        <v>190</v>
      </c>
      <c r="AT186" s="15" t="s">
        <v>157</v>
      </c>
      <c r="AU186" s="15" t="s">
        <v>79</v>
      </c>
      <c r="AY186" s="15" t="s">
        <v>155</v>
      </c>
      <c r="BE186" s="172">
        <f t="shared" si="54"/>
        <v>0</v>
      </c>
      <c r="BF186" s="172">
        <f t="shared" si="55"/>
        <v>0</v>
      </c>
      <c r="BG186" s="172">
        <f t="shared" si="56"/>
        <v>0</v>
      </c>
      <c r="BH186" s="172">
        <f t="shared" si="57"/>
        <v>0</v>
      </c>
      <c r="BI186" s="172">
        <f t="shared" si="58"/>
        <v>0</v>
      </c>
      <c r="BJ186" s="15" t="s">
        <v>22</v>
      </c>
      <c r="BK186" s="172">
        <f t="shared" si="59"/>
        <v>0</v>
      </c>
      <c r="BL186" s="15" t="s">
        <v>190</v>
      </c>
      <c r="BM186" s="15" t="s">
        <v>873</v>
      </c>
    </row>
    <row r="187" spans="2:65" s="1" customFormat="1" ht="22.5" customHeight="1" x14ac:dyDescent="0.3">
      <c r="B187" s="160"/>
      <c r="C187" s="161" t="s">
        <v>260</v>
      </c>
      <c r="D187" s="161" t="s">
        <v>157</v>
      </c>
      <c r="E187" s="162" t="s">
        <v>306</v>
      </c>
      <c r="F187" s="163" t="s">
        <v>307</v>
      </c>
      <c r="G187" s="164" t="s">
        <v>297</v>
      </c>
      <c r="H187" s="165">
        <v>1.9</v>
      </c>
      <c r="I187" s="166"/>
      <c r="J187" s="167">
        <f t="shared" si="50"/>
        <v>0</v>
      </c>
      <c r="K187" s="163" t="s">
        <v>3</v>
      </c>
      <c r="L187" s="32"/>
      <c r="M187" s="168" t="s">
        <v>3</v>
      </c>
      <c r="N187" s="169" t="s">
        <v>42</v>
      </c>
      <c r="O187" s="33"/>
      <c r="P187" s="170">
        <f t="shared" si="51"/>
        <v>0</v>
      </c>
      <c r="Q187" s="170">
        <v>2.7699999999999999E-3</v>
      </c>
      <c r="R187" s="170">
        <f t="shared" si="52"/>
        <v>5.2629999999999994E-3</v>
      </c>
      <c r="S187" s="170">
        <v>0</v>
      </c>
      <c r="T187" s="171">
        <f t="shared" si="53"/>
        <v>0</v>
      </c>
      <c r="AR187" s="15" t="s">
        <v>190</v>
      </c>
      <c r="AT187" s="15" t="s">
        <v>157</v>
      </c>
      <c r="AU187" s="15" t="s">
        <v>79</v>
      </c>
      <c r="AY187" s="15" t="s">
        <v>155</v>
      </c>
      <c r="BE187" s="172">
        <f t="shared" si="54"/>
        <v>0</v>
      </c>
      <c r="BF187" s="172">
        <f t="shared" si="55"/>
        <v>0</v>
      </c>
      <c r="BG187" s="172">
        <f t="shared" si="56"/>
        <v>0</v>
      </c>
      <c r="BH187" s="172">
        <f t="shared" si="57"/>
        <v>0</v>
      </c>
      <c r="BI187" s="172">
        <f t="shared" si="58"/>
        <v>0</v>
      </c>
      <c r="BJ187" s="15" t="s">
        <v>22</v>
      </c>
      <c r="BK187" s="172">
        <f t="shared" si="59"/>
        <v>0</v>
      </c>
      <c r="BL187" s="15" t="s">
        <v>190</v>
      </c>
      <c r="BM187" s="15" t="s">
        <v>874</v>
      </c>
    </row>
    <row r="188" spans="2:65" s="1" customFormat="1" ht="22.5" customHeight="1" x14ac:dyDescent="0.3">
      <c r="B188" s="160"/>
      <c r="C188" s="161" t="s">
        <v>262</v>
      </c>
      <c r="D188" s="161" t="s">
        <v>157</v>
      </c>
      <c r="E188" s="162" t="s">
        <v>309</v>
      </c>
      <c r="F188" s="163" t="s">
        <v>310</v>
      </c>
      <c r="G188" s="164" t="s">
        <v>297</v>
      </c>
      <c r="H188" s="165">
        <v>1.9</v>
      </c>
      <c r="I188" s="166"/>
      <c r="J188" s="167">
        <f t="shared" si="50"/>
        <v>0</v>
      </c>
      <c r="K188" s="163" t="s">
        <v>3</v>
      </c>
      <c r="L188" s="32"/>
      <c r="M188" s="168" t="s">
        <v>3</v>
      </c>
      <c r="N188" s="169" t="s">
        <v>42</v>
      </c>
      <c r="O188" s="33"/>
      <c r="P188" s="170">
        <f t="shared" si="51"/>
        <v>0</v>
      </c>
      <c r="Q188" s="170">
        <v>4.4000000000000003E-3</v>
      </c>
      <c r="R188" s="170">
        <f t="shared" si="52"/>
        <v>8.3599999999999994E-3</v>
      </c>
      <c r="S188" s="170">
        <v>0</v>
      </c>
      <c r="T188" s="171">
        <f t="shared" si="53"/>
        <v>0</v>
      </c>
      <c r="AR188" s="15" t="s">
        <v>190</v>
      </c>
      <c r="AT188" s="15" t="s">
        <v>157</v>
      </c>
      <c r="AU188" s="15" t="s">
        <v>79</v>
      </c>
      <c r="AY188" s="15" t="s">
        <v>155</v>
      </c>
      <c r="BE188" s="172">
        <f t="shared" si="54"/>
        <v>0</v>
      </c>
      <c r="BF188" s="172">
        <f t="shared" si="55"/>
        <v>0</v>
      </c>
      <c r="BG188" s="172">
        <f t="shared" si="56"/>
        <v>0</v>
      </c>
      <c r="BH188" s="172">
        <f t="shared" si="57"/>
        <v>0</v>
      </c>
      <c r="BI188" s="172">
        <f t="shared" si="58"/>
        <v>0</v>
      </c>
      <c r="BJ188" s="15" t="s">
        <v>22</v>
      </c>
      <c r="BK188" s="172">
        <f t="shared" si="59"/>
        <v>0</v>
      </c>
      <c r="BL188" s="15" t="s">
        <v>190</v>
      </c>
      <c r="BM188" s="15" t="s">
        <v>875</v>
      </c>
    </row>
    <row r="189" spans="2:65" s="1" customFormat="1" ht="22.5" customHeight="1" x14ac:dyDescent="0.3">
      <c r="B189" s="160"/>
      <c r="C189" s="161" t="s">
        <v>263</v>
      </c>
      <c r="D189" s="161" t="s">
        <v>157</v>
      </c>
      <c r="E189" s="162" t="s">
        <v>312</v>
      </c>
      <c r="F189" s="163" t="s">
        <v>313</v>
      </c>
      <c r="G189" s="164" t="s">
        <v>297</v>
      </c>
      <c r="H189" s="165">
        <v>1.9</v>
      </c>
      <c r="I189" s="166"/>
      <c r="J189" s="167">
        <f t="shared" si="50"/>
        <v>0</v>
      </c>
      <c r="K189" s="163" t="s">
        <v>3</v>
      </c>
      <c r="L189" s="32"/>
      <c r="M189" s="168" t="s">
        <v>3</v>
      </c>
      <c r="N189" s="169" t="s">
        <v>42</v>
      </c>
      <c r="O189" s="33"/>
      <c r="P189" s="170">
        <f t="shared" si="51"/>
        <v>0</v>
      </c>
      <c r="Q189" s="170">
        <v>3.5E-4</v>
      </c>
      <c r="R189" s="170">
        <f t="shared" si="52"/>
        <v>6.6500000000000001E-4</v>
      </c>
      <c r="S189" s="170">
        <v>0</v>
      </c>
      <c r="T189" s="171">
        <f t="shared" si="53"/>
        <v>0</v>
      </c>
      <c r="AR189" s="15" t="s">
        <v>190</v>
      </c>
      <c r="AT189" s="15" t="s">
        <v>157</v>
      </c>
      <c r="AU189" s="15" t="s">
        <v>79</v>
      </c>
      <c r="AY189" s="15" t="s">
        <v>155</v>
      </c>
      <c r="BE189" s="172">
        <f t="shared" si="54"/>
        <v>0</v>
      </c>
      <c r="BF189" s="172">
        <f t="shared" si="55"/>
        <v>0</v>
      </c>
      <c r="BG189" s="172">
        <f t="shared" si="56"/>
        <v>0</v>
      </c>
      <c r="BH189" s="172">
        <f t="shared" si="57"/>
        <v>0</v>
      </c>
      <c r="BI189" s="172">
        <f t="shared" si="58"/>
        <v>0</v>
      </c>
      <c r="BJ189" s="15" t="s">
        <v>22</v>
      </c>
      <c r="BK189" s="172">
        <f t="shared" si="59"/>
        <v>0</v>
      </c>
      <c r="BL189" s="15" t="s">
        <v>190</v>
      </c>
      <c r="BM189" s="15" t="s">
        <v>876</v>
      </c>
    </row>
    <row r="190" spans="2:65" s="1" customFormat="1" ht="22.5" customHeight="1" x14ac:dyDescent="0.3">
      <c r="B190" s="160"/>
      <c r="C190" s="161" t="s">
        <v>264</v>
      </c>
      <c r="D190" s="161" t="s">
        <v>157</v>
      </c>
      <c r="E190" s="162" t="s">
        <v>315</v>
      </c>
      <c r="F190" s="163" t="s">
        <v>316</v>
      </c>
      <c r="G190" s="164" t="s">
        <v>297</v>
      </c>
      <c r="H190" s="165">
        <v>9.9749999999999996</v>
      </c>
      <c r="I190" s="166"/>
      <c r="J190" s="167">
        <f t="shared" si="50"/>
        <v>0</v>
      </c>
      <c r="K190" s="163" t="s">
        <v>3</v>
      </c>
      <c r="L190" s="32"/>
      <c r="M190" s="168" t="s">
        <v>3</v>
      </c>
      <c r="N190" s="169" t="s">
        <v>42</v>
      </c>
      <c r="O190" s="33"/>
      <c r="P190" s="170">
        <f t="shared" si="51"/>
        <v>0</v>
      </c>
      <c r="Q190" s="170">
        <v>5.6999999999999998E-4</v>
      </c>
      <c r="R190" s="170">
        <f t="shared" si="52"/>
        <v>5.6857499999999998E-3</v>
      </c>
      <c r="S190" s="170">
        <v>0</v>
      </c>
      <c r="T190" s="171">
        <f t="shared" si="53"/>
        <v>0</v>
      </c>
      <c r="AR190" s="15" t="s">
        <v>190</v>
      </c>
      <c r="AT190" s="15" t="s">
        <v>157</v>
      </c>
      <c r="AU190" s="15" t="s">
        <v>79</v>
      </c>
      <c r="AY190" s="15" t="s">
        <v>155</v>
      </c>
      <c r="BE190" s="172">
        <f t="shared" si="54"/>
        <v>0</v>
      </c>
      <c r="BF190" s="172">
        <f t="shared" si="55"/>
        <v>0</v>
      </c>
      <c r="BG190" s="172">
        <f t="shared" si="56"/>
        <v>0</v>
      </c>
      <c r="BH190" s="172">
        <f t="shared" si="57"/>
        <v>0</v>
      </c>
      <c r="BI190" s="172">
        <f t="shared" si="58"/>
        <v>0</v>
      </c>
      <c r="BJ190" s="15" t="s">
        <v>22</v>
      </c>
      <c r="BK190" s="172">
        <f t="shared" si="59"/>
        <v>0</v>
      </c>
      <c r="BL190" s="15" t="s">
        <v>190</v>
      </c>
      <c r="BM190" s="15" t="s">
        <v>877</v>
      </c>
    </row>
    <row r="191" spans="2:65" s="1" customFormat="1" ht="22.5" customHeight="1" x14ac:dyDescent="0.3">
      <c r="B191" s="160"/>
      <c r="C191" s="161" t="s">
        <v>268</v>
      </c>
      <c r="D191" s="161" t="s">
        <v>157</v>
      </c>
      <c r="E191" s="162" t="s">
        <v>322</v>
      </c>
      <c r="F191" s="163" t="s">
        <v>323</v>
      </c>
      <c r="G191" s="164" t="s">
        <v>324</v>
      </c>
      <c r="H191" s="165">
        <v>8</v>
      </c>
      <c r="I191" s="166"/>
      <c r="J191" s="167">
        <f t="shared" si="50"/>
        <v>0</v>
      </c>
      <c r="K191" s="163" t="s">
        <v>3</v>
      </c>
      <c r="L191" s="32"/>
      <c r="M191" s="168" t="s">
        <v>3</v>
      </c>
      <c r="N191" s="169" t="s">
        <v>42</v>
      </c>
      <c r="O191" s="33"/>
      <c r="P191" s="170">
        <f t="shared" si="51"/>
        <v>0</v>
      </c>
      <c r="Q191" s="170">
        <v>0</v>
      </c>
      <c r="R191" s="170">
        <f t="shared" si="52"/>
        <v>0</v>
      </c>
      <c r="S191" s="170">
        <v>0</v>
      </c>
      <c r="T191" s="171">
        <f t="shared" si="53"/>
        <v>0</v>
      </c>
      <c r="AR191" s="15" t="s">
        <v>190</v>
      </c>
      <c r="AT191" s="15" t="s">
        <v>157</v>
      </c>
      <c r="AU191" s="15" t="s">
        <v>79</v>
      </c>
      <c r="AY191" s="15" t="s">
        <v>155</v>
      </c>
      <c r="BE191" s="172">
        <f t="shared" si="54"/>
        <v>0</v>
      </c>
      <c r="BF191" s="172">
        <f t="shared" si="55"/>
        <v>0</v>
      </c>
      <c r="BG191" s="172">
        <f t="shared" si="56"/>
        <v>0</v>
      </c>
      <c r="BH191" s="172">
        <f t="shared" si="57"/>
        <v>0</v>
      </c>
      <c r="BI191" s="172">
        <f t="shared" si="58"/>
        <v>0</v>
      </c>
      <c r="BJ191" s="15" t="s">
        <v>22</v>
      </c>
      <c r="BK191" s="172">
        <f t="shared" si="59"/>
        <v>0</v>
      </c>
      <c r="BL191" s="15" t="s">
        <v>190</v>
      </c>
      <c r="BM191" s="15" t="s">
        <v>878</v>
      </c>
    </row>
    <row r="192" spans="2:65" s="1" customFormat="1" ht="22.5" customHeight="1" x14ac:dyDescent="0.3">
      <c r="B192" s="160"/>
      <c r="C192" s="161" t="s">
        <v>269</v>
      </c>
      <c r="D192" s="161" t="s">
        <v>157</v>
      </c>
      <c r="E192" s="162" t="s">
        <v>328</v>
      </c>
      <c r="F192" s="163" t="s">
        <v>329</v>
      </c>
      <c r="G192" s="164" t="s">
        <v>324</v>
      </c>
      <c r="H192" s="165">
        <v>1</v>
      </c>
      <c r="I192" s="166"/>
      <c r="J192" s="167">
        <f t="shared" si="50"/>
        <v>0</v>
      </c>
      <c r="K192" s="163" t="s">
        <v>3</v>
      </c>
      <c r="L192" s="32"/>
      <c r="M192" s="168" t="s">
        <v>3</v>
      </c>
      <c r="N192" s="169" t="s">
        <v>42</v>
      </c>
      <c r="O192" s="33"/>
      <c r="P192" s="170">
        <f t="shared" si="51"/>
        <v>0</v>
      </c>
      <c r="Q192" s="170">
        <v>5.1000000000000004E-4</v>
      </c>
      <c r="R192" s="170">
        <f t="shared" si="52"/>
        <v>5.1000000000000004E-4</v>
      </c>
      <c r="S192" s="170">
        <v>0</v>
      </c>
      <c r="T192" s="171">
        <f t="shared" si="53"/>
        <v>0</v>
      </c>
      <c r="AR192" s="15" t="s">
        <v>190</v>
      </c>
      <c r="AT192" s="15" t="s">
        <v>157</v>
      </c>
      <c r="AU192" s="15" t="s">
        <v>79</v>
      </c>
      <c r="AY192" s="15" t="s">
        <v>155</v>
      </c>
      <c r="BE192" s="172">
        <f t="shared" si="54"/>
        <v>0</v>
      </c>
      <c r="BF192" s="172">
        <f t="shared" si="55"/>
        <v>0</v>
      </c>
      <c r="BG192" s="172">
        <f t="shared" si="56"/>
        <v>0</v>
      </c>
      <c r="BH192" s="172">
        <f t="shared" si="57"/>
        <v>0</v>
      </c>
      <c r="BI192" s="172">
        <f t="shared" si="58"/>
        <v>0</v>
      </c>
      <c r="BJ192" s="15" t="s">
        <v>22</v>
      </c>
      <c r="BK192" s="172">
        <f t="shared" si="59"/>
        <v>0</v>
      </c>
      <c r="BL192" s="15" t="s">
        <v>190</v>
      </c>
      <c r="BM192" s="15" t="s">
        <v>879</v>
      </c>
    </row>
    <row r="193" spans="2:65" s="1" customFormat="1" ht="22.5" customHeight="1" x14ac:dyDescent="0.3">
      <c r="B193" s="160"/>
      <c r="C193" s="161" t="s">
        <v>270</v>
      </c>
      <c r="D193" s="161" t="s">
        <v>157</v>
      </c>
      <c r="E193" s="162" t="s">
        <v>331</v>
      </c>
      <c r="F193" s="163" t="s">
        <v>332</v>
      </c>
      <c r="G193" s="164" t="s">
        <v>297</v>
      </c>
      <c r="H193" s="165">
        <v>27.55</v>
      </c>
      <c r="I193" s="166"/>
      <c r="J193" s="167">
        <f t="shared" si="50"/>
        <v>0</v>
      </c>
      <c r="K193" s="163" t="s">
        <v>3</v>
      </c>
      <c r="L193" s="32"/>
      <c r="M193" s="168" t="s">
        <v>3</v>
      </c>
      <c r="N193" s="169" t="s">
        <v>42</v>
      </c>
      <c r="O193" s="33"/>
      <c r="P193" s="170">
        <f t="shared" si="51"/>
        <v>0</v>
      </c>
      <c r="Q193" s="170">
        <v>0</v>
      </c>
      <c r="R193" s="170">
        <f t="shared" si="52"/>
        <v>0</v>
      </c>
      <c r="S193" s="170">
        <v>0</v>
      </c>
      <c r="T193" s="171">
        <f t="shared" si="53"/>
        <v>0</v>
      </c>
      <c r="AR193" s="15" t="s">
        <v>190</v>
      </c>
      <c r="AT193" s="15" t="s">
        <v>157</v>
      </c>
      <c r="AU193" s="15" t="s">
        <v>79</v>
      </c>
      <c r="AY193" s="15" t="s">
        <v>155</v>
      </c>
      <c r="BE193" s="172">
        <f t="shared" si="54"/>
        <v>0</v>
      </c>
      <c r="BF193" s="172">
        <f t="shared" si="55"/>
        <v>0</v>
      </c>
      <c r="BG193" s="172">
        <f t="shared" si="56"/>
        <v>0</v>
      </c>
      <c r="BH193" s="172">
        <f t="shared" si="57"/>
        <v>0</v>
      </c>
      <c r="BI193" s="172">
        <f t="shared" si="58"/>
        <v>0</v>
      </c>
      <c r="BJ193" s="15" t="s">
        <v>22</v>
      </c>
      <c r="BK193" s="172">
        <f t="shared" si="59"/>
        <v>0</v>
      </c>
      <c r="BL193" s="15" t="s">
        <v>190</v>
      </c>
      <c r="BM193" s="15" t="s">
        <v>880</v>
      </c>
    </row>
    <row r="194" spans="2:65" s="1" customFormat="1" ht="22.5" customHeight="1" x14ac:dyDescent="0.3">
      <c r="B194" s="160"/>
      <c r="C194" s="161" t="s">
        <v>273</v>
      </c>
      <c r="D194" s="161" t="s">
        <v>157</v>
      </c>
      <c r="E194" s="162" t="s">
        <v>881</v>
      </c>
      <c r="F194" s="163" t="s">
        <v>882</v>
      </c>
      <c r="G194" s="164" t="s">
        <v>265</v>
      </c>
      <c r="H194" s="192"/>
      <c r="I194" s="166"/>
      <c r="J194" s="167">
        <f t="shared" si="50"/>
        <v>0</v>
      </c>
      <c r="K194" s="163" t="s">
        <v>159</v>
      </c>
      <c r="L194" s="32"/>
      <c r="M194" s="168" t="s">
        <v>3</v>
      </c>
      <c r="N194" s="169" t="s">
        <v>42</v>
      </c>
      <c r="O194" s="33"/>
      <c r="P194" s="170">
        <f t="shared" si="51"/>
        <v>0</v>
      </c>
      <c r="Q194" s="170">
        <v>0</v>
      </c>
      <c r="R194" s="170">
        <f t="shared" si="52"/>
        <v>0</v>
      </c>
      <c r="S194" s="170">
        <v>0</v>
      </c>
      <c r="T194" s="171">
        <f t="shared" si="53"/>
        <v>0</v>
      </c>
      <c r="AR194" s="15" t="s">
        <v>190</v>
      </c>
      <c r="AT194" s="15" t="s">
        <v>157</v>
      </c>
      <c r="AU194" s="15" t="s">
        <v>79</v>
      </c>
      <c r="AY194" s="15" t="s">
        <v>155</v>
      </c>
      <c r="BE194" s="172">
        <f t="shared" si="54"/>
        <v>0</v>
      </c>
      <c r="BF194" s="172">
        <f t="shared" si="55"/>
        <v>0</v>
      </c>
      <c r="BG194" s="172">
        <f t="shared" si="56"/>
        <v>0</v>
      </c>
      <c r="BH194" s="172">
        <f t="shared" si="57"/>
        <v>0</v>
      </c>
      <c r="BI194" s="172">
        <f t="shared" si="58"/>
        <v>0</v>
      </c>
      <c r="BJ194" s="15" t="s">
        <v>22</v>
      </c>
      <c r="BK194" s="172">
        <f t="shared" si="59"/>
        <v>0</v>
      </c>
      <c r="BL194" s="15" t="s">
        <v>190</v>
      </c>
      <c r="BM194" s="15" t="s">
        <v>883</v>
      </c>
    </row>
    <row r="195" spans="2:65" s="10" customFormat="1" ht="29.85" customHeight="1" x14ac:dyDescent="0.3">
      <c r="B195" s="146"/>
      <c r="D195" s="157" t="s">
        <v>70</v>
      </c>
      <c r="E195" s="158" t="s">
        <v>409</v>
      </c>
      <c r="F195" s="158" t="s">
        <v>410</v>
      </c>
      <c r="I195" s="149"/>
      <c r="J195" s="159">
        <f>BK195</f>
        <v>0</v>
      </c>
      <c r="L195" s="146"/>
      <c r="M195" s="151"/>
      <c r="N195" s="152"/>
      <c r="O195" s="152"/>
      <c r="P195" s="153">
        <f>SUM(P196:P198)</f>
        <v>0</v>
      </c>
      <c r="Q195" s="152"/>
      <c r="R195" s="153">
        <f>SUM(R196:R198)</f>
        <v>5.595E-2</v>
      </c>
      <c r="S195" s="152"/>
      <c r="T195" s="154">
        <f>SUM(T196:T198)</f>
        <v>0</v>
      </c>
      <c r="AR195" s="147" t="s">
        <v>22</v>
      </c>
      <c r="AT195" s="155" t="s">
        <v>70</v>
      </c>
      <c r="AU195" s="155" t="s">
        <v>22</v>
      </c>
      <c r="AY195" s="147" t="s">
        <v>155</v>
      </c>
      <c r="BK195" s="156">
        <f>SUM(BK196:BK198)</f>
        <v>0</v>
      </c>
    </row>
    <row r="196" spans="2:65" s="1" customFormat="1" ht="31.5" customHeight="1" x14ac:dyDescent="0.3">
      <c r="B196" s="160"/>
      <c r="C196" s="161" t="s">
        <v>274</v>
      </c>
      <c r="D196" s="161" t="s">
        <v>157</v>
      </c>
      <c r="E196" s="162" t="s">
        <v>414</v>
      </c>
      <c r="F196" s="163" t="s">
        <v>415</v>
      </c>
      <c r="G196" s="164" t="s">
        <v>383</v>
      </c>
      <c r="H196" s="165">
        <v>3</v>
      </c>
      <c r="I196" s="166"/>
      <c r="J196" s="167">
        <f>ROUND(I196*H196,2)</f>
        <v>0</v>
      </c>
      <c r="K196" s="163" t="s">
        <v>3</v>
      </c>
      <c r="L196" s="32"/>
      <c r="M196" s="168" t="s">
        <v>3</v>
      </c>
      <c r="N196" s="169" t="s">
        <v>42</v>
      </c>
      <c r="O196" s="33"/>
      <c r="P196" s="170">
        <f>O196*H196</f>
        <v>0</v>
      </c>
      <c r="Q196" s="170">
        <v>1.865E-2</v>
      </c>
      <c r="R196" s="170">
        <f>Q196*H196</f>
        <v>5.595E-2</v>
      </c>
      <c r="S196" s="170">
        <v>0</v>
      </c>
      <c r="T196" s="171">
        <f>S196*H196</f>
        <v>0</v>
      </c>
      <c r="AR196" s="15" t="s">
        <v>190</v>
      </c>
      <c r="AT196" s="15" t="s">
        <v>157</v>
      </c>
      <c r="AU196" s="15" t="s">
        <v>79</v>
      </c>
      <c r="AY196" s="15" t="s">
        <v>155</v>
      </c>
      <c r="BE196" s="172">
        <f>IF(N196="základní",J196,0)</f>
        <v>0</v>
      </c>
      <c r="BF196" s="172">
        <f>IF(N196="snížená",J196,0)</f>
        <v>0</v>
      </c>
      <c r="BG196" s="172">
        <f>IF(N196="zákl. přenesená",J196,0)</f>
        <v>0</v>
      </c>
      <c r="BH196" s="172">
        <f>IF(N196="sníž. přenesená",J196,0)</f>
        <v>0</v>
      </c>
      <c r="BI196" s="172">
        <f>IF(N196="nulová",J196,0)</f>
        <v>0</v>
      </c>
      <c r="BJ196" s="15" t="s">
        <v>22</v>
      </c>
      <c r="BK196" s="172">
        <f>ROUND(I196*H196,2)</f>
        <v>0</v>
      </c>
      <c r="BL196" s="15" t="s">
        <v>190</v>
      </c>
      <c r="BM196" s="15" t="s">
        <v>884</v>
      </c>
    </row>
    <row r="197" spans="2:65" s="1" customFormat="1" ht="22.5" customHeight="1" x14ac:dyDescent="0.3">
      <c r="B197" s="160"/>
      <c r="C197" s="161" t="s">
        <v>275</v>
      </c>
      <c r="D197" s="161" t="s">
        <v>157</v>
      </c>
      <c r="E197" s="162" t="s">
        <v>885</v>
      </c>
      <c r="F197" s="163" t="s">
        <v>886</v>
      </c>
      <c r="G197" s="164" t="s">
        <v>383</v>
      </c>
      <c r="H197" s="165">
        <v>3</v>
      </c>
      <c r="I197" s="166"/>
      <c r="J197" s="167">
        <f>ROUND(I197*H197,2)</f>
        <v>0</v>
      </c>
      <c r="K197" s="163" t="s">
        <v>3</v>
      </c>
      <c r="L197" s="32"/>
      <c r="M197" s="168" t="s">
        <v>3</v>
      </c>
      <c r="N197" s="169" t="s">
        <v>42</v>
      </c>
      <c r="O197" s="33"/>
      <c r="P197" s="170">
        <f>O197*H197</f>
        <v>0</v>
      </c>
      <c r="Q197" s="170">
        <v>0</v>
      </c>
      <c r="R197" s="170">
        <f>Q197*H197</f>
        <v>0</v>
      </c>
      <c r="S197" s="170">
        <v>0</v>
      </c>
      <c r="T197" s="171">
        <f>S197*H197</f>
        <v>0</v>
      </c>
      <c r="AR197" s="15" t="s">
        <v>190</v>
      </c>
      <c r="AT197" s="15" t="s">
        <v>157</v>
      </c>
      <c r="AU197" s="15" t="s">
        <v>79</v>
      </c>
      <c r="AY197" s="15" t="s">
        <v>155</v>
      </c>
      <c r="BE197" s="172">
        <f>IF(N197="základní",J197,0)</f>
        <v>0</v>
      </c>
      <c r="BF197" s="172">
        <f>IF(N197="snížená",J197,0)</f>
        <v>0</v>
      </c>
      <c r="BG197" s="172">
        <f>IF(N197="zákl. přenesená",J197,0)</f>
        <v>0</v>
      </c>
      <c r="BH197" s="172">
        <f>IF(N197="sníž. přenesená",J197,0)</f>
        <v>0</v>
      </c>
      <c r="BI197" s="172">
        <f>IF(N197="nulová",J197,0)</f>
        <v>0</v>
      </c>
      <c r="BJ197" s="15" t="s">
        <v>22</v>
      </c>
      <c r="BK197" s="172">
        <f>ROUND(I197*H197,2)</f>
        <v>0</v>
      </c>
      <c r="BL197" s="15" t="s">
        <v>190</v>
      </c>
      <c r="BM197" s="15" t="s">
        <v>887</v>
      </c>
    </row>
    <row r="198" spans="2:65" s="1" customFormat="1" ht="22.5" customHeight="1" x14ac:dyDescent="0.3">
      <c r="B198" s="160"/>
      <c r="C198" s="161" t="s">
        <v>276</v>
      </c>
      <c r="D198" s="161" t="s">
        <v>157</v>
      </c>
      <c r="E198" s="162" t="s">
        <v>888</v>
      </c>
      <c r="F198" s="163" t="s">
        <v>889</v>
      </c>
      <c r="G198" s="164" t="s">
        <v>265</v>
      </c>
      <c r="H198" s="192"/>
      <c r="I198" s="166"/>
      <c r="J198" s="167">
        <f>ROUND(I198*H198,2)</f>
        <v>0</v>
      </c>
      <c r="K198" s="163" t="s">
        <v>159</v>
      </c>
      <c r="L198" s="32"/>
      <c r="M198" s="168" t="s">
        <v>3</v>
      </c>
      <c r="N198" s="169" t="s">
        <v>42</v>
      </c>
      <c r="O198" s="33"/>
      <c r="P198" s="170">
        <f>O198*H198</f>
        <v>0</v>
      </c>
      <c r="Q198" s="170">
        <v>0</v>
      </c>
      <c r="R198" s="170">
        <f>Q198*H198</f>
        <v>0</v>
      </c>
      <c r="S198" s="170">
        <v>0</v>
      </c>
      <c r="T198" s="171">
        <f>S198*H198</f>
        <v>0</v>
      </c>
      <c r="AR198" s="15" t="s">
        <v>190</v>
      </c>
      <c r="AT198" s="15" t="s">
        <v>157</v>
      </c>
      <c r="AU198" s="15" t="s">
        <v>79</v>
      </c>
      <c r="AY198" s="15" t="s">
        <v>155</v>
      </c>
      <c r="BE198" s="172">
        <f>IF(N198="základní",J198,0)</f>
        <v>0</v>
      </c>
      <c r="BF198" s="172">
        <f>IF(N198="snížená",J198,0)</f>
        <v>0</v>
      </c>
      <c r="BG198" s="172">
        <f>IF(N198="zákl. přenesená",J198,0)</f>
        <v>0</v>
      </c>
      <c r="BH198" s="172">
        <f>IF(N198="sníž. přenesená",J198,0)</f>
        <v>0</v>
      </c>
      <c r="BI198" s="172">
        <f>IF(N198="nulová",J198,0)</f>
        <v>0</v>
      </c>
      <c r="BJ198" s="15" t="s">
        <v>22</v>
      </c>
      <c r="BK198" s="172">
        <f>ROUND(I198*H198,2)</f>
        <v>0</v>
      </c>
      <c r="BL198" s="15" t="s">
        <v>190</v>
      </c>
      <c r="BM198" s="15" t="s">
        <v>890</v>
      </c>
    </row>
    <row r="199" spans="2:65" s="10" customFormat="1" ht="29.85" customHeight="1" x14ac:dyDescent="0.3">
      <c r="B199" s="146"/>
      <c r="D199" s="157" t="s">
        <v>70</v>
      </c>
      <c r="E199" s="158" t="s">
        <v>378</v>
      </c>
      <c r="F199" s="158" t="s">
        <v>379</v>
      </c>
      <c r="I199" s="149"/>
      <c r="J199" s="159">
        <f>BK199</f>
        <v>0</v>
      </c>
      <c r="L199" s="146"/>
      <c r="M199" s="151"/>
      <c r="N199" s="152"/>
      <c r="O199" s="152"/>
      <c r="P199" s="153">
        <f>SUM(P200:P206)</f>
        <v>0</v>
      </c>
      <c r="Q199" s="152"/>
      <c r="R199" s="153">
        <f>SUM(R200:R206)</f>
        <v>0.16471</v>
      </c>
      <c r="S199" s="152"/>
      <c r="T199" s="154">
        <f>SUM(T200:T206)</f>
        <v>0</v>
      </c>
      <c r="AR199" s="147" t="s">
        <v>22</v>
      </c>
      <c r="AT199" s="155" t="s">
        <v>70</v>
      </c>
      <c r="AU199" s="155" t="s">
        <v>22</v>
      </c>
      <c r="AY199" s="147" t="s">
        <v>155</v>
      </c>
      <c r="BK199" s="156">
        <f>SUM(BK200:BK206)</f>
        <v>0</v>
      </c>
    </row>
    <row r="200" spans="2:65" s="1" customFormat="1" ht="22.5" customHeight="1" x14ac:dyDescent="0.3">
      <c r="B200" s="160"/>
      <c r="C200" s="161" t="s">
        <v>279</v>
      </c>
      <c r="D200" s="161" t="s">
        <v>157</v>
      </c>
      <c r="E200" s="162" t="s">
        <v>381</v>
      </c>
      <c r="F200" s="163" t="s">
        <v>382</v>
      </c>
      <c r="G200" s="164" t="s">
        <v>383</v>
      </c>
      <c r="H200" s="165">
        <v>3</v>
      </c>
      <c r="I200" s="166"/>
      <c r="J200" s="167">
        <f t="shared" ref="J200:J206" si="60">ROUND(I200*H200,2)</f>
        <v>0</v>
      </c>
      <c r="K200" s="163" t="s">
        <v>159</v>
      </c>
      <c r="L200" s="32"/>
      <c r="M200" s="168" t="s">
        <v>3</v>
      </c>
      <c r="N200" s="169" t="s">
        <v>42</v>
      </c>
      <c r="O200" s="33"/>
      <c r="P200" s="170">
        <f t="shared" ref="P200:P206" si="61">O200*H200</f>
        <v>0</v>
      </c>
      <c r="Q200" s="170">
        <v>1.6920000000000001E-2</v>
      </c>
      <c r="R200" s="170">
        <f t="shared" ref="R200:R206" si="62">Q200*H200</f>
        <v>5.076E-2</v>
      </c>
      <c r="S200" s="170">
        <v>0</v>
      </c>
      <c r="T200" s="171">
        <f t="shared" ref="T200:T206" si="63">S200*H200</f>
        <v>0</v>
      </c>
      <c r="AR200" s="15" t="s">
        <v>190</v>
      </c>
      <c r="AT200" s="15" t="s">
        <v>157</v>
      </c>
      <c r="AU200" s="15" t="s">
        <v>79</v>
      </c>
      <c r="AY200" s="15" t="s">
        <v>155</v>
      </c>
      <c r="BE200" s="172">
        <f t="shared" ref="BE200:BE206" si="64">IF(N200="základní",J200,0)</f>
        <v>0</v>
      </c>
      <c r="BF200" s="172">
        <f t="shared" ref="BF200:BF206" si="65">IF(N200="snížená",J200,0)</f>
        <v>0</v>
      </c>
      <c r="BG200" s="172">
        <f t="shared" ref="BG200:BG206" si="66">IF(N200="zákl. přenesená",J200,0)</f>
        <v>0</v>
      </c>
      <c r="BH200" s="172">
        <f t="shared" ref="BH200:BH206" si="67">IF(N200="sníž. přenesená",J200,0)</f>
        <v>0</v>
      </c>
      <c r="BI200" s="172">
        <f t="shared" ref="BI200:BI206" si="68">IF(N200="nulová",J200,0)</f>
        <v>0</v>
      </c>
      <c r="BJ200" s="15" t="s">
        <v>22</v>
      </c>
      <c r="BK200" s="172">
        <f t="shared" ref="BK200:BK206" si="69">ROUND(I200*H200,2)</f>
        <v>0</v>
      </c>
      <c r="BL200" s="15" t="s">
        <v>190</v>
      </c>
      <c r="BM200" s="15" t="s">
        <v>891</v>
      </c>
    </row>
    <row r="201" spans="2:65" s="1" customFormat="1" ht="22.5" customHeight="1" x14ac:dyDescent="0.3">
      <c r="B201" s="160"/>
      <c r="C201" s="161" t="s">
        <v>281</v>
      </c>
      <c r="D201" s="161" t="s">
        <v>157</v>
      </c>
      <c r="E201" s="162" t="s">
        <v>892</v>
      </c>
      <c r="F201" s="163" t="s">
        <v>893</v>
      </c>
      <c r="G201" s="164" t="s">
        <v>383</v>
      </c>
      <c r="H201" s="165">
        <v>3</v>
      </c>
      <c r="I201" s="166"/>
      <c r="J201" s="167">
        <f t="shared" si="60"/>
        <v>0</v>
      </c>
      <c r="K201" s="163" t="s">
        <v>3</v>
      </c>
      <c r="L201" s="32"/>
      <c r="M201" s="168" t="s">
        <v>3</v>
      </c>
      <c r="N201" s="169" t="s">
        <v>42</v>
      </c>
      <c r="O201" s="33"/>
      <c r="P201" s="170">
        <f t="shared" si="61"/>
        <v>0</v>
      </c>
      <c r="Q201" s="170">
        <v>1.558E-2</v>
      </c>
      <c r="R201" s="170">
        <f t="shared" si="62"/>
        <v>4.6740000000000004E-2</v>
      </c>
      <c r="S201" s="170">
        <v>0</v>
      </c>
      <c r="T201" s="171">
        <f t="shared" si="63"/>
        <v>0</v>
      </c>
      <c r="AR201" s="15" t="s">
        <v>190</v>
      </c>
      <c r="AT201" s="15" t="s">
        <v>157</v>
      </c>
      <c r="AU201" s="15" t="s">
        <v>79</v>
      </c>
      <c r="AY201" s="15" t="s">
        <v>155</v>
      </c>
      <c r="BE201" s="172">
        <f t="shared" si="64"/>
        <v>0</v>
      </c>
      <c r="BF201" s="172">
        <f t="shared" si="65"/>
        <v>0</v>
      </c>
      <c r="BG201" s="172">
        <f t="shared" si="66"/>
        <v>0</v>
      </c>
      <c r="BH201" s="172">
        <f t="shared" si="67"/>
        <v>0</v>
      </c>
      <c r="BI201" s="172">
        <f t="shared" si="68"/>
        <v>0</v>
      </c>
      <c r="BJ201" s="15" t="s">
        <v>22</v>
      </c>
      <c r="BK201" s="172">
        <f t="shared" si="69"/>
        <v>0</v>
      </c>
      <c r="BL201" s="15" t="s">
        <v>190</v>
      </c>
      <c r="BM201" s="15" t="s">
        <v>894</v>
      </c>
    </row>
    <row r="202" spans="2:65" s="1" customFormat="1" ht="22.5" customHeight="1" x14ac:dyDescent="0.3">
      <c r="B202" s="160"/>
      <c r="C202" s="161" t="s">
        <v>282</v>
      </c>
      <c r="D202" s="161" t="s">
        <v>157</v>
      </c>
      <c r="E202" s="162" t="s">
        <v>895</v>
      </c>
      <c r="F202" s="163" t="s">
        <v>896</v>
      </c>
      <c r="G202" s="164" t="s">
        <v>383</v>
      </c>
      <c r="H202" s="165">
        <v>2</v>
      </c>
      <c r="I202" s="166"/>
      <c r="J202" s="167">
        <f t="shared" si="60"/>
        <v>0</v>
      </c>
      <c r="K202" s="163" t="s">
        <v>159</v>
      </c>
      <c r="L202" s="32"/>
      <c r="M202" s="168" t="s">
        <v>3</v>
      </c>
      <c r="N202" s="169" t="s">
        <v>42</v>
      </c>
      <c r="O202" s="33"/>
      <c r="P202" s="170">
        <f t="shared" si="61"/>
        <v>0</v>
      </c>
      <c r="Q202" s="170">
        <v>9.8399999999999998E-3</v>
      </c>
      <c r="R202" s="170">
        <f t="shared" si="62"/>
        <v>1.968E-2</v>
      </c>
      <c r="S202" s="170">
        <v>0</v>
      </c>
      <c r="T202" s="171">
        <f t="shared" si="63"/>
        <v>0</v>
      </c>
      <c r="AR202" s="15" t="s">
        <v>190</v>
      </c>
      <c r="AT202" s="15" t="s">
        <v>157</v>
      </c>
      <c r="AU202" s="15" t="s">
        <v>79</v>
      </c>
      <c r="AY202" s="15" t="s">
        <v>155</v>
      </c>
      <c r="BE202" s="172">
        <f t="shared" si="64"/>
        <v>0</v>
      </c>
      <c r="BF202" s="172">
        <f t="shared" si="65"/>
        <v>0</v>
      </c>
      <c r="BG202" s="172">
        <f t="shared" si="66"/>
        <v>0</v>
      </c>
      <c r="BH202" s="172">
        <f t="shared" si="67"/>
        <v>0</v>
      </c>
      <c r="BI202" s="172">
        <f t="shared" si="68"/>
        <v>0</v>
      </c>
      <c r="BJ202" s="15" t="s">
        <v>22</v>
      </c>
      <c r="BK202" s="172">
        <f t="shared" si="69"/>
        <v>0</v>
      </c>
      <c r="BL202" s="15" t="s">
        <v>190</v>
      </c>
      <c r="BM202" s="15" t="s">
        <v>897</v>
      </c>
    </row>
    <row r="203" spans="2:65" s="1" customFormat="1" ht="22.5" customHeight="1" x14ac:dyDescent="0.3">
      <c r="B203" s="160"/>
      <c r="C203" s="161" t="s">
        <v>283</v>
      </c>
      <c r="D203" s="161" t="s">
        <v>157</v>
      </c>
      <c r="E203" s="162" t="s">
        <v>394</v>
      </c>
      <c r="F203" s="163" t="s">
        <v>395</v>
      </c>
      <c r="G203" s="164" t="s">
        <v>383</v>
      </c>
      <c r="H203" s="165">
        <v>1</v>
      </c>
      <c r="I203" s="166"/>
      <c r="J203" s="167">
        <f t="shared" si="60"/>
        <v>0</v>
      </c>
      <c r="K203" s="163" t="s">
        <v>159</v>
      </c>
      <c r="L203" s="32"/>
      <c r="M203" s="168" t="s">
        <v>3</v>
      </c>
      <c r="N203" s="169" t="s">
        <v>42</v>
      </c>
      <c r="O203" s="33"/>
      <c r="P203" s="170">
        <f t="shared" si="61"/>
        <v>0</v>
      </c>
      <c r="Q203" s="170">
        <v>3.6249999999999998E-2</v>
      </c>
      <c r="R203" s="170">
        <f t="shared" si="62"/>
        <v>3.6249999999999998E-2</v>
      </c>
      <c r="S203" s="170">
        <v>0</v>
      </c>
      <c r="T203" s="171">
        <f t="shared" si="63"/>
        <v>0</v>
      </c>
      <c r="AR203" s="15" t="s">
        <v>190</v>
      </c>
      <c r="AT203" s="15" t="s">
        <v>157</v>
      </c>
      <c r="AU203" s="15" t="s">
        <v>79</v>
      </c>
      <c r="AY203" s="15" t="s">
        <v>155</v>
      </c>
      <c r="BE203" s="172">
        <f t="shared" si="64"/>
        <v>0</v>
      </c>
      <c r="BF203" s="172">
        <f t="shared" si="65"/>
        <v>0</v>
      </c>
      <c r="BG203" s="172">
        <f t="shared" si="66"/>
        <v>0</v>
      </c>
      <c r="BH203" s="172">
        <f t="shared" si="67"/>
        <v>0</v>
      </c>
      <c r="BI203" s="172">
        <f t="shared" si="68"/>
        <v>0</v>
      </c>
      <c r="BJ203" s="15" t="s">
        <v>22</v>
      </c>
      <c r="BK203" s="172">
        <f t="shared" si="69"/>
        <v>0</v>
      </c>
      <c r="BL203" s="15" t="s">
        <v>190</v>
      </c>
      <c r="BM203" s="15" t="s">
        <v>898</v>
      </c>
    </row>
    <row r="204" spans="2:65" s="1" customFormat="1" ht="22.5" customHeight="1" x14ac:dyDescent="0.3">
      <c r="B204" s="160"/>
      <c r="C204" s="161" t="s">
        <v>284</v>
      </c>
      <c r="D204" s="161" t="s">
        <v>157</v>
      </c>
      <c r="E204" s="162" t="s">
        <v>400</v>
      </c>
      <c r="F204" s="163" t="s">
        <v>401</v>
      </c>
      <c r="G204" s="164" t="s">
        <v>383</v>
      </c>
      <c r="H204" s="165">
        <v>3</v>
      </c>
      <c r="I204" s="166"/>
      <c r="J204" s="167">
        <f t="shared" si="60"/>
        <v>0</v>
      </c>
      <c r="K204" s="163" t="s">
        <v>3</v>
      </c>
      <c r="L204" s="32"/>
      <c r="M204" s="168" t="s">
        <v>3</v>
      </c>
      <c r="N204" s="169" t="s">
        <v>42</v>
      </c>
      <c r="O204" s="33"/>
      <c r="P204" s="170">
        <f t="shared" si="61"/>
        <v>0</v>
      </c>
      <c r="Q204" s="170">
        <v>1.9599999999999999E-3</v>
      </c>
      <c r="R204" s="170">
        <f t="shared" si="62"/>
        <v>5.8799999999999998E-3</v>
      </c>
      <c r="S204" s="170">
        <v>0</v>
      </c>
      <c r="T204" s="171">
        <f t="shared" si="63"/>
        <v>0</v>
      </c>
      <c r="AR204" s="15" t="s">
        <v>190</v>
      </c>
      <c r="AT204" s="15" t="s">
        <v>157</v>
      </c>
      <c r="AU204" s="15" t="s">
        <v>79</v>
      </c>
      <c r="AY204" s="15" t="s">
        <v>155</v>
      </c>
      <c r="BE204" s="172">
        <f t="shared" si="64"/>
        <v>0</v>
      </c>
      <c r="BF204" s="172">
        <f t="shared" si="65"/>
        <v>0</v>
      </c>
      <c r="BG204" s="172">
        <f t="shared" si="66"/>
        <v>0</v>
      </c>
      <c r="BH204" s="172">
        <f t="shared" si="67"/>
        <v>0</v>
      </c>
      <c r="BI204" s="172">
        <f t="shared" si="68"/>
        <v>0</v>
      </c>
      <c r="BJ204" s="15" t="s">
        <v>22</v>
      </c>
      <c r="BK204" s="172">
        <f t="shared" si="69"/>
        <v>0</v>
      </c>
      <c r="BL204" s="15" t="s">
        <v>190</v>
      </c>
      <c r="BM204" s="15" t="s">
        <v>899</v>
      </c>
    </row>
    <row r="205" spans="2:65" s="1" customFormat="1" ht="22.5" customHeight="1" x14ac:dyDescent="0.3">
      <c r="B205" s="160"/>
      <c r="C205" s="161" t="s">
        <v>285</v>
      </c>
      <c r="D205" s="161" t="s">
        <v>157</v>
      </c>
      <c r="E205" s="162" t="s">
        <v>403</v>
      </c>
      <c r="F205" s="163" t="s">
        <v>404</v>
      </c>
      <c r="G205" s="164" t="s">
        <v>383</v>
      </c>
      <c r="H205" s="165">
        <v>3</v>
      </c>
      <c r="I205" s="166"/>
      <c r="J205" s="167">
        <f t="shared" si="60"/>
        <v>0</v>
      </c>
      <c r="K205" s="163" t="s">
        <v>3</v>
      </c>
      <c r="L205" s="32"/>
      <c r="M205" s="168" t="s">
        <v>3</v>
      </c>
      <c r="N205" s="169" t="s">
        <v>42</v>
      </c>
      <c r="O205" s="33"/>
      <c r="P205" s="170">
        <f t="shared" si="61"/>
        <v>0</v>
      </c>
      <c r="Q205" s="170">
        <v>1.8E-3</v>
      </c>
      <c r="R205" s="170">
        <f t="shared" si="62"/>
        <v>5.4000000000000003E-3</v>
      </c>
      <c r="S205" s="170">
        <v>0</v>
      </c>
      <c r="T205" s="171">
        <f t="shared" si="63"/>
        <v>0</v>
      </c>
      <c r="AR205" s="15" t="s">
        <v>190</v>
      </c>
      <c r="AT205" s="15" t="s">
        <v>157</v>
      </c>
      <c r="AU205" s="15" t="s">
        <v>79</v>
      </c>
      <c r="AY205" s="15" t="s">
        <v>155</v>
      </c>
      <c r="BE205" s="172">
        <f t="shared" si="64"/>
        <v>0</v>
      </c>
      <c r="BF205" s="172">
        <f t="shared" si="65"/>
        <v>0</v>
      </c>
      <c r="BG205" s="172">
        <f t="shared" si="66"/>
        <v>0</v>
      </c>
      <c r="BH205" s="172">
        <f t="shared" si="67"/>
        <v>0</v>
      </c>
      <c r="BI205" s="172">
        <f t="shared" si="68"/>
        <v>0</v>
      </c>
      <c r="BJ205" s="15" t="s">
        <v>22</v>
      </c>
      <c r="BK205" s="172">
        <f t="shared" si="69"/>
        <v>0</v>
      </c>
      <c r="BL205" s="15" t="s">
        <v>190</v>
      </c>
      <c r="BM205" s="15" t="s">
        <v>900</v>
      </c>
    </row>
    <row r="206" spans="2:65" s="1" customFormat="1" ht="22.5" customHeight="1" x14ac:dyDescent="0.3">
      <c r="B206" s="160"/>
      <c r="C206" s="161" t="s">
        <v>288</v>
      </c>
      <c r="D206" s="161" t="s">
        <v>157</v>
      </c>
      <c r="E206" s="162" t="s">
        <v>901</v>
      </c>
      <c r="F206" s="163" t="s">
        <v>902</v>
      </c>
      <c r="G206" s="164" t="s">
        <v>265</v>
      </c>
      <c r="H206" s="192"/>
      <c r="I206" s="166"/>
      <c r="J206" s="167">
        <f t="shared" si="60"/>
        <v>0</v>
      </c>
      <c r="K206" s="163" t="s">
        <v>159</v>
      </c>
      <c r="L206" s="32"/>
      <c r="M206" s="168" t="s">
        <v>3</v>
      </c>
      <c r="N206" s="169" t="s">
        <v>42</v>
      </c>
      <c r="O206" s="33"/>
      <c r="P206" s="170">
        <f t="shared" si="61"/>
        <v>0</v>
      </c>
      <c r="Q206" s="170">
        <v>0</v>
      </c>
      <c r="R206" s="170">
        <f t="shared" si="62"/>
        <v>0</v>
      </c>
      <c r="S206" s="170">
        <v>0</v>
      </c>
      <c r="T206" s="171">
        <f t="shared" si="63"/>
        <v>0</v>
      </c>
      <c r="AR206" s="15" t="s">
        <v>190</v>
      </c>
      <c r="AT206" s="15" t="s">
        <v>157</v>
      </c>
      <c r="AU206" s="15" t="s">
        <v>79</v>
      </c>
      <c r="AY206" s="15" t="s">
        <v>155</v>
      </c>
      <c r="BE206" s="172">
        <f t="shared" si="64"/>
        <v>0</v>
      </c>
      <c r="BF206" s="172">
        <f t="shared" si="65"/>
        <v>0</v>
      </c>
      <c r="BG206" s="172">
        <f t="shared" si="66"/>
        <v>0</v>
      </c>
      <c r="BH206" s="172">
        <f t="shared" si="67"/>
        <v>0</v>
      </c>
      <c r="BI206" s="172">
        <f t="shared" si="68"/>
        <v>0</v>
      </c>
      <c r="BJ206" s="15" t="s">
        <v>22</v>
      </c>
      <c r="BK206" s="172">
        <f t="shared" si="69"/>
        <v>0</v>
      </c>
      <c r="BL206" s="15" t="s">
        <v>190</v>
      </c>
      <c r="BM206" s="15" t="s">
        <v>903</v>
      </c>
    </row>
    <row r="207" spans="2:65" s="10" customFormat="1" ht="29.85" customHeight="1" x14ac:dyDescent="0.3">
      <c r="B207" s="146"/>
      <c r="D207" s="157" t="s">
        <v>70</v>
      </c>
      <c r="E207" s="158" t="s">
        <v>335</v>
      </c>
      <c r="F207" s="158" t="s">
        <v>336</v>
      </c>
      <c r="I207" s="149"/>
      <c r="J207" s="159">
        <f>BK207</f>
        <v>0</v>
      </c>
      <c r="L207" s="146"/>
      <c r="M207" s="151"/>
      <c r="N207" s="152"/>
      <c r="O207" s="152"/>
      <c r="P207" s="153">
        <f>SUM(P208:P219)</f>
        <v>0</v>
      </c>
      <c r="Q207" s="152"/>
      <c r="R207" s="153">
        <f>SUM(R208:R219)</f>
        <v>5.2039499999999989E-2</v>
      </c>
      <c r="S207" s="152"/>
      <c r="T207" s="154">
        <f>SUM(T208:T219)</f>
        <v>0</v>
      </c>
      <c r="AR207" s="147" t="s">
        <v>22</v>
      </c>
      <c r="AT207" s="155" t="s">
        <v>70</v>
      </c>
      <c r="AU207" s="155" t="s">
        <v>22</v>
      </c>
      <c r="AY207" s="147" t="s">
        <v>155</v>
      </c>
      <c r="BK207" s="156">
        <f>SUM(BK208:BK219)</f>
        <v>0</v>
      </c>
    </row>
    <row r="208" spans="2:65" s="1" customFormat="1" ht="31.5" customHeight="1" x14ac:dyDescent="0.3">
      <c r="B208" s="160"/>
      <c r="C208" s="161" t="s">
        <v>291</v>
      </c>
      <c r="D208" s="161" t="s">
        <v>157</v>
      </c>
      <c r="E208" s="162" t="s">
        <v>338</v>
      </c>
      <c r="F208" s="163" t="s">
        <v>339</v>
      </c>
      <c r="G208" s="164" t="s">
        <v>297</v>
      </c>
      <c r="H208" s="165">
        <v>16.149999999999999</v>
      </c>
      <c r="I208" s="166"/>
      <c r="J208" s="167">
        <f t="shared" ref="J208:J219" si="70">ROUND(I208*H208,2)</f>
        <v>0</v>
      </c>
      <c r="K208" s="163" t="s">
        <v>3</v>
      </c>
      <c r="L208" s="32"/>
      <c r="M208" s="168" t="s">
        <v>3</v>
      </c>
      <c r="N208" s="169" t="s">
        <v>42</v>
      </c>
      <c r="O208" s="33"/>
      <c r="P208" s="170">
        <f t="shared" ref="P208:P219" si="71">O208*H208</f>
        <v>0</v>
      </c>
      <c r="Q208" s="170">
        <v>5.1999999999999995E-4</v>
      </c>
      <c r="R208" s="170">
        <f t="shared" ref="R208:R219" si="72">Q208*H208</f>
        <v>8.3979999999999992E-3</v>
      </c>
      <c r="S208" s="170">
        <v>0</v>
      </c>
      <c r="T208" s="171">
        <f t="shared" ref="T208:T219" si="73">S208*H208</f>
        <v>0</v>
      </c>
      <c r="AR208" s="15" t="s">
        <v>190</v>
      </c>
      <c r="AT208" s="15" t="s">
        <v>157</v>
      </c>
      <c r="AU208" s="15" t="s">
        <v>79</v>
      </c>
      <c r="AY208" s="15" t="s">
        <v>155</v>
      </c>
      <c r="BE208" s="172">
        <f t="shared" ref="BE208:BE219" si="74">IF(N208="základní",J208,0)</f>
        <v>0</v>
      </c>
      <c r="BF208" s="172">
        <f t="shared" ref="BF208:BF219" si="75">IF(N208="snížená",J208,0)</f>
        <v>0</v>
      </c>
      <c r="BG208" s="172">
        <f t="shared" ref="BG208:BG219" si="76">IF(N208="zákl. přenesená",J208,0)</f>
        <v>0</v>
      </c>
      <c r="BH208" s="172">
        <f t="shared" ref="BH208:BH219" si="77">IF(N208="sníž. přenesená",J208,0)</f>
        <v>0</v>
      </c>
      <c r="BI208" s="172">
        <f t="shared" ref="BI208:BI219" si="78">IF(N208="nulová",J208,0)</f>
        <v>0</v>
      </c>
      <c r="BJ208" s="15" t="s">
        <v>22</v>
      </c>
      <c r="BK208" s="172">
        <f t="shared" ref="BK208:BK219" si="79">ROUND(I208*H208,2)</f>
        <v>0</v>
      </c>
      <c r="BL208" s="15" t="s">
        <v>190</v>
      </c>
      <c r="BM208" s="15" t="s">
        <v>904</v>
      </c>
    </row>
    <row r="209" spans="2:65" s="1" customFormat="1" ht="22.5" customHeight="1" x14ac:dyDescent="0.3">
      <c r="B209" s="160"/>
      <c r="C209" s="161" t="s">
        <v>296</v>
      </c>
      <c r="D209" s="161" t="s">
        <v>157</v>
      </c>
      <c r="E209" s="162" t="s">
        <v>342</v>
      </c>
      <c r="F209" s="163" t="s">
        <v>343</v>
      </c>
      <c r="G209" s="164" t="s">
        <v>297</v>
      </c>
      <c r="H209" s="165">
        <v>16.149999999999999</v>
      </c>
      <c r="I209" s="166"/>
      <c r="J209" s="167">
        <f t="shared" si="70"/>
        <v>0</v>
      </c>
      <c r="K209" s="163" t="s">
        <v>3</v>
      </c>
      <c r="L209" s="32"/>
      <c r="M209" s="168" t="s">
        <v>3</v>
      </c>
      <c r="N209" s="169" t="s">
        <v>42</v>
      </c>
      <c r="O209" s="33"/>
      <c r="P209" s="170">
        <f t="shared" si="71"/>
        <v>0</v>
      </c>
      <c r="Q209" s="170">
        <v>9.2000000000000003E-4</v>
      </c>
      <c r="R209" s="170">
        <f t="shared" si="72"/>
        <v>1.4858E-2</v>
      </c>
      <c r="S209" s="170">
        <v>0</v>
      </c>
      <c r="T209" s="171">
        <f t="shared" si="73"/>
        <v>0</v>
      </c>
      <c r="AR209" s="15" t="s">
        <v>190</v>
      </c>
      <c r="AT209" s="15" t="s">
        <v>157</v>
      </c>
      <c r="AU209" s="15" t="s">
        <v>79</v>
      </c>
      <c r="AY209" s="15" t="s">
        <v>155</v>
      </c>
      <c r="BE209" s="172">
        <f t="shared" si="74"/>
        <v>0</v>
      </c>
      <c r="BF209" s="172">
        <f t="shared" si="75"/>
        <v>0</v>
      </c>
      <c r="BG209" s="172">
        <f t="shared" si="76"/>
        <v>0</v>
      </c>
      <c r="BH209" s="172">
        <f t="shared" si="77"/>
        <v>0</v>
      </c>
      <c r="BI209" s="172">
        <f t="shared" si="78"/>
        <v>0</v>
      </c>
      <c r="BJ209" s="15" t="s">
        <v>22</v>
      </c>
      <c r="BK209" s="172">
        <f t="shared" si="79"/>
        <v>0</v>
      </c>
      <c r="BL209" s="15" t="s">
        <v>190</v>
      </c>
      <c r="BM209" s="15" t="s">
        <v>905</v>
      </c>
    </row>
    <row r="210" spans="2:65" s="1" customFormat="1" ht="22.5" customHeight="1" x14ac:dyDescent="0.3">
      <c r="B210" s="160"/>
      <c r="C210" s="161" t="s">
        <v>298</v>
      </c>
      <c r="D210" s="161" t="s">
        <v>157</v>
      </c>
      <c r="E210" s="162" t="s">
        <v>345</v>
      </c>
      <c r="F210" s="163" t="s">
        <v>346</v>
      </c>
      <c r="G210" s="164" t="s">
        <v>297</v>
      </c>
      <c r="H210" s="165">
        <v>19</v>
      </c>
      <c r="I210" s="166"/>
      <c r="J210" s="167">
        <f t="shared" si="70"/>
        <v>0</v>
      </c>
      <c r="K210" s="163" t="s">
        <v>3</v>
      </c>
      <c r="L210" s="32"/>
      <c r="M210" s="168" t="s">
        <v>3</v>
      </c>
      <c r="N210" s="169" t="s">
        <v>42</v>
      </c>
      <c r="O210" s="33"/>
      <c r="P210" s="170">
        <f t="shared" si="71"/>
        <v>0</v>
      </c>
      <c r="Q210" s="170">
        <v>1.0499999999999999E-3</v>
      </c>
      <c r="R210" s="170">
        <f t="shared" si="72"/>
        <v>1.9949999999999999E-2</v>
      </c>
      <c r="S210" s="170">
        <v>0</v>
      </c>
      <c r="T210" s="171">
        <f t="shared" si="73"/>
        <v>0</v>
      </c>
      <c r="AR210" s="15" t="s">
        <v>190</v>
      </c>
      <c r="AT210" s="15" t="s">
        <v>157</v>
      </c>
      <c r="AU210" s="15" t="s">
        <v>79</v>
      </c>
      <c r="AY210" s="15" t="s">
        <v>155</v>
      </c>
      <c r="BE210" s="172">
        <f t="shared" si="74"/>
        <v>0</v>
      </c>
      <c r="BF210" s="172">
        <f t="shared" si="75"/>
        <v>0</v>
      </c>
      <c r="BG210" s="172">
        <f t="shared" si="76"/>
        <v>0</v>
      </c>
      <c r="BH210" s="172">
        <f t="shared" si="77"/>
        <v>0</v>
      </c>
      <c r="BI210" s="172">
        <f t="shared" si="78"/>
        <v>0</v>
      </c>
      <c r="BJ210" s="15" t="s">
        <v>22</v>
      </c>
      <c r="BK210" s="172">
        <f t="shared" si="79"/>
        <v>0</v>
      </c>
      <c r="BL210" s="15" t="s">
        <v>190</v>
      </c>
      <c r="BM210" s="15" t="s">
        <v>906</v>
      </c>
    </row>
    <row r="211" spans="2:65" s="1" customFormat="1" ht="31.5" customHeight="1" x14ac:dyDescent="0.3">
      <c r="B211" s="160"/>
      <c r="C211" s="161" t="s">
        <v>299</v>
      </c>
      <c r="D211" s="161" t="s">
        <v>157</v>
      </c>
      <c r="E211" s="162" t="s">
        <v>349</v>
      </c>
      <c r="F211" s="163" t="s">
        <v>350</v>
      </c>
      <c r="G211" s="164" t="s">
        <v>297</v>
      </c>
      <c r="H211" s="165">
        <v>35.15</v>
      </c>
      <c r="I211" s="166"/>
      <c r="J211" s="167">
        <f t="shared" si="70"/>
        <v>0</v>
      </c>
      <c r="K211" s="163" t="s">
        <v>3</v>
      </c>
      <c r="L211" s="32"/>
      <c r="M211" s="168" t="s">
        <v>3</v>
      </c>
      <c r="N211" s="169" t="s">
        <v>42</v>
      </c>
      <c r="O211" s="33"/>
      <c r="P211" s="170">
        <f t="shared" si="71"/>
        <v>0</v>
      </c>
      <c r="Q211" s="170">
        <v>6.9999999999999994E-5</v>
      </c>
      <c r="R211" s="170">
        <f t="shared" si="72"/>
        <v>2.4604999999999996E-3</v>
      </c>
      <c r="S211" s="170">
        <v>0</v>
      </c>
      <c r="T211" s="171">
        <f t="shared" si="73"/>
        <v>0</v>
      </c>
      <c r="AR211" s="15" t="s">
        <v>190</v>
      </c>
      <c r="AT211" s="15" t="s">
        <v>157</v>
      </c>
      <c r="AU211" s="15" t="s">
        <v>79</v>
      </c>
      <c r="AY211" s="15" t="s">
        <v>155</v>
      </c>
      <c r="BE211" s="172">
        <f t="shared" si="74"/>
        <v>0</v>
      </c>
      <c r="BF211" s="172">
        <f t="shared" si="75"/>
        <v>0</v>
      </c>
      <c r="BG211" s="172">
        <f t="shared" si="76"/>
        <v>0</v>
      </c>
      <c r="BH211" s="172">
        <f t="shared" si="77"/>
        <v>0</v>
      </c>
      <c r="BI211" s="172">
        <f t="shared" si="78"/>
        <v>0</v>
      </c>
      <c r="BJ211" s="15" t="s">
        <v>22</v>
      </c>
      <c r="BK211" s="172">
        <f t="shared" si="79"/>
        <v>0</v>
      </c>
      <c r="BL211" s="15" t="s">
        <v>190</v>
      </c>
      <c r="BM211" s="15" t="s">
        <v>907</v>
      </c>
    </row>
    <row r="212" spans="2:65" s="1" customFormat="1" ht="22.5" customHeight="1" x14ac:dyDescent="0.3">
      <c r="B212" s="160"/>
      <c r="C212" s="161" t="s">
        <v>302</v>
      </c>
      <c r="D212" s="161" t="s">
        <v>157</v>
      </c>
      <c r="E212" s="162" t="s">
        <v>353</v>
      </c>
      <c r="F212" s="163" t="s">
        <v>354</v>
      </c>
      <c r="G212" s="164" t="s">
        <v>324</v>
      </c>
      <c r="H212" s="165">
        <v>8</v>
      </c>
      <c r="I212" s="166"/>
      <c r="J212" s="167">
        <f t="shared" si="70"/>
        <v>0</v>
      </c>
      <c r="K212" s="163" t="s">
        <v>3</v>
      </c>
      <c r="L212" s="32"/>
      <c r="M212" s="168" t="s">
        <v>3</v>
      </c>
      <c r="N212" s="169" t="s">
        <v>42</v>
      </c>
      <c r="O212" s="33"/>
      <c r="P212" s="170">
        <f t="shared" si="71"/>
        <v>0</v>
      </c>
      <c r="Q212" s="170">
        <v>0</v>
      </c>
      <c r="R212" s="170">
        <f t="shared" si="72"/>
        <v>0</v>
      </c>
      <c r="S212" s="170">
        <v>0</v>
      </c>
      <c r="T212" s="171">
        <f t="shared" si="73"/>
        <v>0</v>
      </c>
      <c r="AR212" s="15" t="s">
        <v>190</v>
      </c>
      <c r="AT212" s="15" t="s">
        <v>157</v>
      </c>
      <c r="AU212" s="15" t="s">
        <v>79</v>
      </c>
      <c r="AY212" s="15" t="s">
        <v>155</v>
      </c>
      <c r="BE212" s="172">
        <f t="shared" si="74"/>
        <v>0</v>
      </c>
      <c r="BF212" s="172">
        <f t="shared" si="75"/>
        <v>0</v>
      </c>
      <c r="BG212" s="172">
        <f t="shared" si="76"/>
        <v>0</v>
      </c>
      <c r="BH212" s="172">
        <f t="shared" si="77"/>
        <v>0</v>
      </c>
      <c r="BI212" s="172">
        <f t="shared" si="78"/>
        <v>0</v>
      </c>
      <c r="BJ212" s="15" t="s">
        <v>22</v>
      </c>
      <c r="BK212" s="172">
        <f t="shared" si="79"/>
        <v>0</v>
      </c>
      <c r="BL212" s="15" t="s">
        <v>190</v>
      </c>
      <c r="BM212" s="15" t="s">
        <v>908</v>
      </c>
    </row>
    <row r="213" spans="2:65" s="1" customFormat="1" ht="22.5" customHeight="1" x14ac:dyDescent="0.3">
      <c r="B213" s="160"/>
      <c r="C213" s="161" t="s">
        <v>305</v>
      </c>
      <c r="D213" s="161" t="s">
        <v>157</v>
      </c>
      <c r="E213" s="162" t="s">
        <v>356</v>
      </c>
      <c r="F213" s="163" t="s">
        <v>357</v>
      </c>
      <c r="G213" s="164" t="s">
        <v>324</v>
      </c>
      <c r="H213" s="165">
        <v>1</v>
      </c>
      <c r="I213" s="166"/>
      <c r="J213" s="167">
        <f t="shared" si="70"/>
        <v>0</v>
      </c>
      <c r="K213" s="163" t="s">
        <v>3</v>
      </c>
      <c r="L213" s="32"/>
      <c r="M213" s="168" t="s">
        <v>3</v>
      </c>
      <c r="N213" s="169" t="s">
        <v>42</v>
      </c>
      <c r="O213" s="33"/>
      <c r="P213" s="170">
        <f t="shared" si="71"/>
        <v>0</v>
      </c>
      <c r="Q213" s="170">
        <v>3.4000000000000002E-4</v>
      </c>
      <c r="R213" s="170">
        <f t="shared" si="72"/>
        <v>3.4000000000000002E-4</v>
      </c>
      <c r="S213" s="170">
        <v>0</v>
      </c>
      <c r="T213" s="171">
        <f t="shared" si="73"/>
        <v>0</v>
      </c>
      <c r="AR213" s="15" t="s">
        <v>190</v>
      </c>
      <c r="AT213" s="15" t="s">
        <v>157</v>
      </c>
      <c r="AU213" s="15" t="s">
        <v>79</v>
      </c>
      <c r="AY213" s="15" t="s">
        <v>155</v>
      </c>
      <c r="BE213" s="172">
        <f t="shared" si="74"/>
        <v>0</v>
      </c>
      <c r="BF213" s="172">
        <f t="shared" si="75"/>
        <v>0</v>
      </c>
      <c r="BG213" s="172">
        <f t="shared" si="76"/>
        <v>0</v>
      </c>
      <c r="BH213" s="172">
        <f t="shared" si="77"/>
        <v>0</v>
      </c>
      <c r="BI213" s="172">
        <f t="shared" si="78"/>
        <v>0</v>
      </c>
      <c r="BJ213" s="15" t="s">
        <v>22</v>
      </c>
      <c r="BK213" s="172">
        <f t="shared" si="79"/>
        <v>0</v>
      </c>
      <c r="BL213" s="15" t="s">
        <v>190</v>
      </c>
      <c r="BM213" s="15" t="s">
        <v>909</v>
      </c>
    </row>
    <row r="214" spans="2:65" s="1" customFormat="1" ht="22.5" customHeight="1" x14ac:dyDescent="0.3">
      <c r="B214" s="160"/>
      <c r="C214" s="161" t="s">
        <v>308</v>
      </c>
      <c r="D214" s="161" t="s">
        <v>157</v>
      </c>
      <c r="E214" s="162" t="s">
        <v>359</v>
      </c>
      <c r="F214" s="163" t="s">
        <v>360</v>
      </c>
      <c r="G214" s="164" t="s">
        <v>324</v>
      </c>
      <c r="H214" s="165">
        <v>1</v>
      </c>
      <c r="I214" s="166"/>
      <c r="J214" s="167">
        <f t="shared" si="70"/>
        <v>0</v>
      </c>
      <c r="K214" s="163" t="s">
        <v>3</v>
      </c>
      <c r="L214" s="32"/>
      <c r="M214" s="168" t="s">
        <v>3</v>
      </c>
      <c r="N214" s="169" t="s">
        <v>42</v>
      </c>
      <c r="O214" s="33"/>
      <c r="P214" s="170">
        <f t="shared" si="71"/>
        <v>0</v>
      </c>
      <c r="Q214" s="170">
        <v>5.0000000000000001E-4</v>
      </c>
      <c r="R214" s="170">
        <f t="shared" si="72"/>
        <v>5.0000000000000001E-4</v>
      </c>
      <c r="S214" s="170">
        <v>0</v>
      </c>
      <c r="T214" s="171">
        <f t="shared" si="73"/>
        <v>0</v>
      </c>
      <c r="AR214" s="15" t="s">
        <v>190</v>
      </c>
      <c r="AT214" s="15" t="s">
        <v>157</v>
      </c>
      <c r="AU214" s="15" t="s">
        <v>79</v>
      </c>
      <c r="AY214" s="15" t="s">
        <v>155</v>
      </c>
      <c r="BE214" s="172">
        <f t="shared" si="74"/>
        <v>0</v>
      </c>
      <c r="BF214" s="172">
        <f t="shared" si="75"/>
        <v>0</v>
      </c>
      <c r="BG214" s="172">
        <f t="shared" si="76"/>
        <v>0</v>
      </c>
      <c r="BH214" s="172">
        <f t="shared" si="77"/>
        <v>0</v>
      </c>
      <c r="BI214" s="172">
        <f t="shared" si="78"/>
        <v>0</v>
      </c>
      <c r="BJ214" s="15" t="s">
        <v>22</v>
      </c>
      <c r="BK214" s="172">
        <f t="shared" si="79"/>
        <v>0</v>
      </c>
      <c r="BL214" s="15" t="s">
        <v>190</v>
      </c>
      <c r="BM214" s="15" t="s">
        <v>910</v>
      </c>
    </row>
    <row r="215" spans="2:65" s="1" customFormat="1" ht="22.5" customHeight="1" x14ac:dyDescent="0.3">
      <c r="B215" s="160"/>
      <c r="C215" s="161" t="s">
        <v>311</v>
      </c>
      <c r="D215" s="161" t="s">
        <v>157</v>
      </c>
      <c r="E215" s="162" t="s">
        <v>363</v>
      </c>
      <c r="F215" s="163" t="s">
        <v>364</v>
      </c>
      <c r="G215" s="164" t="s">
        <v>324</v>
      </c>
      <c r="H215" s="165">
        <v>2</v>
      </c>
      <c r="I215" s="166"/>
      <c r="J215" s="167">
        <f t="shared" si="70"/>
        <v>0</v>
      </c>
      <c r="K215" s="163" t="s">
        <v>3</v>
      </c>
      <c r="L215" s="32"/>
      <c r="M215" s="168" t="s">
        <v>3</v>
      </c>
      <c r="N215" s="169" t="s">
        <v>42</v>
      </c>
      <c r="O215" s="33"/>
      <c r="P215" s="170">
        <f t="shared" si="71"/>
        <v>0</v>
      </c>
      <c r="Q215" s="170">
        <v>5.6999999999999998E-4</v>
      </c>
      <c r="R215" s="170">
        <f t="shared" si="72"/>
        <v>1.14E-3</v>
      </c>
      <c r="S215" s="170">
        <v>0</v>
      </c>
      <c r="T215" s="171">
        <f t="shared" si="73"/>
        <v>0</v>
      </c>
      <c r="AR215" s="15" t="s">
        <v>190</v>
      </c>
      <c r="AT215" s="15" t="s">
        <v>157</v>
      </c>
      <c r="AU215" s="15" t="s">
        <v>79</v>
      </c>
      <c r="AY215" s="15" t="s">
        <v>155</v>
      </c>
      <c r="BE215" s="172">
        <f t="shared" si="74"/>
        <v>0</v>
      </c>
      <c r="BF215" s="172">
        <f t="shared" si="75"/>
        <v>0</v>
      </c>
      <c r="BG215" s="172">
        <f t="shared" si="76"/>
        <v>0</v>
      </c>
      <c r="BH215" s="172">
        <f t="shared" si="77"/>
        <v>0</v>
      </c>
      <c r="BI215" s="172">
        <f t="shared" si="78"/>
        <v>0</v>
      </c>
      <c r="BJ215" s="15" t="s">
        <v>22</v>
      </c>
      <c r="BK215" s="172">
        <f t="shared" si="79"/>
        <v>0</v>
      </c>
      <c r="BL215" s="15" t="s">
        <v>190</v>
      </c>
      <c r="BM215" s="15" t="s">
        <v>911</v>
      </c>
    </row>
    <row r="216" spans="2:65" s="1" customFormat="1" ht="22.5" customHeight="1" x14ac:dyDescent="0.3">
      <c r="B216" s="160"/>
      <c r="C216" s="161" t="s">
        <v>314</v>
      </c>
      <c r="D216" s="161" t="s">
        <v>157</v>
      </c>
      <c r="E216" s="162" t="s">
        <v>912</v>
      </c>
      <c r="F216" s="163" t="s">
        <v>913</v>
      </c>
      <c r="G216" s="164" t="s">
        <v>324</v>
      </c>
      <c r="H216" s="165">
        <v>13</v>
      </c>
      <c r="I216" s="166"/>
      <c r="J216" s="167">
        <f t="shared" si="70"/>
        <v>0</v>
      </c>
      <c r="K216" s="163" t="s">
        <v>159</v>
      </c>
      <c r="L216" s="32"/>
      <c r="M216" s="168" t="s">
        <v>3</v>
      </c>
      <c r="N216" s="169" t="s">
        <v>42</v>
      </c>
      <c r="O216" s="33"/>
      <c r="P216" s="170">
        <f t="shared" si="71"/>
        <v>0</v>
      </c>
      <c r="Q216" s="170">
        <v>2.7999999999999998E-4</v>
      </c>
      <c r="R216" s="170">
        <f t="shared" si="72"/>
        <v>3.6399999999999996E-3</v>
      </c>
      <c r="S216" s="170">
        <v>0</v>
      </c>
      <c r="T216" s="171">
        <f t="shared" si="73"/>
        <v>0</v>
      </c>
      <c r="AR216" s="15" t="s">
        <v>190</v>
      </c>
      <c r="AT216" s="15" t="s">
        <v>157</v>
      </c>
      <c r="AU216" s="15" t="s">
        <v>79</v>
      </c>
      <c r="AY216" s="15" t="s">
        <v>155</v>
      </c>
      <c r="BE216" s="172">
        <f t="shared" si="74"/>
        <v>0</v>
      </c>
      <c r="BF216" s="172">
        <f t="shared" si="75"/>
        <v>0</v>
      </c>
      <c r="BG216" s="172">
        <f t="shared" si="76"/>
        <v>0</v>
      </c>
      <c r="BH216" s="172">
        <f t="shared" si="77"/>
        <v>0</v>
      </c>
      <c r="BI216" s="172">
        <f t="shared" si="78"/>
        <v>0</v>
      </c>
      <c r="BJ216" s="15" t="s">
        <v>22</v>
      </c>
      <c r="BK216" s="172">
        <f t="shared" si="79"/>
        <v>0</v>
      </c>
      <c r="BL216" s="15" t="s">
        <v>190</v>
      </c>
      <c r="BM216" s="15" t="s">
        <v>914</v>
      </c>
    </row>
    <row r="217" spans="2:65" s="1" customFormat="1" ht="22.5" customHeight="1" x14ac:dyDescent="0.3">
      <c r="B217" s="160"/>
      <c r="C217" s="161" t="s">
        <v>317</v>
      </c>
      <c r="D217" s="161" t="s">
        <v>157</v>
      </c>
      <c r="E217" s="162" t="s">
        <v>367</v>
      </c>
      <c r="F217" s="163" t="s">
        <v>368</v>
      </c>
      <c r="G217" s="164" t="s">
        <v>324</v>
      </c>
      <c r="H217" s="165">
        <v>1</v>
      </c>
      <c r="I217" s="166"/>
      <c r="J217" s="167">
        <f t="shared" si="70"/>
        <v>0</v>
      </c>
      <c r="K217" s="163" t="s">
        <v>3</v>
      </c>
      <c r="L217" s="32"/>
      <c r="M217" s="168" t="s">
        <v>3</v>
      </c>
      <c r="N217" s="169" t="s">
        <v>42</v>
      </c>
      <c r="O217" s="33"/>
      <c r="P217" s="170">
        <f t="shared" si="71"/>
        <v>0</v>
      </c>
      <c r="Q217" s="170">
        <v>2.4000000000000001E-4</v>
      </c>
      <c r="R217" s="170">
        <f t="shared" si="72"/>
        <v>2.4000000000000001E-4</v>
      </c>
      <c r="S217" s="170">
        <v>0</v>
      </c>
      <c r="T217" s="171">
        <f t="shared" si="73"/>
        <v>0</v>
      </c>
      <c r="AR217" s="15" t="s">
        <v>190</v>
      </c>
      <c r="AT217" s="15" t="s">
        <v>157</v>
      </c>
      <c r="AU217" s="15" t="s">
        <v>79</v>
      </c>
      <c r="AY217" s="15" t="s">
        <v>155</v>
      </c>
      <c r="BE217" s="172">
        <f t="shared" si="74"/>
        <v>0</v>
      </c>
      <c r="BF217" s="172">
        <f t="shared" si="75"/>
        <v>0</v>
      </c>
      <c r="BG217" s="172">
        <f t="shared" si="76"/>
        <v>0</v>
      </c>
      <c r="BH217" s="172">
        <f t="shared" si="77"/>
        <v>0</v>
      </c>
      <c r="BI217" s="172">
        <f t="shared" si="78"/>
        <v>0</v>
      </c>
      <c r="BJ217" s="15" t="s">
        <v>22</v>
      </c>
      <c r="BK217" s="172">
        <f t="shared" si="79"/>
        <v>0</v>
      </c>
      <c r="BL217" s="15" t="s">
        <v>190</v>
      </c>
      <c r="BM217" s="15" t="s">
        <v>915</v>
      </c>
    </row>
    <row r="218" spans="2:65" s="1" customFormat="1" ht="22.5" customHeight="1" x14ac:dyDescent="0.3">
      <c r="B218" s="160"/>
      <c r="C218" s="161" t="s">
        <v>318</v>
      </c>
      <c r="D218" s="161" t="s">
        <v>157</v>
      </c>
      <c r="E218" s="162" t="s">
        <v>375</v>
      </c>
      <c r="F218" s="163" t="s">
        <v>376</v>
      </c>
      <c r="G218" s="164" t="s">
        <v>297</v>
      </c>
      <c r="H218" s="165">
        <v>51.3</v>
      </c>
      <c r="I218" s="166"/>
      <c r="J218" s="167">
        <f t="shared" si="70"/>
        <v>0</v>
      </c>
      <c r="K218" s="163" t="s">
        <v>3</v>
      </c>
      <c r="L218" s="32"/>
      <c r="M218" s="168" t="s">
        <v>3</v>
      </c>
      <c r="N218" s="169" t="s">
        <v>42</v>
      </c>
      <c r="O218" s="33"/>
      <c r="P218" s="170">
        <f t="shared" si="71"/>
        <v>0</v>
      </c>
      <c r="Q218" s="170">
        <v>1.0000000000000001E-5</v>
      </c>
      <c r="R218" s="170">
        <f t="shared" si="72"/>
        <v>5.13E-4</v>
      </c>
      <c r="S218" s="170">
        <v>0</v>
      </c>
      <c r="T218" s="171">
        <f t="shared" si="73"/>
        <v>0</v>
      </c>
      <c r="AR218" s="15" t="s">
        <v>190</v>
      </c>
      <c r="AT218" s="15" t="s">
        <v>157</v>
      </c>
      <c r="AU218" s="15" t="s">
        <v>79</v>
      </c>
      <c r="AY218" s="15" t="s">
        <v>155</v>
      </c>
      <c r="BE218" s="172">
        <f t="shared" si="74"/>
        <v>0</v>
      </c>
      <c r="BF218" s="172">
        <f t="shared" si="75"/>
        <v>0</v>
      </c>
      <c r="BG218" s="172">
        <f t="shared" si="76"/>
        <v>0</v>
      </c>
      <c r="BH218" s="172">
        <f t="shared" si="77"/>
        <v>0</v>
      </c>
      <c r="BI218" s="172">
        <f t="shared" si="78"/>
        <v>0</v>
      </c>
      <c r="BJ218" s="15" t="s">
        <v>22</v>
      </c>
      <c r="BK218" s="172">
        <f t="shared" si="79"/>
        <v>0</v>
      </c>
      <c r="BL218" s="15" t="s">
        <v>190</v>
      </c>
      <c r="BM218" s="15" t="s">
        <v>916</v>
      </c>
    </row>
    <row r="219" spans="2:65" s="1" customFormat="1" ht="22.5" customHeight="1" x14ac:dyDescent="0.3">
      <c r="B219" s="160"/>
      <c r="C219" s="161" t="s">
        <v>319</v>
      </c>
      <c r="D219" s="161" t="s">
        <v>157</v>
      </c>
      <c r="E219" s="162" t="s">
        <v>917</v>
      </c>
      <c r="F219" s="163" t="s">
        <v>918</v>
      </c>
      <c r="G219" s="164" t="s">
        <v>265</v>
      </c>
      <c r="H219" s="192"/>
      <c r="I219" s="166"/>
      <c r="J219" s="167">
        <f t="shared" si="70"/>
        <v>0</v>
      </c>
      <c r="K219" s="163" t="s">
        <v>159</v>
      </c>
      <c r="L219" s="32"/>
      <c r="M219" s="168" t="s">
        <v>3</v>
      </c>
      <c r="N219" s="169" t="s">
        <v>42</v>
      </c>
      <c r="O219" s="33"/>
      <c r="P219" s="170">
        <f t="shared" si="71"/>
        <v>0</v>
      </c>
      <c r="Q219" s="170">
        <v>0</v>
      </c>
      <c r="R219" s="170">
        <f t="shared" si="72"/>
        <v>0</v>
      </c>
      <c r="S219" s="170">
        <v>0</v>
      </c>
      <c r="T219" s="171">
        <f t="shared" si="73"/>
        <v>0</v>
      </c>
      <c r="AR219" s="15" t="s">
        <v>190</v>
      </c>
      <c r="AT219" s="15" t="s">
        <v>157</v>
      </c>
      <c r="AU219" s="15" t="s">
        <v>79</v>
      </c>
      <c r="AY219" s="15" t="s">
        <v>155</v>
      </c>
      <c r="BE219" s="172">
        <f t="shared" si="74"/>
        <v>0</v>
      </c>
      <c r="BF219" s="172">
        <f t="shared" si="75"/>
        <v>0</v>
      </c>
      <c r="BG219" s="172">
        <f t="shared" si="76"/>
        <v>0</v>
      </c>
      <c r="BH219" s="172">
        <f t="shared" si="77"/>
        <v>0</v>
      </c>
      <c r="BI219" s="172">
        <f t="shared" si="78"/>
        <v>0</v>
      </c>
      <c r="BJ219" s="15" t="s">
        <v>22</v>
      </c>
      <c r="BK219" s="172">
        <f t="shared" si="79"/>
        <v>0</v>
      </c>
      <c r="BL219" s="15" t="s">
        <v>190</v>
      </c>
      <c r="BM219" s="15" t="s">
        <v>919</v>
      </c>
    </row>
    <row r="220" spans="2:65" s="10" customFormat="1" ht="29.85" customHeight="1" x14ac:dyDescent="0.3">
      <c r="B220" s="146"/>
      <c r="D220" s="157" t="s">
        <v>70</v>
      </c>
      <c r="E220" s="158" t="s">
        <v>417</v>
      </c>
      <c r="F220" s="158" t="s">
        <v>920</v>
      </c>
      <c r="I220" s="149"/>
      <c r="J220" s="159">
        <f>BK220</f>
        <v>0</v>
      </c>
      <c r="L220" s="146"/>
      <c r="M220" s="151"/>
      <c r="N220" s="152"/>
      <c r="O220" s="152"/>
      <c r="P220" s="153">
        <f>SUM(P221:P226)</f>
        <v>0</v>
      </c>
      <c r="Q220" s="152"/>
      <c r="R220" s="153">
        <f>SUM(R221:R226)</f>
        <v>0</v>
      </c>
      <c r="S220" s="152"/>
      <c r="T220" s="154">
        <f>SUM(T221:T226)</f>
        <v>0</v>
      </c>
      <c r="AR220" s="147" t="s">
        <v>79</v>
      </c>
      <c r="AT220" s="155" t="s">
        <v>70</v>
      </c>
      <c r="AU220" s="155" t="s">
        <v>22</v>
      </c>
      <c r="AY220" s="147" t="s">
        <v>155</v>
      </c>
      <c r="BK220" s="156">
        <f>SUM(BK221:BK226)</f>
        <v>0</v>
      </c>
    </row>
    <row r="221" spans="2:65" s="1" customFormat="1" ht="22.5" customHeight="1" x14ac:dyDescent="0.3">
      <c r="B221" s="160"/>
      <c r="C221" s="161" t="s">
        <v>320</v>
      </c>
      <c r="D221" s="161" t="s">
        <v>157</v>
      </c>
      <c r="E221" s="162" t="s">
        <v>420</v>
      </c>
      <c r="F221" s="163" t="s">
        <v>921</v>
      </c>
      <c r="G221" s="164" t="s">
        <v>324</v>
      </c>
      <c r="H221" s="165">
        <v>1</v>
      </c>
      <c r="I221" s="166"/>
      <c r="J221" s="167">
        <f t="shared" ref="J221:J226" si="80">ROUND(I221*H221,2)</f>
        <v>0</v>
      </c>
      <c r="K221" s="163" t="s">
        <v>3</v>
      </c>
      <c r="L221" s="32"/>
      <c r="M221" s="168" t="s">
        <v>3</v>
      </c>
      <c r="N221" s="169" t="s">
        <v>42</v>
      </c>
      <c r="O221" s="33"/>
      <c r="P221" s="170">
        <f t="shared" ref="P221:P226" si="81">O221*H221</f>
        <v>0</v>
      </c>
      <c r="Q221" s="170">
        <v>0</v>
      </c>
      <c r="R221" s="170">
        <f t="shared" ref="R221:R226" si="82">Q221*H221</f>
        <v>0</v>
      </c>
      <c r="S221" s="170">
        <v>0</v>
      </c>
      <c r="T221" s="171">
        <f t="shared" ref="T221:T226" si="83">S221*H221</f>
        <v>0</v>
      </c>
      <c r="AR221" s="15" t="s">
        <v>190</v>
      </c>
      <c r="AT221" s="15" t="s">
        <v>157</v>
      </c>
      <c r="AU221" s="15" t="s">
        <v>79</v>
      </c>
      <c r="AY221" s="15" t="s">
        <v>155</v>
      </c>
      <c r="BE221" s="172">
        <f t="shared" ref="BE221:BE226" si="84">IF(N221="základní",J221,0)</f>
        <v>0</v>
      </c>
      <c r="BF221" s="172">
        <f t="shared" ref="BF221:BF226" si="85">IF(N221="snížená",J221,0)</f>
        <v>0</v>
      </c>
      <c r="BG221" s="172">
        <f t="shared" ref="BG221:BG226" si="86">IF(N221="zákl. přenesená",J221,0)</f>
        <v>0</v>
      </c>
      <c r="BH221" s="172">
        <f t="shared" ref="BH221:BH226" si="87">IF(N221="sníž. přenesená",J221,0)</f>
        <v>0</v>
      </c>
      <c r="BI221" s="172">
        <f t="shared" ref="BI221:BI226" si="88">IF(N221="nulová",J221,0)</f>
        <v>0</v>
      </c>
      <c r="BJ221" s="15" t="s">
        <v>22</v>
      </c>
      <c r="BK221" s="172">
        <f t="shared" ref="BK221:BK226" si="89">ROUND(I221*H221,2)</f>
        <v>0</v>
      </c>
      <c r="BL221" s="15" t="s">
        <v>190</v>
      </c>
      <c r="BM221" s="15" t="s">
        <v>922</v>
      </c>
    </row>
    <row r="222" spans="2:65" s="1" customFormat="1" ht="22.5" customHeight="1" x14ac:dyDescent="0.3">
      <c r="B222" s="160"/>
      <c r="C222" s="161" t="s">
        <v>321</v>
      </c>
      <c r="D222" s="161" t="s">
        <v>157</v>
      </c>
      <c r="E222" s="162" t="s">
        <v>422</v>
      </c>
      <c r="F222" s="163" t="s">
        <v>608</v>
      </c>
      <c r="G222" s="164" t="s">
        <v>324</v>
      </c>
      <c r="H222" s="165">
        <v>2</v>
      </c>
      <c r="I222" s="166"/>
      <c r="J222" s="167">
        <f t="shared" si="80"/>
        <v>0</v>
      </c>
      <c r="K222" s="163" t="s">
        <v>3</v>
      </c>
      <c r="L222" s="32"/>
      <c r="M222" s="168" t="s">
        <v>3</v>
      </c>
      <c r="N222" s="169" t="s">
        <v>42</v>
      </c>
      <c r="O222" s="33"/>
      <c r="P222" s="170">
        <f t="shared" si="81"/>
        <v>0</v>
      </c>
      <c r="Q222" s="170">
        <v>0</v>
      </c>
      <c r="R222" s="170">
        <f t="shared" si="82"/>
        <v>0</v>
      </c>
      <c r="S222" s="170">
        <v>0</v>
      </c>
      <c r="T222" s="171">
        <f t="shared" si="83"/>
        <v>0</v>
      </c>
      <c r="AR222" s="15" t="s">
        <v>190</v>
      </c>
      <c r="AT222" s="15" t="s">
        <v>157</v>
      </c>
      <c r="AU222" s="15" t="s">
        <v>79</v>
      </c>
      <c r="AY222" s="15" t="s">
        <v>155</v>
      </c>
      <c r="BE222" s="172">
        <f t="shared" si="84"/>
        <v>0</v>
      </c>
      <c r="BF222" s="172">
        <f t="shared" si="85"/>
        <v>0</v>
      </c>
      <c r="BG222" s="172">
        <f t="shared" si="86"/>
        <v>0</v>
      </c>
      <c r="BH222" s="172">
        <f t="shared" si="87"/>
        <v>0</v>
      </c>
      <c r="BI222" s="172">
        <f t="shared" si="88"/>
        <v>0</v>
      </c>
      <c r="BJ222" s="15" t="s">
        <v>22</v>
      </c>
      <c r="BK222" s="172">
        <f t="shared" si="89"/>
        <v>0</v>
      </c>
      <c r="BL222" s="15" t="s">
        <v>190</v>
      </c>
      <c r="BM222" s="15" t="s">
        <v>923</v>
      </c>
    </row>
    <row r="223" spans="2:65" s="1" customFormat="1" ht="22.5" customHeight="1" x14ac:dyDescent="0.3">
      <c r="B223" s="160"/>
      <c r="C223" s="161" t="s">
        <v>325</v>
      </c>
      <c r="D223" s="161" t="s">
        <v>157</v>
      </c>
      <c r="E223" s="162" t="s">
        <v>424</v>
      </c>
      <c r="F223" s="163" t="s">
        <v>610</v>
      </c>
      <c r="G223" s="164" t="s">
        <v>297</v>
      </c>
      <c r="H223" s="165">
        <v>5</v>
      </c>
      <c r="I223" s="166"/>
      <c r="J223" s="167">
        <f t="shared" si="80"/>
        <v>0</v>
      </c>
      <c r="K223" s="163" t="s">
        <v>3</v>
      </c>
      <c r="L223" s="32"/>
      <c r="M223" s="168" t="s">
        <v>3</v>
      </c>
      <c r="N223" s="169" t="s">
        <v>42</v>
      </c>
      <c r="O223" s="33"/>
      <c r="P223" s="170">
        <f t="shared" si="81"/>
        <v>0</v>
      </c>
      <c r="Q223" s="170">
        <v>0</v>
      </c>
      <c r="R223" s="170">
        <f t="shared" si="82"/>
        <v>0</v>
      </c>
      <c r="S223" s="170">
        <v>0</v>
      </c>
      <c r="T223" s="171">
        <f t="shared" si="83"/>
        <v>0</v>
      </c>
      <c r="AR223" s="15" t="s">
        <v>190</v>
      </c>
      <c r="AT223" s="15" t="s">
        <v>157</v>
      </c>
      <c r="AU223" s="15" t="s">
        <v>79</v>
      </c>
      <c r="AY223" s="15" t="s">
        <v>155</v>
      </c>
      <c r="BE223" s="172">
        <f t="shared" si="84"/>
        <v>0</v>
      </c>
      <c r="BF223" s="172">
        <f t="shared" si="85"/>
        <v>0</v>
      </c>
      <c r="BG223" s="172">
        <f t="shared" si="86"/>
        <v>0</v>
      </c>
      <c r="BH223" s="172">
        <f t="shared" si="87"/>
        <v>0</v>
      </c>
      <c r="BI223" s="172">
        <f t="shared" si="88"/>
        <v>0</v>
      </c>
      <c r="BJ223" s="15" t="s">
        <v>22</v>
      </c>
      <c r="BK223" s="172">
        <f t="shared" si="89"/>
        <v>0</v>
      </c>
      <c r="BL223" s="15" t="s">
        <v>190</v>
      </c>
      <c r="BM223" s="15" t="s">
        <v>924</v>
      </c>
    </row>
    <row r="224" spans="2:65" s="1" customFormat="1" ht="22.5" customHeight="1" x14ac:dyDescent="0.3">
      <c r="B224" s="160"/>
      <c r="C224" s="161" t="s">
        <v>326</v>
      </c>
      <c r="D224" s="161" t="s">
        <v>157</v>
      </c>
      <c r="E224" s="162" t="s">
        <v>426</v>
      </c>
      <c r="F224" s="163" t="s">
        <v>925</v>
      </c>
      <c r="G224" s="164" t="s">
        <v>297</v>
      </c>
      <c r="H224" s="165">
        <v>5</v>
      </c>
      <c r="I224" s="166"/>
      <c r="J224" s="167">
        <f t="shared" si="80"/>
        <v>0</v>
      </c>
      <c r="K224" s="163" t="s">
        <v>3</v>
      </c>
      <c r="L224" s="32"/>
      <c r="M224" s="168" t="s">
        <v>3</v>
      </c>
      <c r="N224" s="169" t="s">
        <v>42</v>
      </c>
      <c r="O224" s="33"/>
      <c r="P224" s="170">
        <f t="shared" si="81"/>
        <v>0</v>
      </c>
      <c r="Q224" s="170">
        <v>0</v>
      </c>
      <c r="R224" s="170">
        <f t="shared" si="82"/>
        <v>0</v>
      </c>
      <c r="S224" s="170">
        <v>0</v>
      </c>
      <c r="T224" s="171">
        <f t="shared" si="83"/>
        <v>0</v>
      </c>
      <c r="AR224" s="15" t="s">
        <v>190</v>
      </c>
      <c r="AT224" s="15" t="s">
        <v>157</v>
      </c>
      <c r="AU224" s="15" t="s">
        <v>79</v>
      </c>
      <c r="AY224" s="15" t="s">
        <v>155</v>
      </c>
      <c r="BE224" s="172">
        <f t="shared" si="84"/>
        <v>0</v>
      </c>
      <c r="BF224" s="172">
        <f t="shared" si="85"/>
        <v>0</v>
      </c>
      <c r="BG224" s="172">
        <f t="shared" si="86"/>
        <v>0</v>
      </c>
      <c r="BH224" s="172">
        <f t="shared" si="87"/>
        <v>0</v>
      </c>
      <c r="BI224" s="172">
        <f t="shared" si="88"/>
        <v>0</v>
      </c>
      <c r="BJ224" s="15" t="s">
        <v>22</v>
      </c>
      <c r="BK224" s="172">
        <f t="shared" si="89"/>
        <v>0</v>
      </c>
      <c r="BL224" s="15" t="s">
        <v>190</v>
      </c>
      <c r="BM224" s="15" t="s">
        <v>926</v>
      </c>
    </row>
    <row r="225" spans="2:65" s="1" customFormat="1" ht="22.5" customHeight="1" x14ac:dyDescent="0.3">
      <c r="B225" s="160"/>
      <c r="C225" s="161" t="s">
        <v>327</v>
      </c>
      <c r="D225" s="161" t="s">
        <v>157</v>
      </c>
      <c r="E225" s="162" t="s">
        <v>428</v>
      </c>
      <c r="F225" s="163" t="s">
        <v>612</v>
      </c>
      <c r="G225" s="164" t="s">
        <v>435</v>
      </c>
      <c r="H225" s="165">
        <v>1</v>
      </c>
      <c r="I225" s="166"/>
      <c r="J225" s="167">
        <f t="shared" si="80"/>
        <v>0</v>
      </c>
      <c r="K225" s="163" t="s">
        <v>3</v>
      </c>
      <c r="L225" s="32"/>
      <c r="M225" s="168" t="s">
        <v>3</v>
      </c>
      <c r="N225" s="169" t="s">
        <v>42</v>
      </c>
      <c r="O225" s="33"/>
      <c r="P225" s="170">
        <f t="shared" si="81"/>
        <v>0</v>
      </c>
      <c r="Q225" s="170">
        <v>0</v>
      </c>
      <c r="R225" s="170">
        <f t="shared" si="82"/>
        <v>0</v>
      </c>
      <c r="S225" s="170">
        <v>0</v>
      </c>
      <c r="T225" s="171">
        <f t="shared" si="83"/>
        <v>0</v>
      </c>
      <c r="AR225" s="15" t="s">
        <v>190</v>
      </c>
      <c r="AT225" s="15" t="s">
        <v>157</v>
      </c>
      <c r="AU225" s="15" t="s">
        <v>79</v>
      </c>
      <c r="AY225" s="15" t="s">
        <v>155</v>
      </c>
      <c r="BE225" s="172">
        <f t="shared" si="84"/>
        <v>0</v>
      </c>
      <c r="BF225" s="172">
        <f t="shared" si="85"/>
        <v>0</v>
      </c>
      <c r="BG225" s="172">
        <f t="shared" si="86"/>
        <v>0</v>
      </c>
      <c r="BH225" s="172">
        <f t="shared" si="87"/>
        <v>0</v>
      </c>
      <c r="BI225" s="172">
        <f t="shared" si="88"/>
        <v>0</v>
      </c>
      <c r="BJ225" s="15" t="s">
        <v>22</v>
      </c>
      <c r="BK225" s="172">
        <f t="shared" si="89"/>
        <v>0</v>
      </c>
      <c r="BL225" s="15" t="s">
        <v>190</v>
      </c>
      <c r="BM225" s="15" t="s">
        <v>927</v>
      </c>
    </row>
    <row r="226" spans="2:65" s="1" customFormat="1" ht="22.5" customHeight="1" x14ac:dyDescent="0.3">
      <c r="B226" s="160"/>
      <c r="C226" s="161" t="s">
        <v>330</v>
      </c>
      <c r="D226" s="161" t="s">
        <v>157</v>
      </c>
      <c r="E226" s="162" t="s">
        <v>430</v>
      </c>
      <c r="F226" s="163" t="s">
        <v>614</v>
      </c>
      <c r="G226" s="164" t="s">
        <v>435</v>
      </c>
      <c r="H226" s="165">
        <v>1</v>
      </c>
      <c r="I226" s="166"/>
      <c r="J226" s="167">
        <f t="shared" si="80"/>
        <v>0</v>
      </c>
      <c r="K226" s="163" t="s">
        <v>3</v>
      </c>
      <c r="L226" s="32"/>
      <c r="M226" s="168" t="s">
        <v>3</v>
      </c>
      <c r="N226" s="169" t="s">
        <v>42</v>
      </c>
      <c r="O226" s="33"/>
      <c r="P226" s="170">
        <f t="shared" si="81"/>
        <v>0</v>
      </c>
      <c r="Q226" s="170">
        <v>0</v>
      </c>
      <c r="R226" s="170">
        <f t="shared" si="82"/>
        <v>0</v>
      </c>
      <c r="S226" s="170">
        <v>0</v>
      </c>
      <c r="T226" s="171">
        <f t="shared" si="83"/>
        <v>0</v>
      </c>
      <c r="AR226" s="15" t="s">
        <v>190</v>
      </c>
      <c r="AT226" s="15" t="s">
        <v>157</v>
      </c>
      <c r="AU226" s="15" t="s">
        <v>79</v>
      </c>
      <c r="AY226" s="15" t="s">
        <v>155</v>
      </c>
      <c r="BE226" s="172">
        <f t="shared" si="84"/>
        <v>0</v>
      </c>
      <c r="BF226" s="172">
        <f t="shared" si="85"/>
        <v>0</v>
      </c>
      <c r="BG226" s="172">
        <f t="shared" si="86"/>
        <v>0</v>
      </c>
      <c r="BH226" s="172">
        <f t="shared" si="87"/>
        <v>0</v>
      </c>
      <c r="BI226" s="172">
        <f t="shared" si="88"/>
        <v>0</v>
      </c>
      <c r="BJ226" s="15" t="s">
        <v>22</v>
      </c>
      <c r="BK226" s="172">
        <f t="shared" si="89"/>
        <v>0</v>
      </c>
      <c r="BL226" s="15" t="s">
        <v>190</v>
      </c>
      <c r="BM226" s="15" t="s">
        <v>928</v>
      </c>
    </row>
    <row r="227" spans="2:65" s="10" customFormat="1" ht="29.85" customHeight="1" x14ac:dyDescent="0.3">
      <c r="B227" s="146"/>
      <c r="D227" s="157" t="s">
        <v>70</v>
      </c>
      <c r="E227" s="158" t="s">
        <v>451</v>
      </c>
      <c r="F227" s="158" t="s">
        <v>452</v>
      </c>
      <c r="I227" s="149"/>
      <c r="J227" s="159">
        <f>BK227</f>
        <v>0</v>
      </c>
      <c r="L227" s="146"/>
      <c r="M227" s="151"/>
      <c r="N227" s="152"/>
      <c r="O227" s="152"/>
      <c r="P227" s="153">
        <f>SUM(P228:P234)</f>
        <v>0</v>
      </c>
      <c r="Q227" s="152"/>
      <c r="R227" s="153">
        <f>SUM(R228:R234)</f>
        <v>2.6089260899999998</v>
      </c>
      <c r="S227" s="152"/>
      <c r="T227" s="154">
        <f>SUM(T228:T234)</f>
        <v>0.42821400000000004</v>
      </c>
      <c r="AR227" s="147" t="s">
        <v>79</v>
      </c>
      <c r="AT227" s="155" t="s">
        <v>70</v>
      </c>
      <c r="AU227" s="155" t="s">
        <v>22</v>
      </c>
      <c r="AY227" s="147" t="s">
        <v>155</v>
      </c>
      <c r="BK227" s="156">
        <f>SUM(BK228:BK234)</f>
        <v>0</v>
      </c>
    </row>
    <row r="228" spans="2:65" s="1" customFormat="1" ht="22.5" customHeight="1" x14ac:dyDescent="0.3">
      <c r="B228" s="160"/>
      <c r="C228" s="161" t="s">
        <v>334</v>
      </c>
      <c r="D228" s="161" t="s">
        <v>157</v>
      </c>
      <c r="E228" s="162" t="s">
        <v>929</v>
      </c>
      <c r="F228" s="163" t="s">
        <v>930</v>
      </c>
      <c r="G228" s="164" t="s">
        <v>178</v>
      </c>
      <c r="H228" s="165">
        <v>22.076000000000001</v>
      </c>
      <c r="I228" s="166"/>
      <c r="J228" s="167">
        <f t="shared" ref="J228:J234" si="90">ROUND(I228*H228,2)</f>
        <v>0</v>
      </c>
      <c r="K228" s="163" t="s">
        <v>159</v>
      </c>
      <c r="L228" s="32"/>
      <c r="M228" s="168" t="s">
        <v>3</v>
      </c>
      <c r="N228" s="169" t="s">
        <v>42</v>
      </c>
      <c r="O228" s="33"/>
      <c r="P228" s="170">
        <f t="shared" ref="P228:P234" si="91">O228*H228</f>
        <v>0</v>
      </c>
      <c r="Q228" s="170">
        <v>2.5669999999999998E-2</v>
      </c>
      <c r="R228" s="170">
        <f t="shared" ref="R228:R234" si="92">Q228*H228</f>
        <v>0.56669091999999999</v>
      </c>
      <c r="S228" s="170">
        <v>0</v>
      </c>
      <c r="T228" s="171">
        <f t="shared" ref="T228:T234" si="93">S228*H228</f>
        <v>0</v>
      </c>
      <c r="AR228" s="15" t="s">
        <v>190</v>
      </c>
      <c r="AT228" s="15" t="s">
        <v>157</v>
      </c>
      <c r="AU228" s="15" t="s">
        <v>79</v>
      </c>
      <c r="AY228" s="15" t="s">
        <v>155</v>
      </c>
      <c r="BE228" s="172">
        <f t="shared" ref="BE228:BE234" si="94">IF(N228="základní",J228,0)</f>
        <v>0</v>
      </c>
      <c r="BF228" s="172">
        <f t="shared" ref="BF228:BF234" si="95">IF(N228="snížená",J228,0)</f>
        <v>0</v>
      </c>
      <c r="BG228" s="172">
        <f t="shared" ref="BG228:BG234" si="96">IF(N228="zákl. přenesená",J228,0)</f>
        <v>0</v>
      </c>
      <c r="BH228" s="172">
        <f t="shared" ref="BH228:BH234" si="97">IF(N228="sníž. přenesená",J228,0)</f>
        <v>0</v>
      </c>
      <c r="BI228" s="172">
        <f t="shared" ref="BI228:BI234" si="98">IF(N228="nulová",J228,0)</f>
        <v>0</v>
      </c>
      <c r="BJ228" s="15" t="s">
        <v>22</v>
      </c>
      <c r="BK228" s="172">
        <f t="shared" ref="BK228:BK234" si="99">ROUND(I228*H228,2)</f>
        <v>0</v>
      </c>
      <c r="BL228" s="15" t="s">
        <v>190</v>
      </c>
      <c r="BM228" s="15" t="s">
        <v>160</v>
      </c>
    </row>
    <row r="229" spans="2:65" s="1" customFormat="1" ht="22.5" customHeight="1" x14ac:dyDescent="0.3">
      <c r="B229" s="160"/>
      <c r="C229" s="161" t="s">
        <v>337</v>
      </c>
      <c r="D229" s="161" t="s">
        <v>157</v>
      </c>
      <c r="E229" s="162" t="s">
        <v>931</v>
      </c>
      <c r="F229" s="163" t="s">
        <v>932</v>
      </c>
      <c r="G229" s="164" t="s">
        <v>178</v>
      </c>
      <c r="H229" s="165">
        <v>24.824000000000002</v>
      </c>
      <c r="I229" s="166"/>
      <c r="J229" s="167">
        <f t="shared" si="90"/>
        <v>0</v>
      </c>
      <c r="K229" s="163" t="s">
        <v>159</v>
      </c>
      <c r="L229" s="32"/>
      <c r="M229" s="168" t="s">
        <v>3</v>
      </c>
      <c r="N229" s="169" t="s">
        <v>42</v>
      </c>
      <c r="O229" s="33"/>
      <c r="P229" s="170">
        <f t="shared" si="91"/>
        <v>0</v>
      </c>
      <c r="Q229" s="170">
        <v>1.223E-2</v>
      </c>
      <c r="R229" s="170">
        <f t="shared" si="92"/>
        <v>0.30359752000000001</v>
      </c>
      <c r="S229" s="170">
        <v>0</v>
      </c>
      <c r="T229" s="171">
        <f t="shared" si="93"/>
        <v>0</v>
      </c>
      <c r="AR229" s="15" t="s">
        <v>190</v>
      </c>
      <c r="AT229" s="15" t="s">
        <v>157</v>
      </c>
      <c r="AU229" s="15" t="s">
        <v>79</v>
      </c>
      <c r="AY229" s="15" t="s">
        <v>155</v>
      </c>
      <c r="BE229" s="172">
        <f t="shared" si="94"/>
        <v>0</v>
      </c>
      <c r="BF229" s="172">
        <f t="shared" si="95"/>
        <v>0</v>
      </c>
      <c r="BG229" s="172">
        <f t="shared" si="96"/>
        <v>0</v>
      </c>
      <c r="BH229" s="172">
        <f t="shared" si="97"/>
        <v>0</v>
      </c>
      <c r="BI229" s="172">
        <f t="shared" si="98"/>
        <v>0</v>
      </c>
      <c r="BJ229" s="15" t="s">
        <v>22</v>
      </c>
      <c r="BK229" s="172">
        <f t="shared" si="99"/>
        <v>0</v>
      </c>
      <c r="BL229" s="15" t="s">
        <v>190</v>
      </c>
      <c r="BM229" s="15" t="s">
        <v>933</v>
      </c>
    </row>
    <row r="230" spans="2:65" s="1" customFormat="1" ht="31.5" customHeight="1" x14ac:dyDescent="0.3">
      <c r="B230" s="160"/>
      <c r="C230" s="161" t="s">
        <v>28</v>
      </c>
      <c r="D230" s="161" t="s">
        <v>157</v>
      </c>
      <c r="E230" s="162" t="s">
        <v>934</v>
      </c>
      <c r="F230" s="163" t="s">
        <v>935</v>
      </c>
      <c r="G230" s="164" t="s">
        <v>178</v>
      </c>
      <c r="H230" s="165">
        <v>24.824000000000002</v>
      </c>
      <c r="I230" s="166"/>
      <c r="J230" s="167">
        <f t="shared" si="90"/>
        <v>0</v>
      </c>
      <c r="K230" s="163" t="s">
        <v>159</v>
      </c>
      <c r="L230" s="32"/>
      <c r="M230" s="168" t="s">
        <v>3</v>
      </c>
      <c r="N230" s="169" t="s">
        <v>42</v>
      </c>
      <c r="O230" s="33"/>
      <c r="P230" s="170">
        <f t="shared" si="91"/>
        <v>0</v>
      </c>
      <c r="Q230" s="170">
        <v>0</v>
      </c>
      <c r="R230" s="170">
        <f t="shared" si="92"/>
        <v>0</v>
      </c>
      <c r="S230" s="170">
        <v>1.7250000000000001E-2</v>
      </c>
      <c r="T230" s="171">
        <f t="shared" si="93"/>
        <v>0.42821400000000004</v>
      </c>
      <c r="AR230" s="15" t="s">
        <v>190</v>
      </c>
      <c r="AT230" s="15" t="s">
        <v>157</v>
      </c>
      <c r="AU230" s="15" t="s">
        <v>79</v>
      </c>
      <c r="AY230" s="15" t="s">
        <v>155</v>
      </c>
      <c r="BE230" s="172">
        <f t="shared" si="94"/>
        <v>0</v>
      </c>
      <c r="BF230" s="172">
        <f t="shared" si="95"/>
        <v>0</v>
      </c>
      <c r="BG230" s="172">
        <f t="shared" si="96"/>
        <v>0</v>
      </c>
      <c r="BH230" s="172">
        <f t="shared" si="97"/>
        <v>0</v>
      </c>
      <c r="BI230" s="172">
        <f t="shared" si="98"/>
        <v>0</v>
      </c>
      <c r="BJ230" s="15" t="s">
        <v>22</v>
      </c>
      <c r="BK230" s="172">
        <f t="shared" si="99"/>
        <v>0</v>
      </c>
      <c r="BL230" s="15" t="s">
        <v>190</v>
      </c>
      <c r="BM230" s="15" t="s">
        <v>936</v>
      </c>
    </row>
    <row r="231" spans="2:65" s="1" customFormat="1" ht="22.5" customHeight="1" x14ac:dyDescent="0.3">
      <c r="B231" s="160"/>
      <c r="C231" s="161" t="s">
        <v>340</v>
      </c>
      <c r="D231" s="161" t="s">
        <v>157</v>
      </c>
      <c r="E231" s="162" t="s">
        <v>453</v>
      </c>
      <c r="F231" s="163" t="s">
        <v>454</v>
      </c>
      <c r="G231" s="164" t="s">
        <v>324</v>
      </c>
      <c r="H231" s="165">
        <v>5</v>
      </c>
      <c r="I231" s="166"/>
      <c r="J231" s="167">
        <f t="shared" si="90"/>
        <v>0</v>
      </c>
      <c r="K231" s="163" t="s">
        <v>159</v>
      </c>
      <c r="L231" s="32"/>
      <c r="M231" s="168" t="s">
        <v>3</v>
      </c>
      <c r="N231" s="169" t="s">
        <v>42</v>
      </c>
      <c r="O231" s="33"/>
      <c r="P231" s="170">
        <f t="shared" si="91"/>
        <v>0</v>
      </c>
      <c r="Q231" s="170">
        <v>2.2000000000000001E-4</v>
      </c>
      <c r="R231" s="170">
        <f t="shared" si="92"/>
        <v>1.1000000000000001E-3</v>
      </c>
      <c r="S231" s="170">
        <v>0</v>
      </c>
      <c r="T231" s="171">
        <f t="shared" si="93"/>
        <v>0</v>
      </c>
      <c r="AR231" s="15" t="s">
        <v>190</v>
      </c>
      <c r="AT231" s="15" t="s">
        <v>157</v>
      </c>
      <c r="AU231" s="15" t="s">
        <v>79</v>
      </c>
      <c r="AY231" s="15" t="s">
        <v>155</v>
      </c>
      <c r="BE231" s="172">
        <f t="shared" si="94"/>
        <v>0</v>
      </c>
      <c r="BF231" s="172">
        <f t="shared" si="95"/>
        <v>0</v>
      </c>
      <c r="BG231" s="172">
        <f t="shared" si="96"/>
        <v>0</v>
      </c>
      <c r="BH231" s="172">
        <f t="shared" si="97"/>
        <v>0</v>
      </c>
      <c r="BI231" s="172">
        <f t="shared" si="98"/>
        <v>0</v>
      </c>
      <c r="BJ231" s="15" t="s">
        <v>22</v>
      </c>
      <c r="BK231" s="172">
        <f t="shared" si="99"/>
        <v>0</v>
      </c>
      <c r="BL231" s="15" t="s">
        <v>190</v>
      </c>
      <c r="BM231" s="15" t="s">
        <v>937</v>
      </c>
    </row>
    <row r="232" spans="2:65" s="1" customFormat="1" ht="22.5" customHeight="1" x14ac:dyDescent="0.3">
      <c r="B232" s="160"/>
      <c r="C232" s="182" t="s">
        <v>341</v>
      </c>
      <c r="D232" s="182" t="s">
        <v>180</v>
      </c>
      <c r="E232" s="183" t="s">
        <v>938</v>
      </c>
      <c r="F232" s="184" t="s">
        <v>939</v>
      </c>
      <c r="G232" s="185" t="s">
        <v>324</v>
      </c>
      <c r="H232" s="186">
        <v>5</v>
      </c>
      <c r="I232" s="187"/>
      <c r="J232" s="188">
        <f t="shared" si="90"/>
        <v>0</v>
      </c>
      <c r="K232" s="184" t="s">
        <v>159</v>
      </c>
      <c r="L232" s="189"/>
      <c r="M232" s="190" t="s">
        <v>3</v>
      </c>
      <c r="N232" s="191" t="s">
        <v>42</v>
      </c>
      <c r="O232" s="33"/>
      <c r="P232" s="170">
        <f t="shared" si="91"/>
        <v>0</v>
      </c>
      <c r="Q232" s="170">
        <v>2.0109999999999999E-2</v>
      </c>
      <c r="R232" s="170">
        <f t="shared" si="92"/>
        <v>0.10055</v>
      </c>
      <c r="S232" s="170">
        <v>0</v>
      </c>
      <c r="T232" s="171">
        <f t="shared" si="93"/>
        <v>0</v>
      </c>
      <c r="AR232" s="15" t="s">
        <v>209</v>
      </c>
      <c r="AT232" s="15" t="s">
        <v>180</v>
      </c>
      <c r="AU232" s="15" t="s">
        <v>79</v>
      </c>
      <c r="AY232" s="15" t="s">
        <v>155</v>
      </c>
      <c r="BE232" s="172">
        <f t="shared" si="94"/>
        <v>0</v>
      </c>
      <c r="BF232" s="172">
        <f t="shared" si="95"/>
        <v>0</v>
      </c>
      <c r="BG232" s="172">
        <f t="shared" si="96"/>
        <v>0</v>
      </c>
      <c r="BH232" s="172">
        <f t="shared" si="97"/>
        <v>0</v>
      </c>
      <c r="BI232" s="172">
        <f t="shared" si="98"/>
        <v>0</v>
      </c>
      <c r="BJ232" s="15" t="s">
        <v>22</v>
      </c>
      <c r="BK232" s="172">
        <f t="shared" si="99"/>
        <v>0</v>
      </c>
      <c r="BL232" s="15" t="s">
        <v>190</v>
      </c>
      <c r="BM232" s="15" t="s">
        <v>940</v>
      </c>
    </row>
    <row r="233" spans="2:65" s="1" customFormat="1" ht="22.5" customHeight="1" x14ac:dyDescent="0.3">
      <c r="B233" s="160"/>
      <c r="C233" s="161" t="s">
        <v>344</v>
      </c>
      <c r="D233" s="161" t="s">
        <v>157</v>
      </c>
      <c r="E233" s="162" t="s">
        <v>941</v>
      </c>
      <c r="F233" s="163" t="s">
        <v>942</v>
      </c>
      <c r="G233" s="164" t="s">
        <v>178</v>
      </c>
      <c r="H233" s="165">
        <v>52.755000000000003</v>
      </c>
      <c r="I233" s="166"/>
      <c r="J233" s="167">
        <f t="shared" si="90"/>
        <v>0</v>
      </c>
      <c r="K233" s="163" t="s">
        <v>159</v>
      </c>
      <c r="L233" s="32"/>
      <c r="M233" s="168" t="s">
        <v>3</v>
      </c>
      <c r="N233" s="169" t="s">
        <v>42</v>
      </c>
      <c r="O233" s="33"/>
      <c r="P233" s="170">
        <f t="shared" si="91"/>
        <v>0</v>
      </c>
      <c r="Q233" s="170">
        <v>3.1029999999999999E-2</v>
      </c>
      <c r="R233" s="170">
        <f t="shared" si="92"/>
        <v>1.63698765</v>
      </c>
      <c r="S233" s="170">
        <v>0</v>
      </c>
      <c r="T233" s="171">
        <f t="shared" si="93"/>
        <v>0</v>
      </c>
      <c r="AR233" s="15" t="s">
        <v>190</v>
      </c>
      <c r="AT233" s="15" t="s">
        <v>157</v>
      </c>
      <c r="AU233" s="15" t="s">
        <v>79</v>
      </c>
      <c r="AY233" s="15" t="s">
        <v>155</v>
      </c>
      <c r="BE233" s="172">
        <f t="shared" si="94"/>
        <v>0</v>
      </c>
      <c r="BF233" s="172">
        <f t="shared" si="95"/>
        <v>0</v>
      </c>
      <c r="BG233" s="172">
        <f t="shared" si="96"/>
        <v>0</v>
      </c>
      <c r="BH233" s="172">
        <f t="shared" si="97"/>
        <v>0</v>
      </c>
      <c r="BI233" s="172">
        <f t="shared" si="98"/>
        <v>0</v>
      </c>
      <c r="BJ233" s="15" t="s">
        <v>22</v>
      </c>
      <c r="BK233" s="172">
        <f t="shared" si="99"/>
        <v>0</v>
      </c>
      <c r="BL233" s="15" t="s">
        <v>190</v>
      </c>
      <c r="BM233" s="15" t="s">
        <v>27</v>
      </c>
    </row>
    <row r="234" spans="2:65" s="1" customFormat="1" ht="22.5" customHeight="1" x14ac:dyDescent="0.3">
      <c r="B234" s="160"/>
      <c r="C234" s="161" t="s">
        <v>347</v>
      </c>
      <c r="D234" s="161" t="s">
        <v>157</v>
      </c>
      <c r="E234" s="162" t="s">
        <v>943</v>
      </c>
      <c r="F234" s="163" t="s">
        <v>944</v>
      </c>
      <c r="G234" s="164" t="s">
        <v>265</v>
      </c>
      <c r="H234" s="192"/>
      <c r="I234" s="166"/>
      <c r="J234" s="167">
        <f t="shared" si="90"/>
        <v>0</v>
      </c>
      <c r="K234" s="163" t="s">
        <v>159</v>
      </c>
      <c r="L234" s="32"/>
      <c r="M234" s="168" t="s">
        <v>3</v>
      </c>
      <c r="N234" s="169" t="s">
        <v>42</v>
      </c>
      <c r="O234" s="33"/>
      <c r="P234" s="170">
        <f t="shared" si="91"/>
        <v>0</v>
      </c>
      <c r="Q234" s="170">
        <v>0</v>
      </c>
      <c r="R234" s="170">
        <f t="shared" si="92"/>
        <v>0</v>
      </c>
      <c r="S234" s="170">
        <v>0</v>
      </c>
      <c r="T234" s="171">
        <f t="shared" si="93"/>
        <v>0</v>
      </c>
      <c r="AR234" s="15" t="s">
        <v>190</v>
      </c>
      <c r="AT234" s="15" t="s">
        <v>157</v>
      </c>
      <c r="AU234" s="15" t="s">
        <v>79</v>
      </c>
      <c r="AY234" s="15" t="s">
        <v>155</v>
      </c>
      <c r="BE234" s="172">
        <f t="shared" si="94"/>
        <v>0</v>
      </c>
      <c r="BF234" s="172">
        <f t="shared" si="95"/>
        <v>0</v>
      </c>
      <c r="BG234" s="172">
        <f t="shared" si="96"/>
        <v>0</v>
      </c>
      <c r="BH234" s="172">
        <f t="shared" si="97"/>
        <v>0</v>
      </c>
      <c r="BI234" s="172">
        <f t="shared" si="98"/>
        <v>0</v>
      </c>
      <c r="BJ234" s="15" t="s">
        <v>22</v>
      </c>
      <c r="BK234" s="172">
        <f t="shared" si="99"/>
        <v>0</v>
      </c>
      <c r="BL234" s="15" t="s">
        <v>190</v>
      </c>
      <c r="BM234" s="15" t="s">
        <v>945</v>
      </c>
    </row>
    <row r="235" spans="2:65" s="10" customFormat="1" ht="29.85" customHeight="1" x14ac:dyDescent="0.3">
      <c r="B235" s="146"/>
      <c r="D235" s="157" t="s">
        <v>70</v>
      </c>
      <c r="E235" s="158" t="s">
        <v>457</v>
      </c>
      <c r="F235" s="158" t="s">
        <v>458</v>
      </c>
      <c r="I235" s="149"/>
      <c r="J235" s="159">
        <f>BK235</f>
        <v>0</v>
      </c>
      <c r="L235" s="146"/>
      <c r="M235" s="151"/>
      <c r="N235" s="152"/>
      <c r="O235" s="152"/>
      <c r="P235" s="153">
        <f>SUM(P236:P240)</f>
        <v>0</v>
      </c>
      <c r="Q235" s="152"/>
      <c r="R235" s="153">
        <f>SUM(R236:R240)</f>
        <v>0.12531676999999999</v>
      </c>
      <c r="S235" s="152"/>
      <c r="T235" s="154">
        <f>SUM(T236:T240)</f>
        <v>0</v>
      </c>
      <c r="AR235" s="147" t="s">
        <v>79</v>
      </c>
      <c r="AT235" s="155" t="s">
        <v>70</v>
      </c>
      <c r="AU235" s="155" t="s">
        <v>22</v>
      </c>
      <c r="AY235" s="147" t="s">
        <v>155</v>
      </c>
      <c r="BK235" s="156">
        <f>SUM(BK236:BK240)</f>
        <v>0</v>
      </c>
    </row>
    <row r="236" spans="2:65" s="1" customFormat="1" ht="31.5" customHeight="1" x14ac:dyDescent="0.3">
      <c r="B236" s="160"/>
      <c r="C236" s="161" t="s">
        <v>348</v>
      </c>
      <c r="D236" s="161" t="s">
        <v>157</v>
      </c>
      <c r="E236" s="162" t="s">
        <v>641</v>
      </c>
      <c r="F236" s="163" t="s">
        <v>642</v>
      </c>
      <c r="G236" s="164" t="s">
        <v>297</v>
      </c>
      <c r="H236" s="165">
        <v>8.8829999999999991</v>
      </c>
      <c r="I236" s="166"/>
      <c r="J236" s="167">
        <f>ROUND(I236*H236,2)</f>
        <v>0</v>
      </c>
      <c r="K236" s="163" t="s">
        <v>159</v>
      </c>
      <c r="L236" s="32"/>
      <c r="M236" s="168" t="s">
        <v>3</v>
      </c>
      <c r="N236" s="169" t="s">
        <v>42</v>
      </c>
      <c r="O236" s="33"/>
      <c r="P236" s="170">
        <f>O236*H236</f>
        <v>0</v>
      </c>
      <c r="Q236" s="170">
        <v>1.15E-3</v>
      </c>
      <c r="R236" s="170">
        <f>Q236*H236</f>
        <v>1.0215449999999999E-2</v>
      </c>
      <c r="S236" s="170">
        <v>0</v>
      </c>
      <c r="T236" s="171">
        <f>S236*H236</f>
        <v>0</v>
      </c>
      <c r="AR236" s="15" t="s">
        <v>190</v>
      </c>
      <c r="AT236" s="15" t="s">
        <v>157</v>
      </c>
      <c r="AU236" s="15" t="s">
        <v>79</v>
      </c>
      <c r="AY236" s="15" t="s">
        <v>155</v>
      </c>
      <c r="BE236" s="172">
        <f>IF(N236="základní",J236,0)</f>
        <v>0</v>
      </c>
      <c r="BF236" s="172">
        <f>IF(N236="snížená",J236,0)</f>
        <v>0</v>
      </c>
      <c r="BG236" s="172">
        <f>IF(N236="zákl. přenesená",J236,0)</f>
        <v>0</v>
      </c>
      <c r="BH236" s="172">
        <f>IF(N236="sníž. přenesená",J236,0)</f>
        <v>0</v>
      </c>
      <c r="BI236" s="172">
        <f>IF(N236="nulová",J236,0)</f>
        <v>0</v>
      </c>
      <c r="BJ236" s="15" t="s">
        <v>22</v>
      </c>
      <c r="BK236" s="172">
        <f>ROUND(I236*H236,2)</f>
        <v>0</v>
      </c>
      <c r="BL236" s="15" t="s">
        <v>190</v>
      </c>
      <c r="BM236" s="15" t="s">
        <v>946</v>
      </c>
    </row>
    <row r="237" spans="2:65" s="1" customFormat="1" ht="22.5" customHeight="1" x14ac:dyDescent="0.3">
      <c r="B237" s="160"/>
      <c r="C237" s="161" t="s">
        <v>351</v>
      </c>
      <c r="D237" s="161" t="s">
        <v>157</v>
      </c>
      <c r="E237" s="162" t="s">
        <v>644</v>
      </c>
      <c r="F237" s="163" t="s">
        <v>645</v>
      </c>
      <c r="G237" s="164" t="s">
        <v>297</v>
      </c>
      <c r="H237" s="165">
        <v>5.8049999999999997</v>
      </c>
      <c r="I237" s="166"/>
      <c r="J237" s="167">
        <f>ROUND(I237*H237,2)</f>
        <v>0</v>
      </c>
      <c r="K237" s="163" t="s">
        <v>159</v>
      </c>
      <c r="L237" s="32"/>
      <c r="M237" s="168" t="s">
        <v>3</v>
      </c>
      <c r="N237" s="169" t="s">
        <v>42</v>
      </c>
      <c r="O237" s="33"/>
      <c r="P237" s="170">
        <f>O237*H237</f>
        <v>0</v>
      </c>
      <c r="Q237" s="170">
        <v>6.0999999999999997E-4</v>
      </c>
      <c r="R237" s="170">
        <f>Q237*H237</f>
        <v>3.5410499999999996E-3</v>
      </c>
      <c r="S237" s="170">
        <v>0</v>
      </c>
      <c r="T237" s="171">
        <f>S237*H237</f>
        <v>0</v>
      </c>
      <c r="AR237" s="15" t="s">
        <v>190</v>
      </c>
      <c r="AT237" s="15" t="s">
        <v>157</v>
      </c>
      <c r="AU237" s="15" t="s">
        <v>79</v>
      </c>
      <c r="AY237" s="15" t="s">
        <v>155</v>
      </c>
      <c r="BE237" s="172">
        <f>IF(N237="základní",J237,0)</f>
        <v>0</v>
      </c>
      <c r="BF237" s="172">
        <f>IF(N237="snížená",J237,0)</f>
        <v>0</v>
      </c>
      <c r="BG237" s="172">
        <f>IF(N237="zákl. přenesená",J237,0)</f>
        <v>0</v>
      </c>
      <c r="BH237" s="172">
        <f>IF(N237="sníž. přenesená",J237,0)</f>
        <v>0</v>
      </c>
      <c r="BI237" s="172">
        <f>IF(N237="nulová",J237,0)</f>
        <v>0</v>
      </c>
      <c r="BJ237" s="15" t="s">
        <v>22</v>
      </c>
      <c r="BK237" s="172">
        <f>ROUND(I237*H237,2)</f>
        <v>0</v>
      </c>
      <c r="BL237" s="15" t="s">
        <v>190</v>
      </c>
      <c r="BM237" s="15" t="s">
        <v>947</v>
      </c>
    </row>
    <row r="238" spans="2:65" s="1" customFormat="1" ht="22.5" customHeight="1" x14ac:dyDescent="0.3">
      <c r="B238" s="160"/>
      <c r="C238" s="161" t="s">
        <v>352</v>
      </c>
      <c r="D238" s="161" t="s">
        <v>157</v>
      </c>
      <c r="E238" s="162" t="s">
        <v>647</v>
      </c>
      <c r="F238" s="163" t="s">
        <v>648</v>
      </c>
      <c r="G238" s="164" t="s">
        <v>297</v>
      </c>
      <c r="H238" s="165">
        <v>27.821999999999999</v>
      </c>
      <c r="I238" s="166"/>
      <c r="J238" s="167">
        <f>ROUND(I238*H238,2)</f>
        <v>0</v>
      </c>
      <c r="K238" s="163" t="s">
        <v>159</v>
      </c>
      <c r="L238" s="32"/>
      <c r="M238" s="168" t="s">
        <v>3</v>
      </c>
      <c r="N238" s="169" t="s">
        <v>42</v>
      </c>
      <c r="O238" s="33"/>
      <c r="P238" s="170">
        <f>O238*H238</f>
        <v>0</v>
      </c>
      <c r="Q238" s="170">
        <v>2.8600000000000001E-3</v>
      </c>
      <c r="R238" s="170">
        <f>Q238*H238</f>
        <v>7.9570920000000003E-2</v>
      </c>
      <c r="S238" s="170">
        <v>0</v>
      </c>
      <c r="T238" s="171">
        <f>S238*H238</f>
        <v>0</v>
      </c>
      <c r="AR238" s="15" t="s">
        <v>190</v>
      </c>
      <c r="AT238" s="15" t="s">
        <v>157</v>
      </c>
      <c r="AU238" s="15" t="s">
        <v>79</v>
      </c>
      <c r="AY238" s="15" t="s">
        <v>155</v>
      </c>
      <c r="BE238" s="172">
        <f>IF(N238="základní",J238,0)</f>
        <v>0</v>
      </c>
      <c r="BF238" s="172">
        <f>IF(N238="snížená",J238,0)</f>
        <v>0</v>
      </c>
      <c r="BG238" s="172">
        <f>IF(N238="zákl. přenesená",J238,0)</f>
        <v>0</v>
      </c>
      <c r="BH238" s="172">
        <f>IF(N238="sníž. přenesená",J238,0)</f>
        <v>0</v>
      </c>
      <c r="BI238" s="172">
        <f>IF(N238="nulová",J238,0)</f>
        <v>0</v>
      </c>
      <c r="BJ238" s="15" t="s">
        <v>22</v>
      </c>
      <c r="BK238" s="172">
        <f>ROUND(I238*H238,2)</f>
        <v>0</v>
      </c>
      <c r="BL238" s="15" t="s">
        <v>190</v>
      </c>
      <c r="BM238" s="15" t="s">
        <v>948</v>
      </c>
    </row>
    <row r="239" spans="2:65" s="1" customFormat="1" ht="22.5" customHeight="1" x14ac:dyDescent="0.3">
      <c r="B239" s="160"/>
      <c r="C239" s="161" t="s">
        <v>355</v>
      </c>
      <c r="D239" s="161" t="s">
        <v>157</v>
      </c>
      <c r="E239" s="162" t="s">
        <v>650</v>
      </c>
      <c r="F239" s="163" t="s">
        <v>651</v>
      </c>
      <c r="G239" s="164" t="s">
        <v>297</v>
      </c>
      <c r="H239" s="165">
        <v>14.345000000000001</v>
      </c>
      <c r="I239" s="166"/>
      <c r="J239" s="167">
        <f>ROUND(I239*H239,2)</f>
        <v>0</v>
      </c>
      <c r="K239" s="163" t="s">
        <v>159</v>
      </c>
      <c r="L239" s="32"/>
      <c r="M239" s="168" t="s">
        <v>3</v>
      </c>
      <c r="N239" s="169" t="s">
        <v>42</v>
      </c>
      <c r="O239" s="33"/>
      <c r="P239" s="170">
        <f>O239*H239</f>
        <v>0</v>
      </c>
      <c r="Q239" s="170">
        <v>2.2300000000000002E-3</v>
      </c>
      <c r="R239" s="170">
        <f>Q239*H239</f>
        <v>3.1989350000000007E-2</v>
      </c>
      <c r="S239" s="170">
        <v>0</v>
      </c>
      <c r="T239" s="171">
        <f>S239*H239</f>
        <v>0</v>
      </c>
      <c r="AR239" s="15" t="s">
        <v>190</v>
      </c>
      <c r="AT239" s="15" t="s">
        <v>157</v>
      </c>
      <c r="AU239" s="15" t="s">
        <v>79</v>
      </c>
      <c r="AY239" s="15" t="s">
        <v>155</v>
      </c>
      <c r="BE239" s="172">
        <f>IF(N239="základní",J239,0)</f>
        <v>0</v>
      </c>
      <c r="BF239" s="172">
        <f>IF(N239="snížená",J239,0)</f>
        <v>0</v>
      </c>
      <c r="BG239" s="172">
        <f>IF(N239="zákl. přenesená",J239,0)</f>
        <v>0</v>
      </c>
      <c r="BH239" s="172">
        <f>IF(N239="sníž. přenesená",J239,0)</f>
        <v>0</v>
      </c>
      <c r="BI239" s="172">
        <f>IF(N239="nulová",J239,0)</f>
        <v>0</v>
      </c>
      <c r="BJ239" s="15" t="s">
        <v>22</v>
      </c>
      <c r="BK239" s="172">
        <f>ROUND(I239*H239,2)</f>
        <v>0</v>
      </c>
      <c r="BL239" s="15" t="s">
        <v>190</v>
      </c>
      <c r="BM239" s="15" t="s">
        <v>949</v>
      </c>
    </row>
    <row r="240" spans="2:65" s="1" customFormat="1" ht="22.5" customHeight="1" x14ac:dyDescent="0.3">
      <c r="B240" s="160"/>
      <c r="C240" s="161" t="s">
        <v>358</v>
      </c>
      <c r="D240" s="161" t="s">
        <v>157</v>
      </c>
      <c r="E240" s="162" t="s">
        <v>653</v>
      </c>
      <c r="F240" s="163" t="s">
        <v>654</v>
      </c>
      <c r="G240" s="164" t="s">
        <v>265</v>
      </c>
      <c r="H240" s="192"/>
      <c r="I240" s="166"/>
      <c r="J240" s="167">
        <f>ROUND(I240*H240,2)</f>
        <v>0</v>
      </c>
      <c r="K240" s="163" t="s">
        <v>159</v>
      </c>
      <c r="L240" s="32"/>
      <c r="M240" s="168" t="s">
        <v>3</v>
      </c>
      <c r="N240" s="169" t="s">
        <v>42</v>
      </c>
      <c r="O240" s="33"/>
      <c r="P240" s="170">
        <f>O240*H240</f>
        <v>0</v>
      </c>
      <c r="Q240" s="170">
        <v>0</v>
      </c>
      <c r="R240" s="170">
        <f>Q240*H240</f>
        <v>0</v>
      </c>
      <c r="S240" s="170">
        <v>0</v>
      </c>
      <c r="T240" s="171">
        <f>S240*H240</f>
        <v>0</v>
      </c>
      <c r="AR240" s="15" t="s">
        <v>190</v>
      </c>
      <c r="AT240" s="15" t="s">
        <v>157</v>
      </c>
      <c r="AU240" s="15" t="s">
        <v>79</v>
      </c>
      <c r="AY240" s="15" t="s">
        <v>155</v>
      </c>
      <c r="BE240" s="172">
        <f>IF(N240="základní",J240,0)</f>
        <v>0</v>
      </c>
      <c r="BF240" s="172">
        <f>IF(N240="snížená",J240,0)</f>
        <v>0</v>
      </c>
      <c r="BG240" s="172">
        <f>IF(N240="zákl. přenesená",J240,0)</f>
        <v>0</v>
      </c>
      <c r="BH240" s="172">
        <f>IF(N240="sníž. přenesená",J240,0)</f>
        <v>0</v>
      </c>
      <c r="BI240" s="172">
        <f>IF(N240="nulová",J240,0)</f>
        <v>0</v>
      </c>
      <c r="BJ240" s="15" t="s">
        <v>22</v>
      </c>
      <c r="BK240" s="172">
        <f>ROUND(I240*H240,2)</f>
        <v>0</v>
      </c>
      <c r="BL240" s="15" t="s">
        <v>190</v>
      </c>
      <c r="BM240" s="15" t="s">
        <v>950</v>
      </c>
    </row>
    <row r="241" spans="2:65" s="10" customFormat="1" ht="29.85" customHeight="1" x14ac:dyDescent="0.3">
      <c r="B241" s="146"/>
      <c r="D241" s="157" t="s">
        <v>70</v>
      </c>
      <c r="E241" s="158" t="s">
        <v>459</v>
      </c>
      <c r="F241" s="158" t="s">
        <v>460</v>
      </c>
      <c r="I241" s="149"/>
      <c r="J241" s="159">
        <f>BK241</f>
        <v>0</v>
      </c>
      <c r="L241" s="146"/>
      <c r="M241" s="151"/>
      <c r="N241" s="152"/>
      <c r="O241" s="152"/>
      <c r="P241" s="153">
        <f>SUM(P242:P256)</f>
        <v>0</v>
      </c>
      <c r="Q241" s="152"/>
      <c r="R241" s="153">
        <f>SUM(R242:R256)</f>
        <v>0.69393739999999982</v>
      </c>
      <c r="S241" s="152"/>
      <c r="T241" s="154">
        <f>SUM(T242:T256)</f>
        <v>0</v>
      </c>
      <c r="AR241" s="147" t="s">
        <v>79</v>
      </c>
      <c r="AT241" s="155" t="s">
        <v>70</v>
      </c>
      <c r="AU241" s="155" t="s">
        <v>22</v>
      </c>
      <c r="AY241" s="147" t="s">
        <v>155</v>
      </c>
      <c r="BK241" s="156">
        <f>SUM(BK242:BK256)</f>
        <v>0</v>
      </c>
    </row>
    <row r="242" spans="2:65" s="1" customFormat="1" ht="22.5" customHeight="1" x14ac:dyDescent="0.3">
      <c r="B242" s="160"/>
      <c r="C242" s="161" t="s">
        <v>361</v>
      </c>
      <c r="D242" s="161" t="s">
        <v>157</v>
      </c>
      <c r="E242" s="162" t="s">
        <v>951</v>
      </c>
      <c r="F242" s="163" t="s">
        <v>952</v>
      </c>
      <c r="G242" s="164" t="s">
        <v>178</v>
      </c>
      <c r="H242" s="165">
        <v>9.6579999999999995</v>
      </c>
      <c r="I242" s="166"/>
      <c r="J242" s="167">
        <f t="shared" ref="J242:J256" si="100">ROUND(I242*H242,2)</f>
        <v>0</v>
      </c>
      <c r="K242" s="163" t="s">
        <v>159</v>
      </c>
      <c r="L242" s="32"/>
      <c r="M242" s="168" t="s">
        <v>3</v>
      </c>
      <c r="N242" s="169" t="s">
        <v>42</v>
      </c>
      <c r="O242" s="33"/>
      <c r="P242" s="170">
        <f t="shared" ref="P242:P256" si="101">O242*H242</f>
        <v>0</v>
      </c>
      <c r="Q242" s="170">
        <v>2.5000000000000001E-4</v>
      </c>
      <c r="R242" s="170">
        <f t="shared" ref="R242:R256" si="102">Q242*H242</f>
        <v>2.4145E-3</v>
      </c>
      <c r="S242" s="170">
        <v>0</v>
      </c>
      <c r="T242" s="171">
        <f t="shared" ref="T242:T256" si="103">S242*H242</f>
        <v>0</v>
      </c>
      <c r="AR242" s="15" t="s">
        <v>190</v>
      </c>
      <c r="AT242" s="15" t="s">
        <v>157</v>
      </c>
      <c r="AU242" s="15" t="s">
        <v>79</v>
      </c>
      <c r="AY242" s="15" t="s">
        <v>155</v>
      </c>
      <c r="BE242" s="172">
        <f t="shared" ref="BE242:BE256" si="104">IF(N242="základní",J242,0)</f>
        <v>0</v>
      </c>
      <c r="BF242" s="172">
        <f t="shared" ref="BF242:BF256" si="105">IF(N242="snížená",J242,0)</f>
        <v>0</v>
      </c>
      <c r="BG242" s="172">
        <f t="shared" ref="BG242:BG256" si="106">IF(N242="zákl. přenesená",J242,0)</f>
        <v>0</v>
      </c>
      <c r="BH242" s="172">
        <f t="shared" ref="BH242:BH256" si="107">IF(N242="sníž. přenesená",J242,0)</f>
        <v>0</v>
      </c>
      <c r="BI242" s="172">
        <f t="shared" ref="BI242:BI256" si="108">IF(N242="nulová",J242,0)</f>
        <v>0</v>
      </c>
      <c r="BJ242" s="15" t="s">
        <v>22</v>
      </c>
      <c r="BK242" s="172">
        <f t="shared" ref="BK242:BK256" si="109">ROUND(I242*H242,2)</f>
        <v>0</v>
      </c>
      <c r="BL242" s="15" t="s">
        <v>190</v>
      </c>
      <c r="BM242" s="15" t="s">
        <v>953</v>
      </c>
    </row>
    <row r="243" spans="2:65" s="1" customFormat="1" ht="22.5" customHeight="1" x14ac:dyDescent="0.3">
      <c r="B243" s="160"/>
      <c r="C243" s="182" t="s">
        <v>362</v>
      </c>
      <c r="D243" s="182" t="s">
        <v>180</v>
      </c>
      <c r="E243" s="183" t="s">
        <v>954</v>
      </c>
      <c r="F243" s="184" t="s">
        <v>955</v>
      </c>
      <c r="G243" s="185" t="s">
        <v>178</v>
      </c>
      <c r="H243" s="186">
        <v>9.6579999999999995</v>
      </c>
      <c r="I243" s="187"/>
      <c r="J243" s="188">
        <f t="shared" si="100"/>
        <v>0</v>
      </c>
      <c r="K243" s="184" t="s">
        <v>3</v>
      </c>
      <c r="L243" s="189"/>
      <c r="M243" s="190" t="s">
        <v>3</v>
      </c>
      <c r="N243" s="191" t="s">
        <v>42</v>
      </c>
      <c r="O243" s="33"/>
      <c r="P243" s="170">
        <f t="shared" si="101"/>
        <v>0</v>
      </c>
      <c r="Q243" s="170">
        <v>3.8800000000000001E-2</v>
      </c>
      <c r="R243" s="170">
        <f t="shared" si="102"/>
        <v>0.37473039999999996</v>
      </c>
      <c r="S243" s="170">
        <v>0</v>
      </c>
      <c r="T243" s="171">
        <f t="shared" si="103"/>
        <v>0</v>
      </c>
      <c r="AR243" s="15" t="s">
        <v>209</v>
      </c>
      <c r="AT243" s="15" t="s">
        <v>180</v>
      </c>
      <c r="AU243" s="15" t="s">
        <v>79</v>
      </c>
      <c r="AY243" s="15" t="s">
        <v>155</v>
      </c>
      <c r="BE243" s="172">
        <f t="shared" si="104"/>
        <v>0</v>
      </c>
      <c r="BF243" s="172">
        <f t="shared" si="105"/>
        <v>0</v>
      </c>
      <c r="BG243" s="172">
        <f t="shared" si="106"/>
        <v>0</v>
      </c>
      <c r="BH243" s="172">
        <f t="shared" si="107"/>
        <v>0</v>
      </c>
      <c r="BI243" s="172">
        <f t="shared" si="108"/>
        <v>0</v>
      </c>
      <c r="BJ243" s="15" t="s">
        <v>22</v>
      </c>
      <c r="BK243" s="172">
        <f t="shared" si="109"/>
        <v>0</v>
      </c>
      <c r="BL243" s="15" t="s">
        <v>190</v>
      </c>
      <c r="BM243" s="15" t="s">
        <v>956</v>
      </c>
    </row>
    <row r="244" spans="2:65" s="1" customFormat="1" ht="22.5" customHeight="1" x14ac:dyDescent="0.3">
      <c r="B244" s="160"/>
      <c r="C244" s="161" t="s">
        <v>365</v>
      </c>
      <c r="D244" s="161" t="s">
        <v>157</v>
      </c>
      <c r="E244" s="162" t="s">
        <v>656</v>
      </c>
      <c r="F244" s="163" t="s">
        <v>657</v>
      </c>
      <c r="G244" s="164" t="s">
        <v>178</v>
      </c>
      <c r="H244" s="165">
        <v>3.57</v>
      </c>
      <c r="I244" s="166"/>
      <c r="J244" s="167">
        <f t="shared" si="100"/>
        <v>0</v>
      </c>
      <c r="K244" s="163" t="s">
        <v>159</v>
      </c>
      <c r="L244" s="32"/>
      <c r="M244" s="168" t="s">
        <v>3</v>
      </c>
      <c r="N244" s="169" t="s">
        <v>42</v>
      </c>
      <c r="O244" s="33"/>
      <c r="P244" s="170">
        <f t="shared" si="101"/>
        <v>0</v>
      </c>
      <c r="Q244" s="170">
        <v>2.5000000000000001E-4</v>
      </c>
      <c r="R244" s="170">
        <f t="shared" si="102"/>
        <v>8.9249999999999996E-4</v>
      </c>
      <c r="S244" s="170">
        <v>0</v>
      </c>
      <c r="T244" s="171">
        <f t="shared" si="103"/>
        <v>0</v>
      </c>
      <c r="AR244" s="15" t="s">
        <v>190</v>
      </c>
      <c r="AT244" s="15" t="s">
        <v>157</v>
      </c>
      <c r="AU244" s="15" t="s">
        <v>79</v>
      </c>
      <c r="AY244" s="15" t="s">
        <v>155</v>
      </c>
      <c r="BE244" s="172">
        <f t="shared" si="104"/>
        <v>0</v>
      </c>
      <c r="BF244" s="172">
        <f t="shared" si="105"/>
        <v>0</v>
      </c>
      <c r="BG244" s="172">
        <f t="shared" si="106"/>
        <v>0</v>
      </c>
      <c r="BH244" s="172">
        <f t="shared" si="107"/>
        <v>0</v>
      </c>
      <c r="BI244" s="172">
        <f t="shared" si="108"/>
        <v>0</v>
      </c>
      <c r="BJ244" s="15" t="s">
        <v>22</v>
      </c>
      <c r="BK244" s="172">
        <f t="shared" si="109"/>
        <v>0</v>
      </c>
      <c r="BL244" s="15" t="s">
        <v>190</v>
      </c>
      <c r="BM244" s="15" t="s">
        <v>957</v>
      </c>
    </row>
    <row r="245" spans="2:65" s="1" customFormat="1" ht="22.5" customHeight="1" x14ac:dyDescent="0.3">
      <c r="B245" s="160"/>
      <c r="C245" s="182" t="s">
        <v>366</v>
      </c>
      <c r="D245" s="182" t="s">
        <v>180</v>
      </c>
      <c r="E245" s="183" t="s">
        <v>958</v>
      </c>
      <c r="F245" s="184" t="s">
        <v>959</v>
      </c>
      <c r="G245" s="185" t="s">
        <v>324</v>
      </c>
      <c r="H245" s="186">
        <v>1</v>
      </c>
      <c r="I245" s="187"/>
      <c r="J245" s="188">
        <f t="shared" si="100"/>
        <v>0</v>
      </c>
      <c r="K245" s="184" t="s">
        <v>159</v>
      </c>
      <c r="L245" s="189"/>
      <c r="M245" s="190" t="s">
        <v>3</v>
      </c>
      <c r="N245" s="191" t="s">
        <v>42</v>
      </c>
      <c r="O245" s="33"/>
      <c r="P245" s="170">
        <f t="shared" si="101"/>
        <v>0</v>
      </c>
      <c r="Q245" s="170">
        <v>3.1099999999999999E-2</v>
      </c>
      <c r="R245" s="170">
        <f t="shared" si="102"/>
        <v>3.1099999999999999E-2</v>
      </c>
      <c r="S245" s="170">
        <v>0</v>
      </c>
      <c r="T245" s="171">
        <f t="shared" si="103"/>
        <v>0</v>
      </c>
      <c r="AR245" s="15" t="s">
        <v>209</v>
      </c>
      <c r="AT245" s="15" t="s">
        <v>180</v>
      </c>
      <c r="AU245" s="15" t="s">
        <v>79</v>
      </c>
      <c r="AY245" s="15" t="s">
        <v>155</v>
      </c>
      <c r="BE245" s="172">
        <f t="shared" si="104"/>
        <v>0</v>
      </c>
      <c r="BF245" s="172">
        <f t="shared" si="105"/>
        <v>0</v>
      </c>
      <c r="BG245" s="172">
        <f t="shared" si="106"/>
        <v>0</v>
      </c>
      <c r="BH245" s="172">
        <f t="shared" si="107"/>
        <v>0</v>
      </c>
      <c r="BI245" s="172">
        <f t="shared" si="108"/>
        <v>0</v>
      </c>
      <c r="BJ245" s="15" t="s">
        <v>22</v>
      </c>
      <c r="BK245" s="172">
        <f t="shared" si="109"/>
        <v>0</v>
      </c>
      <c r="BL245" s="15" t="s">
        <v>190</v>
      </c>
      <c r="BM245" s="15" t="s">
        <v>960</v>
      </c>
    </row>
    <row r="246" spans="2:65" s="1" customFormat="1" ht="22.5" customHeight="1" x14ac:dyDescent="0.3">
      <c r="B246" s="160"/>
      <c r="C246" s="182" t="s">
        <v>369</v>
      </c>
      <c r="D246" s="182" t="s">
        <v>180</v>
      </c>
      <c r="E246" s="183" t="s">
        <v>961</v>
      </c>
      <c r="F246" s="184" t="s">
        <v>962</v>
      </c>
      <c r="G246" s="185" t="s">
        <v>324</v>
      </c>
      <c r="H246" s="186">
        <v>1</v>
      </c>
      <c r="I246" s="187"/>
      <c r="J246" s="188">
        <f t="shared" si="100"/>
        <v>0</v>
      </c>
      <c r="K246" s="184" t="s">
        <v>159</v>
      </c>
      <c r="L246" s="189"/>
      <c r="M246" s="190" t="s">
        <v>3</v>
      </c>
      <c r="N246" s="191" t="s">
        <v>42</v>
      </c>
      <c r="O246" s="33"/>
      <c r="P246" s="170">
        <f t="shared" si="101"/>
        <v>0</v>
      </c>
      <c r="Q246" s="170">
        <v>3.8899999999999997E-2</v>
      </c>
      <c r="R246" s="170">
        <f t="shared" si="102"/>
        <v>3.8899999999999997E-2</v>
      </c>
      <c r="S246" s="170">
        <v>0</v>
      </c>
      <c r="T246" s="171">
        <f t="shared" si="103"/>
        <v>0</v>
      </c>
      <c r="AR246" s="15" t="s">
        <v>209</v>
      </c>
      <c r="AT246" s="15" t="s">
        <v>180</v>
      </c>
      <c r="AU246" s="15" t="s">
        <v>79</v>
      </c>
      <c r="AY246" s="15" t="s">
        <v>155</v>
      </c>
      <c r="BE246" s="172">
        <f t="shared" si="104"/>
        <v>0</v>
      </c>
      <c r="BF246" s="172">
        <f t="shared" si="105"/>
        <v>0</v>
      </c>
      <c r="BG246" s="172">
        <f t="shared" si="106"/>
        <v>0</v>
      </c>
      <c r="BH246" s="172">
        <f t="shared" si="107"/>
        <v>0</v>
      </c>
      <c r="BI246" s="172">
        <f t="shared" si="108"/>
        <v>0</v>
      </c>
      <c r="BJ246" s="15" t="s">
        <v>22</v>
      </c>
      <c r="BK246" s="172">
        <f t="shared" si="109"/>
        <v>0</v>
      </c>
      <c r="BL246" s="15" t="s">
        <v>190</v>
      </c>
      <c r="BM246" s="15" t="s">
        <v>963</v>
      </c>
    </row>
    <row r="247" spans="2:65" s="1" customFormat="1" ht="22.5" customHeight="1" x14ac:dyDescent="0.3">
      <c r="B247" s="160"/>
      <c r="C247" s="161" t="s">
        <v>370</v>
      </c>
      <c r="D247" s="161" t="s">
        <v>157</v>
      </c>
      <c r="E247" s="162" t="s">
        <v>461</v>
      </c>
      <c r="F247" s="163" t="s">
        <v>462</v>
      </c>
      <c r="G247" s="164" t="s">
        <v>324</v>
      </c>
      <c r="H247" s="165">
        <v>6</v>
      </c>
      <c r="I247" s="166"/>
      <c r="J247" s="167">
        <f t="shared" si="100"/>
        <v>0</v>
      </c>
      <c r="K247" s="163" t="s">
        <v>159</v>
      </c>
      <c r="L247" s="32"/>
      <c r="M247" s="168" t="s">
        <v>3</v>
      </c>
      <c r="N247" s="169" t="s">
        <v>42</v>
      </c>
      <c r="O247" s="33"/>
      <c r="P247" s="170">
        <f t="shared" si="101"/>
        <v>0</v>
      </c>
      <c r="Q247" s="170">
        <v>0</v>
      </c>
      <c r="R247" s="170">
        <f t="shared" si="102"/>
        <v>0</v>
      </c>
      <c r="S247" s="170">
        <v>0</v>
      </c>
      <c r="T247" s="171">
        <f t="shared" si="103"/>
        <v>0</v>
      </c>
      <c r="AR247" s="15" t="s">
        <v>190</v>
      </c>
      <c r="AT247" s="15" t="s">
        <v>157</v>
      </c>
      <c r="AU247" s="15" t="s">
        <v>79</v>
      </c>
      <c r="AY247" s="15" t="s">
        <v>155</v>
      </c>
      <c r="BE247" s="172">
        <f t="shared" si="104"/>
        <v>0</v>
      </c>
      <c r="BF247" s="172">
        <f t="shared" si="105"/>
        <v>0</v>
      </c>
      <c r="BG247" s="172">
        <f t="shared" si="106"/>
        <v>0</v>
      </c>
      <c r="BH247" s="172">
        <f t="shared" si="107"/>
        <v>0</v>
      </c>
      <c r="BI247" s="172">
        <f t="shared" si="108"/>
        <v>0</v>
      </c>
      <c r="BJ247" s="15" t="s">
        <v>22</v>
      </c>
      <c r="BK247" s="172">
        <f t="shared" si="109"/>
        <v>0</v>
      </c>
      <c r="BL247" s="15" t="s">
        <v>190</v>
      </c>
      <c r="BM247" s="15" t="s">
        <v>964</v>
      </c>
    </row>
    <row r="248" spans="2:65" s="1" customFormat="1" ht="22.5" customHeight="1" x14ac:dyDescent="0.3">
      <c r="B248" s="160"/>
      <c r="C248" s="182" t="s">
        <v>371</v>
      </c>
      <c r="D248" s="182" t="s">
        <v>180</v>
      </c>
      <c r="E248" s="183" t="s">
        <v>463</v>
      </c>
      <c r="F248" s="184" t="s">
        <v>464</v>
      </c>
      <c r="G248" s="185" t="s">
        <v>324</v>
      </c>
      <c r="H248" s="186">
        <v>1</v>
      </c>
      <c r="I248" s="187"/>
      <c r="J248" s="188">
        <f t="shared" si="100"/>
        <v>0</v>
      </c>
      <c r="K248" s="184" t="s">
        <v>159</v>
      </c>
      <c r="L248" s="189"/>
      <c r="M248" s="190" t="s">
        <v>3</v>
      </c>
      <c r="N248" s="191" t="s">
        <v>42</v>
      </c>
      <c r="O248" s="33"/>
      <c r="P248" s="170">
        <f t="shared" si="101"/>
        <v>0</v>
      </c>
      <c r="Q248" s="170">
        <v>1.8499999999999999E-2</v>
      </c>
      <c r="R248" s="170">
        <f t="shared" si="102"/>
        <v>1.8499999999999999E-2</v>
      </c>
      <c r="S248" s="170">
        <v>0</v>
      </c>
      <c r="T248" s="171">
        <f t="shared" si="103"/>
        <v>0</v>
      </c>
      <c r="AR248" s="15" t="s">
        <v>209</v>
      </c>
      <c r="AT248" s="15" t="s">
        <v>180</v>
      </c>
      <c r="AU248" s="15" t="s">
        <v>79</v>
      </c>
      <c r="AY248" s="15" t="s">
        <v>155</v>
      </c>
      <c r="BE248" s="172">
        <f t="shared" si="104"/>
        <v>0</v>
      </c>
      <c r="BF248" s="172">
        <f t="shared" si="105"/>
        <v>0</v>
      </c>
      <c r="BG248" s="172">
        <f t="shared" si="106"/>
        <v>0</v>
      </c>
      <c r="BH248" s="172">
        <f t="shared" si="107"/>
        <v>0</v>
      </c>
      <c r="BI248" s="172">
        <f t="shared" si="108"/>
        <v>0</v>
      </c>
      <c r="BJ248" s="15" t="s">
        <v>22</v>
      </c>
      <c r="BK248" s="172">
        <f t="shared" si="109"/>
        <v>0</v>
      </c>
      <c r="BL248" s="15" t="s">
        <v>190</v>
      </c>
      <c r="BM248" s="15" t="s">
        <v>965</v>
      </c>
    </row>
    <row r="249" spans="2:65" s="1" customFormat="1" ht="22.5" customHeight="1" x14ac:dyDescent="0.3">
      <c r="B249" s="160"/>
      <c r="C249" s="182" t="s">
        <v>372</v>
      </c>
      <c r="D249" s="182" t="s">
        <v>180</v>
      </c>
      <c r="E249" s="183" t="s">
        <v>966</v>
      </c>
      <c r="F249" s="184" t="s">
        <v>967</v>
      </c>
      <c r="G249" s="185" t="s">
        <v>324</v>
      </c>
      <c r="H249" s="186">
        <v>5</v>
      </c>
      <c r="I249" s="187"/>
      <c r="J249" s="188">
        <f t="shared" si="100"/>
        <v>0</v>
      </c>
      <c r="K249" s="184" t="s">
        <v>159</v>
      </c>
      <c r="L249" s="189"/>
      <c r="M249" s="190" t="s">
        <v>3</v>
      </c>
      <c r="N249" s="191" t="s">
        <v>42</v>
      </c>
      <c r="O249" s="33"/>
      <c r="P249" s="170">
        <f t="shared" si="101"/>
        <v>0</v>
      </c>
      <c r="Q249" s="170">
        <v>1.4999999999999999E-2</v>
      </c>
      <c r="R249" s="170">
        <f t="shared" si="102"/>
        <v>7.4999999999999997E-2</v>
      </c>
      <c r="S249" s="170">
        <v>0</v>
      </c>
      <c r="T249" s="171">
        <f t="shared" si="103"/>
        <v>0</v>
      </c>
      <c r="AR249" s="15" t="s">
        <v>209</v>
      </c>
      <c r="AT249" s="15" t="s">
        <v>180</v>
      </c>
      <c r="AU249" s="15" t="s">
        <v>79</v>
      </c>
      <c r="AY249" s="15" t="s">
        <v>155</v>
      </c>
      <c r="BE249" s="172">
        <f t="shared" si="104"/>
        <v>0</v>
      </c>
      <c r="BF249" s="172">
        <f t="shared" si="105"/>
        <v>0</v>
      </c>
      <c r="BG249" s="172">
        <f t="shared" si="106"/>
        <v>0</v>
      </c>
      <c r="BH249" s="172">
        <f t="shared" si="107"/>
        <v>0</v>
      </c>
      <c r="BI249" s="172">
        <f t="shared" si="108"/>
        <v>0</v>
      </c>
      <c r="BJ249" s="15" t="s">
        <v>22</v>
      </c>
      <c r="BK249" s="172">
        <f t="shared" si="109"/>
        <v>0</v>
      </c>
      <c r="BL249" s="15" t="s">
        <v>190</v>
      </c>
      <c r="BM249" s="15" t="s">
        <v>968</v>
      </c>
    </row>
    <row r="250" spans="2:65" s="1" customFormat="1" ht="22.5" customHeight="1" x14ac:dyDescent="0.3">
      <c r="B250" s="160"/>
      <c r="C250" s="161" t="s">
        <v>374</v>
      </c>
      <c r="D250" s="161" t="s">
        <v>157</v>
      </c>
      <c r="E250" s="162" t="s">
        <v>465</v>
      </c>
      <c r="F250" s="163" t="s">
        <v>466</v>
      </c>
      <c r="G250" s="164" t="s">
        <v>324</v>
      </c>
      <c r="H250" s="165">
        <v>2</v>
      </c>
      <c r="I250" s="166"/>
      <c r="J250" s="167">
        <f t="shared" si="100"/>
        <v>0</v>
      </c>
      <c r="K250" s="163" t="s">
        <v>159</v>
      </c>
      <c r="L250" s="32"/>
      <c r="M250" s="168" t="s">
        <v>3</v>
      </c>
      <c r="N250" s="169" t="s">
        <v>42</v>
      </c>
      <c r="O250" s="33"/>
      <c r="P250" s="170">
        <f t="shared" si="101"/>
        <v>0</v>
      </c>
      <c r="Q250" s="170">
        <v>0</v>
      </c>
      <c r="R250" s="170">
        <f t="shared" si="102"/>
        <v>0</v>
      </c>
      <c r="S250" s="170">
        <v>0</v>
      </c>
      <c r="T250" s="171">
        <f t="shared" si="103"/>
        <v>0</v>
      </c>
      <c r="AR250" s="15" t="s">
        <v>190</v>
      </c>
      <c r="AT250" s="15" t="s">
        <v>157</v>
      </c>
      <c r="AU250" s="15" t="s">
        <v>79</v>
      </c>
      <c r="AY250" s="15" t="s">
        <v>155</v>
      </c>
      <c r="BE250" s="172">
        <f t="shared" si="104"/>
        <v>0</v>
      </c>
      <c r="BF250" s="172">
        <f t="shared" si="105"/>
        <v>0</v>
      </c>
      <c r="BG250" s="172">
        <f t="shared" si="106"/>
        <v>0</v>
      </c>
      <c r="BH250" s="172">
        <f t="shared" si="107"/>
        <v>0</v>
      </c>
      <c r="BI250" s="172">
        <f t="shared" si="108"/>
        <v>0</v>
      </c>
      <c r="BJ250" s="15" t="s">
        <v>22</v>
      </c>
      <c r="BK250" s="172">
        <f t="shared" si="109"/>
        <v>0</v>
      </c>
      <c r="BL250" s="15" t="s">
        <v>190</v>
      </c>
      <c r="BM250" s="15" t="s">
        <v>969</v>
      </c>
    </row>
    <row r="251" spans="2:65" s="1" customFormat="1" ht="22.5" customHeight="1" x14ac:dyDescent="0.3">
      <c r="B251" s="160"/>
      <c r="C251" s="182" t="s">
        <v>377</v>
      </c>
      <c r="D251" s="182" t="s">
        <v>180</v>
      </c>
      <c r="E251" s="183" t="s">
        <v>672</v>
      </c>
      <c r="F251" s="184" t="s">
        <v>673</v>
      </c>
      <c r="G251" s="185" t="s">
        <v>324</v>
      </c>
      <c r="H251" s="186">
        <v>1</v>
      </c>
      <c r="I251" s="187"/>
      <c r="J251" s="188">
        <f t="shared" si="100"/>
        <v>0</v>
      </c>
      <c r="K251" s="184" t="s">
        <v>159</v>
      </c>
      <c r="L251" s="189"/>
      <c r="M251" s="190" t="s">
        <v>3</v>
      </c>
      <c r="N251" s="191" t="s">
        <v>42</v>
      </c>
      <c r="O251" s="33"/>
      <c r="P251" s="170">
        <f t="shared" si="101"/>
        <v>0</v>
      </c>
      <c r="Q251" s="170">
        <v>7.9000000000000001E-2</v>
      </c>
      <c r="R251" s="170">
        <f t="shared" si="102"/>
        <v>7.9000000000000001E-2</v>
      </c>
      <c r="S251" s="170">
        <v>0</v>
      </c>
      <c r="T251" s="171">
        <f t="shared" si="103"/>
        <v>0</v>
      </c>
      <c r="AR251" s="15" t="s">
        <v>209</v>
      </c>
      <c r="AT251" s="15" t="s">
        <v>180</v>
      </c>
      <c r="AU251" s="15" t="s">
        <v>79</v>
      </c>
      <c r="AY251" s="15" t="s">
        <v>155</v>
      </c>
      <c r="BE251" s="172">
        <f t="shared" si="104"/>
        <v>0</v>
      </c>
      <c r="BF251" s="172">
        <f t="shared" si="105"/>
        <v>0</v>
      </c>
      <c r="BG251" s="172">
        <f t="shared" si="106"/>
        <v>0</v>
      </c>
      <c r="BH251" s="172">
        <f t="shared" si="107"/>
        <v>0</v>
      </c>
      <c r="BI251" s="172">
        <f t="shared" si="108"/>
        <v>0</v>
      </c>
      <c r="BJ251" s="15" t="s">
        <v>22</v>
      </c>
      <c r="BK251" s="172">
        <f t="shared" si="109"/>
        <v>0</v>
      </c>
      <c r="BL251" s="15" t="s">
        <v>190</v>
      </c>
      <c r="BM251" s="15" t="s">
        <v>970</v>
      </c>
    </row>
    <row r="252" spans="2:65" s="1" customFormat="1" ht="22.5" customHeight="1" x14ac:dyDescent="0.3">
      <c r="B252" s="160"/>
      <c r="C252" s="182" t="s">
        <v>380</v>
      </c>
      <c r="D252" s="182" t="s">
        <v>180</v>
      </c>
      <c r="E252" s="183" t="s">
        <v>467</v>
      </c>
      <c r="F252" s="184" t="s">
        <v>468</v>
      </c>
      <c r="G252" s="185" t="s">
        <v>324</v>
      </c>
      <c r="H252" s="186">
        <v>1</v>
      </c>
      <c r="I252" s="187"/>
      <c r="J252" s="188">
        <f t="shared" si="100"/>
        <v>0</v>
      </c>
      <c r="K252" s="184" t="s">
        <v>159</v>
      </c>
      <c r="L252" s="189"/>
      <c r="M252" s="190" t="s">
        <v>3</v>
      </c>
      <c r="N252" s="191" t="s">
        <v>42</v>
      </c>
      <c r="O252" s="33"/>
      <c r="P252" s="170">
        <f t="shared" si="101"/>
        <v>0</v>
      </c>
      <c r="Q252" s="170">
        <v>2.1499999999999998E-2</v>
      </c>
      <c r="R252" s="170">
        <f t="shared" si="102"/>
        <v>2.1499999999999998E-2</v>
      </c>
      <c r="S252" s="170">
        <v>0</v>
      </c>
      <c r="T252" s="171">
        <f t="shared" si="103"/>
        <v>0</v>
      </c>
      <c r="AR252" s="15" t="s">
        <v>209</v>
      </c>
      <c r="AT252" s="15" t="s">
        <v>180</v>
      </c>
      <c r="AU252" s="15" t="s">
        <v>79</v>
      </c>
      <c r="AY252" s="15" t="s">
        <v>155</v>
      </c>
      <c r="BE252" s="172">
        <f t="shared" si="104"/>
        <v>0</v>
      </c>
      <c r="BF252" s="172">
        <f t="shared" si="105"/>
        <v>0</v>
      </c>
      <c r="BG252" s="172">
        <f t="shared" si="106"/>
        <v>0</v>
      </c>
      <c r="BH252" s="172">
        <f t="shared" si="107"/>
        <v>0</v>
      </c>
      <c r="BI252" s="172">
        <f t="shared" si="108"/>
        <v>0</v>
      </c>
      <c r="BJ252" s="15" t="s">
        <v>22</v>
      </c>
      <c r="BK252" s="172">
        <f t="shared" si="109"/>
        <v>0</v>
      </c>
      <c r="BL252" s="15" t="s">
        <v>190</v>
      </c>
      <c r="BM252" s="15" t="s">
        <v>971</v>
      </c>
    </row>
    <row r="253" spans="2:65" s="1" customFormat="1" ht="22.5" customHeight="1" x14ac:dyDescent="0.3">
      <c r="B253" s="160"/>
      <c r="C253" s="161" t="s">
        <v>384</v>
      </c>
      <c r="D253" s="161" t="s">
        <v>157</v>
      </c>
      <c r="E253" s="162" t="s">
        <v>972</v>
      </c>
      <c r="F253" s="163" t="s">
        <v>973</v>
      </c>
      <c r="G253" s="164" t="s">
        <v>324</v>
      </c>
      <c r="H253" s="165">
        <v>3</v>
      </c>
      <c r="I253" s="166"/>
      <c r="J253" s="167">
        <f t="shared" si="100"/>
        <v>0</v>
      </c>
      <c r="K253" s="163" t="s">
        <v>159</v>
      </c>
      <c r="L253" s="32"/>
      <c r="M253" s="168" t="s">
        <v>3</v>
      </c>
      <c r="N253" s="169" t="s">
        <v>42</v>
      </c>
      <c r="O253" s="33"/>
      <c r="P253" s="170">
        <f t="shared" si="101"/>
        <v>0</v>
      </c>
      <c r="Q253" s="170">
        <v>0</v>
      </c>
      <c r="R253" s="170">
        <f t="shared" si="102"/>
        <v>0</v>
      </c>
      <c r="S253" s="170">
        <v>0</v>
      </c>
      <c r="T253" s="171">
        <f t="shared" si="103"/>
        <v>0</v>
      </c>
      <c r="AR253" s="15" t="s">
        <v>190</v>
      </c>
      <c r="AT253" s="15" t="s">
        <v>157</v>
      </c>
      <c r="AU253" s="15" t="s">
        <v>79</v>
      </c>
      <c r="AY253" s="15" t="s">
        <v>155</v>
      </c>
      <c r="BE253" s="172">
        <f t="shared" si="104"/>
        <v>0</v>
      </c>
      <c r="BF253" s="172">
        <f t="shared" si="105"/>
        <v>0</v>
      </c>
      <c r="BG253" s="172">
        <f t="shared" si="106"/>
        <v>0</v>
      </c>
      <c r="BH253" s="172">
        <f t="shared" si="107"/>
        <v>0</v>
      </c>
      <c r="BI253" s="172">
        <f t="shared" si="108"/>
        <v>0</v>
      </c>
      <c r="BJ253" s="15" t="s">
        <v>22</v>
      </c>
      <c r="BK253" s="172">
        <f t="shared" si="109"/>
        <v>0</v>
      </c>
      <c r="BL253" s="15" t="s">
        <v>190</v>
      </c>
      <c r="BM253" s="15" t="s">
        <v>974</v>
      </c>
    </row>
    <row r="254" spans="2:65" s="1" customFormat="1" ht="22.5" customHeight="1" x14ac:dyDescent="0.3">
      <c r="B254" s="160"/>
      <c r="C254" s="161" t="s">
        <v>385</v>
      </c>
      <c r="D254" s="161" t="s">
        <v>157</v>
      </c>
      <c r="E254" s="162" t="s">
        <v>975</v>
      </c>
      <c r="F254" s="163" t="s">
        <v>976</v>
      </c>
      <c r="G254" s="164" t="s">
        <v>324</v>
      </c>
      <c r="H254" s="165">
        <v>2</v>
      </c>
      <c r="I254" s="166"/>
      <c r="J254" s="167">
        <f t="shared" si="100"/>
        <v>0</v>
      </c>
      <c r="K254" s="163" t="s">
        <v>159</v>
      </c>
      <c r="L254" s="32"/>
      <c r="M254" s="168" t="s">
        <v>3</v>
      </c>
      <c r="N254" s="169" t="s">
        <v>42</v>
      </c>
      <c r="O254" s="33"/>
      <c r="P254" s="170">
        <f t="shared" si="101"/>
        <v>0</v>
      </c>
      <c r="Q254" s="170">
        <v>0</v>
      </c>
      <c r="R254" s="170">
        <f t="shared" si="102"/>
        <v>0</v>
      </c>
      <c r="S254" s="170">
        <v>0</v>
      </c>
      <c r="T254" s="171">
        <f t="shared" si="103"/>
        <v>0</v>
      </c>
      <c r="AR254" s="15" t="s">
        <v>190</v>
      </c>
      <c r="AT254" s="15" t="s">
        <v>157</v>
      </c>
      <c r="AU254" s="15" t="s">
        <v>79</v>
      </c>
      <c r="AY254" s="15" t="s">
        <v>155</v>
      </c>
      <c r="BE254" s="172">
        <f t="shared" si="104"/>
        <v>0</v>
      </c>
      <c r="BF254" s="172">
        <f t="shared" si="105"/>
        <v>0</v>
      </c>
      <c r="BG254" s="172">
        <f t="shared" si="106"/>
        <v>0</v>
      </c>
      <c r="BH254" s="172">
        <f t="shared" si="107"/>
        <v>0</v>
      </c>
      <c r="BI254" s="172">
        <f t="shared" si="108"/>
        <v>0</v>
      </c>
      <c r="BJ254" s="15" t="s">
        <v>22</v>
      </c>
      <c r="BK254" s="172">
        <f t="shared" si="109"/>
        <v>0</v>
      </c>
      <c r="BL254" s="15" t="s">
        <v>190</v>
      </c>
      <c r="BM254" s="15" t="s">
        <v>977</v>
      </c>
    </row>
    <row r="255" spans="2:65" s="1" customFormat="1" ht="22.5" customHeight="1" x14ac:dyDescent="0.3">
      <c r="B255" s="160"/>
      <c r="C255" s="182" t="s">
        <v>386</v>
      </c>
      <c r="D255" s="182" t="s">
        <v>180</v>
      </c>
      <c r="E255" s="183" t="s">
        <v>978</v>
      </c>
      <c r="F255" s="184" t="s">
        <v>979</v>
      </c>
      <c r="G255" s="185" t="s">
        <v>297</v>
      </c>
      <c r="H255" s="186">
        <v>8.65</v>
      </c>
      <c r="I255" s="187"/>
      <c r="J255" s="188">
        <f t="shared" si="100"/>
        <v>0</v>
      </c>
      <c r="K255" s="184" t="s">
        <v>159</v>
      </c>
      <c r="L255" s="189"/>
      <c r="M255" s="190" t="s">
        <v>3</v>
      </c>
      <c r="N255" s="191" t="s">
        <v>42</v>
      </c>
      <c r="O255" s="33"/>
      <c r="P255" s="170">
        <f t="shared" si="101"/>
        <v>0</v>
      </c>
      <c r="Q255" s="170">
        <v>6.0000000000000001E-3</v>
      </c>
      <c r="R255" s="170">
        <f t="shared" si="102"/>
        <v>5.1900000000000002E-2</v>
      </c>
      <c r="S255" s="170">
        <v>0</v>
      </c>
      <c r="T255" s="171">
        <f t="shared" si="103"/>
        <v>0</v>
      </c>
      <c r="AR255" s="15" t="s">
        <v>209</v>
      </c>
      <c r="AT255" s="15" t="s">
        <v>180</v>
      </c>
      <c r="AU255" s="15" t="s">
        <v>79</v>
      </c>
      <c r="AY255" s="15" t="s">
        <v>155</v>
      </c>
      <c r="BE255" s="172">
        <f t="shared" si="104"/>
        <v>0</v>
      </c>
      <c r="BF255" s="172">
        <f t="shared" si="105"/>
        <v>0</v>
      </c>
      <c r="BG255" s="172">
        <f t="shared" si="106"/>
        <v>0</v>
      </c>
      <c r="BH255" s="172">
        <f t="shared" si="107"/>
        <v>0</v>
      </c>
      <c r="BI255" s="172">
        <f t="shared" si="108"/>
        <v>0</v>
      </c>
      <c r="BJ255" s="15" t="s">
        <v>22</v>
      </c>
      <c r="BK255" s="172">
        <f t="shared" si="109"/>
        <v>0</v>
      </c>
      <c r="BL255" s="15" t="s">
        <v>190</v>
      </c>
      <c r="BM255" s="15" t="s">
        <v>980</v>
      </c>
    </row>
    <row r="256" spans="2:65" s="1" customFormat="1" ht="22.5" customHeight="1" x14ac:dyDescent="0.3">
      <c r="B256" s="160"/>
      <c r="C256" s="161" t="s">
        <v>389</v>
      </c>
      <c r="D256" s="161" t="s">
        <v>157</v>
      </c>
      <c r="E256" s="162" t="s">
        <v>676</v>
      </c>
      <c r="F256" s="163" t="s">
        <v>677</v>
      </c>
      <c r="G256" s="164" t="s">
        <v>265</v>
      </c>
      <c r="H256" s="192"/>
      <c r="I256" s="166"/>
      <c r="J256" s="167">
        <f t="shared" si="100"/>
        <v>0</v>
      </c>
      <c r="K256" s="163" t="s">
        <v>159</v>
      </c>
      <c r="L256" s="32"/>
      <c r="M256" s="168" t="s">
        <v>3</v>
      </c>
      <c r="N256" s="169" t="s">
        <v>42</v>
      </c>
      <c r="O256" s="33"/>
      <c r="P256" s="170">
        <f t="shared" si="101"/>
        <v>0</v>
      </c>
      <c r="Q256" s="170">
        <v>0</v>
      </c>
      <c r="R256" s="170">
        <f t="shared" si="102"/>
        <v>0</v>
      </c>
      <c r="S256" s="170">
        <v>0</v>
      </c>
      <c r="T256" s="171">
        <f t="shared" si="103"/>
        <v>0</v>
      </c>
      <c r="AR256" s="15" t="s">
        <v>190</v>
      </c>
      <c r="AT256" s="15" t="s">
        <v>157</v>
      </c>
      <c r="AU256" s="15" t="s">
        <v>79</v>
      </c>
      <c r="AY256" s="15" t="s">
        <v>155</v>
      </c>
      <c r="BE256" s="172">
        <f t="shared" si="104"/>
        <v>0</v>
      </c>
      <c r="BF256" s="172">
        <f t="shared" si="105"/>
        <v>0</v>
      </c>
      <c r="BG256" s="172">
        <f t="shared" si="106"/>
        <v>0</v>
      </c>
      <c r="BH256" s="172">
        <f t="shared" si="107"/>
        <v>0</v>
      </c>
      <c r="BI256" s="172">
        <f t="shared" si="108"/>
        <v>0</v>
      </c>
      <c r="BJ256" s="15" t="s">
        <v>22</v>
      </c>
      <c r="BK256" s="172">
        <f t="shared" si="109"/>
        <v>0</v>
      </c>
      <c r="BL256" s="15" t="s">
        <v>190</v>
      </c>
      <c r="BM256" s="15" t="s">
        <v>981</v>
      </c>
    </row>
    <row r="257" spans="2:65" s="10" customFormat="1" ht="29.85" customHeight="1" x14ac:dyDescent="0.3">
      <c r="B257" s="146"/>
      <c r="D257" s="157" t="s">
        <v>70</v>
      </c>
      <c r="E257" s="158" t="s">
        <v>469</v>
      </c>
      <c r="F257" s="158" t="s">
        <v>470</v>
      </c>
      <c r="I257" s="149"/>
      <c r="J257" s="159">
        <f>BK257</f>
        <v>0</v>
      </c>
      <c r="L257" s="146"/>
      <c r="M257" s="151"/>
      <c r="N257" s="152"/>
      <c r="O257" s="152"/>
      <c r="P257" s="153">
        <f>SUM(P258:P266)</f>
        <v>0</v>
      </c>
      <c r="Q257" s="152"/>
      <c r="R257" s="153">
        <f>SUM(R258:R266)</f>
        <v>0.24775144999999998</v>
      </c>
      <c r="S257" s="152"/>
      <c r="T257" s="154">
        <f>SUM(T258:T266)</f>
        <v>2.1171099999999998</v>
      </c>
      <c r="AR257" s="147" t="s">
        <v>79</v>
      </c>
      <c r="AT257" s="155" t="s">
        <v>70</v>
      </c>
      <c r="AU257" s="155" t="s">
        <v>22</v>
      </c>
      <c r="AY257" s="147" t="s">
        <v>155</v>
      </c>
      <c r="BK257" s="156">
        <f>SUM(BK258:BK266)</f>
        <v>0</v>
      </c>
    </row>
    <row r="258" spans="2:65" s="1" customFormat="1" ht="22.5" customHeight="1" x14ac:dyDescent="0.3">
      <c r="B258" s="160"/>
      <c r="C258" s="161" t="s">
        <v>392</v>
      </c>
      <c r="D258" s="161" t="s">
        <v>157</v>
      </c>
      <c r="E258" s="162" t="s">
        <v>982</v>
      </c>
      <c r="F258" s="163" t="s">
        <v>983</v>
      </c>
      <c r="G258" s="164" t="s">
        <v>178</v>
      </c>
      <c r="H258" s="165">
        <v>67.036000000000001</v>
      </c>
      <c r="I258" s="166"/>
      <c r="J258" s="167">
        <f t="shared" ref="J258:J266" si="110">ROUND(I258*H258,2)</f>
        <v>0</v>
      </c>
      <c r="K258" s="163" t="s">
        <v>159</v>
      </c>
      <c r="L258" s="32"/>
      <c r="M258" s="168" t="s">
        <v>3</v>
      </c>
      <c r="N258" s="169" t="s">
        <v>42</v>
      </c>
      <c r="O258" s="33"/>
      <c r="P258" s="170">
        <f t="shared" ref="P258:P266" si="111">O258*H258</f>
        <v>0</v>
      </c>
      <c r="Q258" s="170">
        <v>0</v>
      </c>
      <c r="R258" s="170">
        <f t="shared" ref="R258:R266" si="112">Q258*H258</f>
        <v>0</v>
      </c>
      <c r="S258" s="170">
        <v>1.7999999999999999E-2</v>
      </c>
      <c r="T258" s="171">
        <f t="shared" ref="T258:T266" si="113">S258*H258</f>
        <v>1.2066479999999999</v>
      </c>
      <c r="AR258" s="15" t="s">
        <v>190</v>
      </c>
      <c r="AT258" s="15" t="s">
        <v>157</v>
      </c>
      <c r="AU258" s="15" t="s">
        <v>79</v>
      </c>
      <c r="AY258" s="15" t="s">
        <v>155</v>
      </c>
      <c r="BE258" s="172">
        <f t="shared" ref="BE258:BE266" si="114">IF(N258="základní",J258,0)</f>
        <v>0</v>
      </c>
      <c r="BF258" s="172">
        <f t="shared" ref="BF258:BF266" si="115">IF(N258="snížená",J258,0)</f>
        <v>0</v>
      </c>
      <c r="BG258" s="172">
        <f t="shared" ref="BG258:BG266" si="116">IF(N258="zákl. přenesená",J258,0)</f>
        <v>0</v>
      </c>
      <c r="BH258" s="172">
        <f t="shared" ref="BH258:BH266" si="117">IF(N258="sníž. přenesená",J258,0)</f>
        <v>0</v>
      </c>
      <c r="BI258" s="172">
        <f t="shared" ref="BI258:BI266" si="118">IF(N258="nulová",J258,0)</f>
        <v>0</v>
      </c>
      <c r="BJ258" s="15" t="s">
        <v>22</v>
      </c>
      <c r="BK258" s="172">
        <f t="shared" ref="BK258:BK266" si="119">ROUND(I258*H258,2)</f>
        <v>0</v>
      </c>
      <c r="BL258" s="15" t="s">
        <v>190</v>
      </c>
      <c r="BM258" s="15" t="s">
        <v>984</v>
      </c>
    </row>
    <row r="259" spans="2:65" s="1" customFormat="1" ht="22.5" customHeight="1" x14ac:dyDescent="0.3">
      <c r="B259" s="160"/>
      <c r="C259" s="161" t="s">
        <v>393</v>
      </c>
      <c r="D259" s="161" t="s">
        <v>157</v>
      </c>
      <c r="E259" s="162" t="s">
        <v>985</v>
      </c>
      <c r="F259" s="163" t="s">
        <v>986</v>
      </c>
      <c r="G259" s="164" t="s">
        <v>178</v>
      </c>
      <c r="H259" s="165">
        <v>139.30799999999999</v>
      </c>
      <c r="I259" s="166"/>
      <c r="J259" s="167">
        <f t="shared" si="110"/>
        <v>0</v>
      </c>
      <c r="K259" s="163" t="s">
        <v>159</v>
      </c>
      <c r="L259" s="32"/>
      <c r="M259" s="168" t="s">
        <v>3</v>
      </c>
      <c r="N259" s="169" t="s">
        <v>42</v>
      </c>
      <c r="O259" s="33"/>
      <c r="P259" s="170">
        <f t="shared" si="111"/>
        <v>0</v>
      </c>
      <c r="Q259" s="170">
        <v>2.7999999999999998E-4</v>
      </c>
      <c r="R259" s="170">
        <f t="shared" si="112"/>
        <v>3.9006239999999998E-2</v>
      </c>
      <c r="S259" s="170">
        <v>0</v>
      </c>
      <c r="T259" s="171">
        <f t="shared" si="113"/>
        <v>0</v>
      </c>
      <c r="AR259" s="15" t="s">
        <v>190</v>
      </c>
      <c r="AT259" s="15" t="s">
        <v>157</v>
      </c>
      <c r="AU259" s="15" t="s">
        <v>79</v>
      </c>
      <c r="AY259" s="15" t="s">
        <v>155</v>
      </c>
      <c r="BE259" s="172">
        <f t="shared" si="114"/>
        <v>0</v>
      </c>
      <c r="BF259" s="172">
        <f t="shared" si="115"/>
        <v>0</v>
      </c>
      <c r="BG259" s="172">
        <f t="shared" si="116"/>
        <v>0</v>
      </c>
      <c r="BH259" s="172">
        <f t="shared" si="117"/>
        <v>0</v>
      </c>
      <c r="BI259" s="172">
        <f t="shared" si="118"/>
        <v>0</v>
      </c>
      <c r="BJ259" s="15" t="s">
        <v>22</v>
      </c>
      <c r="BK259" s="172">
        <f t="shared" si="119"/>
        <v>0</v>
      </c>
      <c r="BL259" s="15" t="s">
        <v>190</v>
      </c>
      <c r="BM259" s="15" t="s">
        <v>987</v>
      </c>
    </row>
    <row r="260" spans="2:65" s="1" customFormat="1" ht="22.5" customHeight="1" x14ac:dyDescent="0.3">
      <c r="B260" s="160"/>
      <c r="C260" s="182" t="s">
        <v>396</v>
      </c>
      <c r="D260" s="182" t="s">
        <v>180</v>
      </c>
      <c r="E260" s="183" t="s">
        <v>988</v>
      </c>
      <c r="F260" s="184" t="s">
        <v>989</v>
      </c>
      <c r="G260" s="185" t="s">
        <v>178</v>
      </c>
      <c r="H260" s="186">
        <v>139.30799999999999</v>
      </c>
      <c r="I260" s="187"/>
      <c r="J260" s="188">
        <f t="shared" si="110"/>
        <v>0</v>
      </c>
      <c r="K260" s="184" t="s">
        <v>159</v>
      </c>
      <c r="L260" s="189"/>
      <c r="M260" s="190" t="s">
        <v>3</v>
      </c>
      <c r="N260" s="191" t="s">
        <v>42</v>
      </c>
      <c r="O260" s="33"/>
      <c r="P260" s="170">
        <f t="shared" si="111"/>
        <v>0</v>
      </c>
      <c r="Q260" s="170">
        <v>1E-3</v>
      </c>
      <c r="R260" s="170">
        <f t="shared" si="112"/>
        <v>0.13930799999999999</v>
      </c>
      <c r="S260" s="170">
        <v>0</v>
      </c>
      <c r="T260" s="171">
        <f t="shared" si="113"/>
        <v>0</v>
      </c>
      <c r="AR260" s="15" t="s">
        <v>209</v>
      </c>
      <c r="AT260" s="15" t="s">
        <v>180</v>
      </c>
      <c r="AU260" s="15" t="s">
        <v>79</v>
      </c>
      <c r="AY260" s="15" t="s">
        <v>155</v>
      </c>
      <c r="BE260" s="172">
        <f t="shared" si="114"/>
        <v>0</v>
      </c>
      <c r="BF260" s="172">
        <f t="shared" si="115"/>
        <v>0</v>
      </c>
      <c r="BG260" s="172">
        <f t="shared" si="116"/>
        <v>0</v>
      </c>
      <c r="BH260" s="172">
        <f t="shared" si="117"/>
        <v>0</v>
      </c>
      <c r="BI260" s="172">
        <f t="shared" si="118"/>
        <v>0</v>
      </c>
      <c r="BJ260" s="15" t="s">
        <v>22</v>
      </c>
      <c r="BK260" s="172">
        <f t="shared" si="119"/>
        <v>0</v>
      </c>
      <c r="BL260" s="15" t="s">
        <v>190</v>
      </c>
      <c r="BM260" s="15" t="s">
        <v>990</v>
      </c>
    </row>
    <row r="261" spans="2:65" s="1" customFormat="1" ht="22.5" customHeight="1" x14ac:dyDescent="0.3">
      <c r="B261" s="160"/>
      <c r="C261" s="161" t="s">
        <v>397</v>
      </c>
      <c r="D261" s="161" t="s">
        <v>157</v>
      </c>
      <c r="E261" s="162" t="s">
        <v>679</v>
      </c>
      <c r="F261" s="163" t="s">
        <v>680</v>
      </c>
      <c r="G261" s="164" t="s">
        <v>178</v>
      </c>
      <c r="H261" s="165">
        <v>130.066</v>
      </c>
      <c r="I261" s="166"/>
      <c r="J261" s="167">
        <f t="shared" si="110"/>
        <v>0</v>
      </c>
      <c r="K261" s="163" t="s">
        <v>159</v>
      </c>
      <c r="L261" s="32"/>
      <c r="M261" s="168" t="s">
        <v>3</v>
      </c>
      <c r="N261" s="169" t="s">
        <v>42</v>
      </c>
      <c r="O261" s="33"/>
      <c r="P261" s="170">
        <f t="shared" si="111"/>
        <v>0</v>
      </c>
      <c r="Q261" s="170">
        <v>0</v>
      </c>
      <c r="R261" s="170">
        <f t="shared" si="112"/>
        <v>0</v>
      </c>
      <c r="S261" s="170">
        <v>7.0000000000000001E-3</v>
      </c>
      <c r="T261" s="171">
        <f t="shared" si="113"/>
        <v>0.91046199999999999</v>
      </c>
      <c r="AR261" s="15" t="s">
        <v>190</v>
      </c>
      <c r="AT261" s="15" t="s">
        <v>157</v>
      </c>
      <c r="AU261" s="15" t="s">
        <v>79</v>
      </c>
      <c r="AY261" s="15" t="s">
        <v>155</v>
      </c>
      <c r="BE261" s="172">
        <f t="shared" si="114"/>
        <v>0</v>
      </c>
      <c r="BF261" s="172">
        <f t="shared" si="115"/>
        <v>0</v>
      </c>
      <c r="BG261" s="172">
        <f t="shared" si="116"/>
        <v>0</v>
      </c>
      <c r="BH261" s="172">
        <f t="shared" si="117"/>
        <v>0</v>
      </c>
      <c r="BI261" s="172">
        <f t="shared" si="118"/>
        <v>0</v>
      </c>
      <c r="BJ261" s="15" t="s">
        <v>22</v>
      </c>
      <c r="BK261" s="172">
        <f t="shared" si="119"/>
        <v>0</v>
      </c>
      <c r="BL261" s="15" t="s">
        <v>190</v>
      </c>
      <c r="BM261" s="15" t="s">
        <v>991</v>
      </c>
    </row>
    <row r="262" spans="2:65" s="1" customFormat="1" ht="22.5" customHeight="1" x14ac:dyDescent="0.3">
      <c r="B262" s="160"/>
      <c r="C262" s="161" t="s">
        <v>398</v>
      </c>
      <c r="D262" s="161" t="s">
        <v>157</v>
      </c>
      <c r="E262" s="162" t="s">
        <v>682</v>
      </c>
      <c r="F262" s="163" t="s">
        <v>683</v>
      </c>
      <c r="G262" s="164" t="s">
        <v>178</v>
      </c>
      <c r="H262" s="165">
        <v>107.758</v>
      </c>
      <c r="I262" s="166"/>
      <c r="J262" s="167">
        <f t="shared" si="110"/>
        <v>0</v>
      </c>
      <c r="K262" s="163" t="s">
        <v>159</v>
      </c>
      <c r="L262" s="32"/>
      <c r="M262" s="168" t="s">
        <v>3</v>
      </c>
      <c r="N262" s="169" t="s">
        <v>42</v>
      </c>
      <c r="O262" s="33"/>
      <c r="P262" s="170">
        <f t="shared" si="111"/>
        <v>0</v>
      </c>
      <c r="Q262" s="170">
        <v>6.2E-4</v>
      </c>
      <c r="R262" s="170">
        <f t="shared" si="112"/>
        <v>6.6809960000000002E-2</v>
      </c>
      <c r="S262" s="170">
        <v>0</v>
      </c>
      <c r="T262" s="171">
        <f t="shared" si="113"/>
        <v>0</v>
      </c>
      <c r="AR262" s="15" t="s">
        <v>190</v>
      </c>
      <c r="AT262" s="15" t="s">
        <v>157</v>
      </c>
      <c r="AU262" s="15" t="s">
        <v>79</v>
      </c>
      <c r="AY262" s="15" t="s">
        <v>155</v>
      </c>
      <c r="BE262" s="172">
        <f t="shared" si="114"/>
        <v>0</v>
      </c>
      <c r="BF262" s="172">
        <f t="shared" si="115"/>
        <v>0</v>
      </c>
      <c r="BG262" s="172">
        <f t="shared" si="116"/>
        <v>0</v>
      </c>
      <c r="BH262" s="172">
        <f t="shared" si="117"/>
        <v>0</v>
      </c>
      <c r="BI262" s="172">
        <f t="shared" si="118"/>
        <v>0</v>
      </c>
      <c r="BJ262" s="15" t="s">
        <v>22</v>
      </c>
      <c r="BK262" s="172">
        <f t="shared" si="119"/>
        <v>0</v>
      </c>
      <c r="BL262" s="15" t="s">
        <v>190</v>
      </c>
      <c r="BM262" s="15" t="s">
        <v>992</v>
      </c>
    </row>
    <row r="263" spans="2:65" s="1" customFormat="1" ht="22.5" customHeight="1" x14ac:dyDescent="0.3">
      <c r="B263" s="160"/>
      <c r="C263" s="182" t="s">
        <v>399</v>
      </c>
      <c r="D263" s="182" t="s">
        <v>180</v>
      </c>
      <c r="E263" s="183" t="s">
        <v>685</v>
      </c>
      <c r="F263" s="184" t="s">
        <v>686</v>
      </c>
      <c r="G263" s="185" t="s">
        <v>178</v>
      </c>
      <c r="H263" s="186">
        <v>107.758</v>
      </c>
      <c r="I263" s="187"/>
      <c r="J263" s="188">
        <f t="shared" si="110"/>
        <v>0</v>
      </c>
      <c r="K263" s="184" t="s">
        <v>3</v>
      </c>
      <c r="L263" s="189"/>
      <c r="M263" s="190" t="s">
        <v>3</v>
      </c>
      <c r="N263" s="191" t="s">
        <v>42</v>
      </c>
      <c r="O263" s="33"/>
      <c r="P263" s="170">
        <f t="shared" si="111"/>
        <v>0</v>
      </c>
      <c r="Q263" s="170">
        <v>0</v>
      </c>
      <c r="R263" s="170">
        <f t="shared" si="112"/>
        <v>0</v>
      </c>
      <c r="S263" s="170">
        <v>0</v>
      </c>
      <c r="T263" s="171">
        <f t="shared" si="113"/>
        <v>0</v>
      </c>
      <c r="AR263" s="15" t="s">
        <v>209</v>
      </c>
      <c r="AT263" s="15" t="s">
        <v>180</v>
      </c>
      <c r="AU263" s="15" t="s">
        <v>79</v>
      </c>
      <c r="AY263" s="15" t="s">
        <v>155</v>
      </c>
      <c r="BE263" s="172">
        <f t="shared" si="114"/>
        <v>0</v>
      </c>
      <c r="BF263" s="172">
        <f t="shared" si="115"/>
        <v>0</v>
      </c>
      <c r="BG263" s="172">
        <f t="shared" si="116"/>
        <v>0</v>
      </c>
      <c r="BH263" s="172">
        <f t="shared" si="117"/>
        <v>0</v>
      </c>
      <c r="BI263" s="172">
        <f t="shared" si="118"/>
        <v>0</v>
      </c>
      <c r="BJ263" s="15" t="s">
        <v>22</v>
      </c>
      <c r="BK263" s="172">
        <f t="shared" si="119"/>
        <v>0</v>
      </c>
      <c r="BL263" s="15" t="s">
        <v>190</v>
      </c>
      <c r="BM263" s="15" t="s">
        <v>993</v>
      </c>
    </row>
    <row r="264" spans="2:65" s="1" customFormat="1" ht="22.5" customHeight="1" x14ac:dyDescent="0.3">
      <c r="B264" s="160"/>
      <c r="C264" s="161" t="s">
        <v>402</v>
      </c>
      <c r="D264" s="161" t="s">
        <v>157</v>
      </c>
      <c r="E264" s="162" t="s">
        <v>994</v>
      </c>
      <c r="F264" s="163" t="s">
        <v>995</v>
      </c>
      <c r="G264" s="164" t="s">
        <v>178</v>
      </c>
      <c r="H264" s="165">
        <v>52.545000000000002</v>
      </c>
      <c r="I264" s="166"/>
      <c r="J264" s="167">
        <f t="shared" si="110"/>
        <v>0</v>
      </c>
      <c r="K264" s="163" t="s">
        <v>159</v>
      </c>
      <c r="L264" s="32"/>
      <c r="M264" s="168" t="s">
        <v>3</v>
      </c>
      <c r="N264" s="169" t="s">
        <v>42</v>
      </c>
      <c r="O264" s="33"/>
      <c r="P264" s="170">
        <f t="shared" si="111"/>
        <v>0</v>
      </c>
      <c r="Q264" s="170">
        <v>5.0000000000000002E-5</v>
      </c>
      <c r="R264" s="170">
        <f t="shared" si="112"/>
        <v>2.6272500000000002E-3</v>
      </c>
      <c r="S264" s="170">
        <v>0</v>
      </c>
      <c r="T264" s="171">
        <f t="shared" si="113"/>
        <v>0</v>
      </c>
      <c r="AR264" s="15" t="s">
        <v>190</v>
      </c>
      <c r="AT264" s="15" t="s">
        <v>157</v>
      </c>
      <c r="AU264" s="15" t="s">
        <v>79</v>
      </c>
      <c r="AY264" s="15" t="s">
        <v>155</v>
      </c>
      <c r="BE264" s="172">
        <f t="shared" si="114"/>
        <v>0</v>
      </c>
      <c r="BF264" s="172">
        <f t="shared" si="115"/>
        <v>0</v>
      </c>
      <c r="BG264" s="172">
        <f t="shared" si="116"/>
        <v>0</v>
      </c>
      <c r="BH264" s="172">
        <f t="shared" si="117"/>
        <v>0</v>
      </c>
      <c r="BI264" s="172">
        <f t="shared" si="118"/>
        <v>0</v>
      </c>
      <c r="BJ264" s="15" t="s">
        <v>22</v>
      </c>
      <c r="BK264" s="172">
        <f t="shared" si="119"/>
        <v>0</v>
      </c>
      <c r="BL264" s="15" t="s">
        <v>190</v>
      </c>
      <c r="BM264" s="15" t="s">
        <v>996</v>
      </c>
    </row>
    <row r="265" spans="2:65" s="1" customFormat="1" ht="22.5" customHeight="1" x14ac:dyDescent="0.3">
      <c r="B265" s="160"/>
      <c r="C265" s="182" t="s">
        <v>405</v>
      </c>
      <c r="D265" s="182" t="s">
        <v>180</v>
      </c>
      <c r="E265" s="183" t="s">
        <v>997</v>
      </c>
      <c r="F265" s="184" t="s">
        <v>998</v>
      </c>
      <c r="G265" s="185" t="s">
        <v>178</v>
      </c>
      <c r="H265" s="186">
        <v>52.545000000000002</v>
      </c>
      <c r="I265" s="187"/>
      <c r="J265" s="188">
        <f t="shared" si="110"/>
        <v>0</v>
      </c>
      <c r="K265" s="184" t="s">
        <v>3</v>
      </c>
      <c r="L265" s="189"/>
      <c r="M265" s="190" t="s">
        <v>3</v>
      </c>
      <c r="N265" s="191" t="s">
        <v>42</v>
      </c>
      <c r="O265" s="33"/>
      <c r="P265" s="170">
        <f t="shared" si="111"/>
        <v>0</v>
      </c>
      <c r="Q265" s="170">
        <v>0</v>
      </c>
      <c r="R265" s="170">
        <f t="shared" si="112"/>
        <v>0</v>
      </c>
      <c r="S265" s="170">
        <v>0</v>
      </c>
      <c r="T265" s="171">
        <f t="shared" si="113"/>
        <v>0</v>
      </c>
      <c r="AR265" s="15" t="s">
        <v>209</v>
      </c>
      <c r="AT265" s="15" t="s">
        <v>180</v>
      </c>
      <c r="AU265" s="15" t="s">
        <v>79</v>
      </c>
      <c r="AY265" s="15" t="s">
        <v>155</v>
      </c>
      <c r="BE265" s="172">
        <f t="shared" si="114"/>
        <v>0</v>
      </c>
      <c r="BF265" s="172">
        <f t="shared" si="115"/>
        <v>0</v>
      </c>
      <c r="BG265" s="172">
        <f t="shared" si="116"/>
        <v>0</v>
      </c>
      <c r="BH265" s="172">
        <f t="shared" si="117"/>
        <v>0</v>
      </c>
      <c r="BI265" s="172">
        <f t="shared" si="118"/>
        <v>0</v>
      </c>
      <c r="BJ265" s="15" t="s">
        <v>22</v>
      </c>
      <c r="BK265" s="172">
        <f t="shared" si="119"/>
        <v>0</v>
      </c>
      <c r="BL265" s="15" t="s">
        <v>190</v>
      </c>
      <c r="BM265" s="15" t="s">
        <v>999</v>
      </c>
    </row>
    <row r="266" spans="2:65" s="1" customFormat="1" ht="22.5" customHeight="1" x14ac:dyDescent="0.3">
      <c r="B266" s="160"/>
      <c r="C266" s="161" t="s">
        <v>408</v>
      </c>
      <c r="D266" s="161" t="s">
        <v>157</v>
      </c>
      <c r="E266" s="162" t="s">
        <v>695</v>
      </c>
      <c r="F266" s="163" t="s">
        <v>696</v>
      </c>
      <c r="G266" s="164" t="s">
        <v>265</v>
      </c>
      <c r="H266" s="192"/>
      <c r="I266" s="166"/>
      <c r="J266" s="167">
        <f t="shared" si="110"/>
        <v>0</v>
      </c>
      <c r="K266" s="163" t="s">
        <v>159</v>
      </c>
      <c r="L266" s="32"/>
      <c r="M266" s="168" t="s">
        <v>3</v>
      </c>
      <c r="N266" s="169" t="s">
        <v>42</v>
      </c>
      <c r="O266" s="33"/>
      <c r="P266" s="170">
        <f t="shared" si="111"/>
        <v>0</v>
      </c>
      <c r="Q266" s="170">
        <v>0</v>
      </c>
      <c r="R266" s="170">
        <f t="shared" si="112"/>
        <v>0</v>
      </c>
      <c r="S266" s="170">
        <v>0</v>
      </c>
      <c r="T266" s="171">
        <f t="shared" si="113"/>
        <v>0</v>
      </c>
      <c r="AR266" s="15" t="s">
        <v>190</v>
      </c>
      <c r="AT266" s="15" t="s">
        <v>157</v>
      </c>
      <c r="AU266" s="15" t="s">
        <v>79</v>
      </c>
      <c r="AY266" s="15" t="s">
        <v>155</v>
      </c>
      <c r="BE266" s="172">
        <f t="shared" si="114"/>
        <v>0</v>
      </c>
      <c r="BF266" s="172">
        <f t="shared" si="115"/>
        <v>0</v>
      </c>
      <c r="BG266" s="172">
        <f t="shared" si="116"/>
        <v>0</v>
      </c>
      <c r="BH266" s="172">
        <f t="shared" si="117"/>
        <v>0</v>
      </c>
      <c r="BI266" s="172">
        <f t="shared" si="118"/>
        <v>0</v>
      </c>
      <c r="BJ266" s="15" t="s">
        <v>22</v>
      </c>
      <c r="BK266" s="172">
        <f t="shared" si="119"/>
        <v>0</v>
      </c>
      <c r="BL266" s="15" t="s">
        <v>190</v>
      </c>
      <c r="BM266" s="15" t="s">
        <v>1000</v>
      </c>
    </row>
    <row r="267" spans="2:65" s="10" customFormat="1" ht="29.85" customHeight="1" x14ac:dyDescent="0.3">
      <c r="B267" s="146"/>
      <c r="D267" s="157" t="s">
        <v>70</v>
      </c>
      <c r="E267" s="158" t="s">
        <v>473</v>
      </c>
      <c r="F267" s="158" t="s">
        <v>474</v>
      </c>
      <c r="I267" s="149"/>
      <c r="J267" s="159">
        <f>BK267</f>
        <v>0</v>
      </c>
      <c r="L267" s="146"/>
      <c r="M267" s="151"/>
      <c r="N267" s="152"/>
      <c r="O267" s="152"/>
      <c r="P267" s="153">
        <f>SUM(P268:P270)</f>
        <v>0</v>
      </c>
      <c r="Q267" s="152"/>
      <c r="R267" s="153">
        <f>SUM(R268:R270)</f>
        <v>2.9784973800000003</v>
      </c>
      <c r="S267" s="152"/>
      <c r="T267" s="154">
        <f>SUM(T268:T270)</f>
        <v>0</v>
      </c>
      <c r="AR267" s="147" t="s">
        <v>79</v>
      </c>
      <c r="AT267" s="155" t="s">
        <v>70</v>
      </c>
      <c r="AU267" s="155" t="s">
        <v>22</v>
      </c>
      <c r="AY267" s="147" t="s">
        <v>155</v>
      </c>
      <c r="BK267" s="156">
        <f>SUM(BK268:BK270)</f>
        <v>0</v>
      </c>
    </row>
    <row r="268" spans="2:65" s="1" customFormat="1" ht="22.5" customHeight="1" x14ac:dyDescent="0.3">
      <c r="B268" s="160"/>
      <c r="C268" s="161" t="s">
        <v>411</v>
      </c>
      <c r="D268" s="161" t="s">
        <v>157</v>
      </c>
      <c r="E268" s="162" t="s">
        <v>475</v>
      </c>
      <c r="F268" s="163" t="s">
        <v>476</v>
      </c>
      <c r="G268" s="164" t="s">
        <v>178</v>
      </c>
      <c r="H268" s="165">
        <v>52.383000000000003</v>
      </c>
      <c r="I268" s="166"/>
      <c r="J268" s="167">
        <f>ROUND(I268*H268,2)</f>
        <v>0</v>
      </c>
      <c r="K268" s="163" t="s">
        <v>159</v>
      </c>
      <c r="L268" s="32"/>
      <c r="M268" s="168" t="s">
        <v>3</v>
      </c>
      <c r="N268" s="169" t="s">
        <v>42</v>
      </c>
      <c r="O268" s="33"/>
      <c r="P268" s="170">
        <f>O268*H268</f>
        <v>0</v>
      </c>
      <c r="Q268" s="170">
        <v>3.7659999999999999E-2</v>
      </c>
      <c r="R268" s="170">
        <f>Q268*H268</f>
        <v>1.9727437800000001</v>
      </c>
      <c r="S268" s="170">
        <v>0</v>
      </c>
      <c r="T268" s="171">
        <f>S268*H268</f>
        <v>0</v>
      </c>
      <c r="AR268" s="15" t="s">
        <v>190</v>
      </c>
      <c r="AT268" s="15" t="s">
        <v>157</v>
      </c>
      <c r="AU268" s="15" t="s">
        <v>79</v>
      </c>
      <c r="AY268" s="15" t="s">
        <v>155</v>
      </c>
      <c r="BE268" s="172">
        <f>IF(N268="základní",J268,0)</f>
        <v>0</v>
      </c>
      <c r="BF268" s="172">
        <f>IF(N268="snížená",J268,0)</f>
        <v>0</v>
      </c>
      <c r="BG268" s="172">
        <f>IF(N268="zákl. přenesená",J268,0)</f>
        <v>0</v>
      </c>
      <c r="BH268" s="172">
        <f>IF(N268="sníž. přenesená",J268,0)</f>
        <v>0</v>
      </c>
      <c r="BI268" s="172">
        <f>IF(N268="nulová",J268,0)</f>
        <v>0</v>
      </c>
      <c r="BJ268" s="15" t="s">
        <v>22</v>
      </c>
      <c r="BK268" s="172">
        <f>ROUND(I268*H268,2)</f>
        <v>0</v>
      </c>
      <c r="BL268" s="15" t="s">
        <v>190</v>
      </c>
      <c r="BM268" s="15" t="s">
        <v>200</v>
      </c>
    </row>
    <row r="269" spans="2:65" s="1" customFormat="1" ht="31.5" customHeight="1" x14ac:dyDescent="0.3">
      <c r="B269" s="160"/>
      <c r="C269" s="182" t="s">
        <v>412</v>
      </c>
      <c r="D269" s="182" t="s">
        <v>180</v>
      </c>
      <c r="E269" s="183" t="s">
        <v>1001</v>
      </c>
      <c r="F269" s="184" t="s">
        <v>1002</v>
      </c>
      <c r="G269" s="185" t="s">
        <v>178</v>
      </c>
      <c r="H269" s="186">
        <v>52.383000000000003</v>
      </c>
      <c r="I269" s="187"/>
      <c r="J269" s="188">
        <f>ROUND(I269*H269,2)</f>
        <v>0</v>
      </c>
      <c r="K269" s="184" t="s">
        <v>159</v>
      </c>
      <c r="L269" s="189"/>
      <c r="M269" s="190" t="s">
        <v>3</v>
      </c>
      <c r="N269" s="191" t="s">
        <v>42</v>
      </c>
      <c r="O269" s="33"/>
      <c r="P269" s="170">
        <f>O269*H269</f>
        <v>0</v>
      </c>
      <c r="Q269" s="170">
        <v>1.9199999999999998E-2</v>
      </c>
      <c r="R269" s="170">
        <f>Q269*H269</f>
        <v>1.0057536</v>
      </c>
      <c r="S269" s="170">
        <v>0</v>
      </c>
      <c r="T269" s="171">
        <f>S269*H269</f>
        <v>0</v>
      </c>
      <c r="AR269" s="15" t="s">
        <v>209</v>
      </c>
      <c r="AT269" s="15" t="s">
        <v>180</v>
      </c>
      <c r="AU269" s="15" t="s">
        <v>79</v>
      </c>
      <c r="AY269" s="15" t="s">
        <v>155</v>
      </c>
      <c r="BE269" s="172">
        <f>IF(N269="základní",J269,0)</f>
        <v>0</v>
      </c>
      <c r="BF269" s="172">
        <f>IF(N269="snížená",J269,0)</f>
        <v>0</v>
      </c>
      <c r="BG269" s="172">
        <f>IF(N269="zákl. přenesená",J269,0)</f>
        <v>0</v>
      </c>
      <c r="BH269" s="172">
        <f>IF(N269="sníž. přenesená",J269,0)</f>
        <v>0</v>
      </c>
      <c r="BI269" s="172">
        <f>IF(N269="nulová",J269,0)</f>
        <v>0</v>
      </c>
      <c r="BJ269" s="15" t="s">
        <v>22</v>
      </c>
      <c r="BK269" s="172">
        <f>ROUND(I269*H269,2)</f>
        <v>0</v>
      </c>
      <c r="BL269" s="15" t="s">
        <v>190</v>
      </c>
      <c r="BM269" s="15" t="s">
        <v>203</v>
      </c>
    </row>
    <row r="270" spans="2:65" s="1" customFormat="1" ht="22.5" customHeight="1" x14ac:dyDescent="0.3">
      <c r="B270" s="160"/>
      <c r="C270" s="161" t="s">
        <v>413</v>
      </c>
      <c r="D270" s="161" t="s">
        <v>157</v>
      </c>
      <c r="E270" s="162" t="s">
        <v>477</v>
      </c>
      <c r="F270" s="163" t="s">
        <v>478</v>
      </c>
      <c r="G270" s="164" t="s">
        <v>265</v>
      </c>
      <c r="H270" s="192"/>
      <c r="I270" s="166"/>
      <c r="J270" s="167">
        <f>ROUND(I270*H270,2)</f>
        <v>0</v>
      </c>
      <c r="K270" s="163" t="s">
        <v>3</v>
      </c>
      <c r="L270" s="32"/>
      <c r="M270" s="168" t="s">
        <v>3</v>
      </c>
      <c r="N270" s="169" t="s">
        <v>42</v>
      </c>
      <c r="O270" s="33"/>
      <c r="P270" s="170">
        <f>O270*H270</f>
        <v>0</v>
      </c>
      <c r="Q270" s="170">
        <v>0</v>
      </c>
      <c r="R270" s="170">
        <f>Q270*H270</f>
        <v>0</v>
      </c>
      <c r="S270" s="170">
        <v>0</v>
      </c>
      <c r="T270" s="171">
        <f>S270*H270</f>
        <v>0</v>
      </c>
      <c r="AR270" s="15" t="s">
        <v>190</v>
      </c>
      <c r="AT270" s="15" t="s">
        <v>157</v>
      </c>
      <c r="AU270" s="15" t="s">
        <v>79</v>
      </c>
      <c r="AY270" s="15" t="s">
        <v>155</v>
      </c>
      <c r="BE270" s="172">
        <f>IF(N270="základní",J270,0)</f>
        <v>0</v>
      </c>
      <c r="BF270" s="172">
        <f>IF(N270="snížená",J270,0)</f>
        <v>0</v>
      </c>
      <c r="BG270" s="172">
        <f>IF(N270="zákl. přenesená",J270,0)</f>
        <v>0</v>
      </c>
      <c r="BH270" s="172">
        <f>IF(N270="sníž. přenesená",J270,0)</f>
        <v>0</v>
      </c>
      <c r="BI270" s="172">
        <f>IF(N270="nulová",J270,0)</f>
        <v>0</v>
      </c>
      <c r="BJ270" s="15" t="s">
        <v>22</v>
      </c>
      <c r="BK270" s="172">
        <f>ROUND(I270*H270,2)</f>
        <v>0</v>
      </c>
      <c r="BL270" s="15" t="s">
        <v>190</v>
      </c>
      <c r="BM270" s="15" t="s">
        <v>205</v>
      </c>
    </row>
    <row r="271" spans="2:65" s="10" customFormat="1" ht="29.85" customHeight="1" x14ac:dyDescent="0.3">
      <c r="B271" s="146"/>
      <c r="D271" s="157" t="s">
        <v>70</v>
      </c>
      <c r="E271" s="158" t="s">
        <v>485</v>
      </c>
      <c r="F271" s="158" t="s">
        <v>486</v>
      </c>
      <c r="I271" s="149"/>
      <c r="J271" s="159">
        <f>BK271</f>
        <v>0</v>
      </c>
      <c r="L271" s="146"/>
      <c r="M271" s="151"/>
      <c r="N271" s="152"/>
      <c r="O271" s="152"/>
      <c r="P271" s="153">
        <f>SUM(P272:P275)</f>
        <v>0</v>
      </c>
      <c r="Q271" s="152"/>
      <c r="R271" s="153">
        <f>SUM(R272:R275)</f>
        <v>2.4418475000000002</v>
      </c>
      <c r="S271" s="152"/>
      <c r="T271" s="154">
        <f>SUM(T272:T275)</f>
        <v>0</v>
      </c>
      <c r="AR271" s="147" t="s">
        <v>79</v>
      </c>
      <c r="AT271" s="155" t="s">
        <v>70</v>
      </c>
      <c r="AU271" s="155" t="s">
        <v>22</v>
      </c>
      <c r="AY271" s="147" t="s">
        <v>155</v>
      </c>
      <c r="BK271" s="156">
        <f>SUM(BK272:BK275)</f>
        <v>0</v>
      </c>
    </row>
    <row r="272" spans="2:65" s="1" customFormat="1" ht="22.5" customHeight="1" x14ac:dyDescent="0.3">
      <c r="B272" s="160"/>
      <c r="C272" s="161" t="s">
        <v>416</v>
      </c>
      <c r="D272" s="161" t="s">
        <v>157</v>
      </c>
      <c r="E272" s="162" t="s">
        <v>487</v>
      </c>
      <c r="F272" s="163" t="s">
        <v>488</v>
      </c>
      <c r="G272" s="164" t="s">
        <v>178</v>
      </c>
      <c r="H272" s="165">
        <v>62.164999999999999</v>
      </c>
      <c r="I272" s="166"/>
      <c r="J272" s="167">
        <f>ROUND(I272*H272,2)</f>
        <v>0</v>
      </c>
      <c r="K272" s="163" t="s">
        <v>159</v>
      </c>
      <c r="L272" s="32"/>
      <c r="M272" s="168" t="s">
        <v>3</v>
      </c>
      <c r="N272" s="169" t="s">
        <v>42</v>
      </c>
      <c r="O272" s="33"/>
      <c r="P272" s="170">
        <f>O272*H272</f>
        <v>0</v>
      </c>
      <c r="Q272" s="170">
        <v>2.5420000000000002E-2</v>
      </c>
      <c r="R272" s="170">
        <f>Q272*H272</f>
        <v>1.5802343000000001</v>
      </c>
      <c r="S272" s="170">
        <v>0</v>
      </c>
      <c r="T272" s="171">
        <f>S272*H272</f>
        <v>0</v>
      </c>
      <c r="AR272" s="15" t="s">
        <v>190</v>
      </c>
      <c r="AT272" s="15" t="s">
        <v>157</v>
      </c>
      <c r="AU272" s="15" t="s">
        <v>79</v>
      </c>
      <c r="AY272" s="15" t="s">
        <v>155</v>
      </c>
      <c r="BE272" s="172">
        <f>IF(N272="základní",J272,0)</f>
        <v>0</v>
      </c>
      <c r="BF272" s="172">
        <f>IF(N272="snížená",J272,0)</f>
        <v>0</v>
      </c>
      <c r="BG272" s="172">
        <f>IF(N272="zákl. přenesená",J272,0)</f>
        <v>0</v>
      </c>
      <c r="BH272" s="172">
        <f>IF(N272="sníž. přenesená",J272,0)</f>
        <v>0</v>
      </c>
      <c r="BI272" s="172">
        <f>IF(N272="nulová",J272,0)</f>
        <v>0</v>
      </c>
      <c r="BJ272" s="15" t="s">
        <v>22</v>
      </c>
      <c r="BK272" s="172">
        <f>ROUND(I272*H272,2)</f>
        <v>0</v>
      </c>
      <c r="BL272" s="15" t="s">
        <v>190</v>
      </c>
      <c r="BM272" s="15" t="s">
        <v>1003</v>
      </c>
    </row>
    <row r="273" spans="2:65" s="1" customFormat="1" ht="22.5" customHeight="1" x14ac:dyDescent="0.3">
      <c r="B273" s="160"/>
      <c r="C273" s="182" t="s">
        <v>419</v>
      </c>
      <c r="D273" s="182" t="s">
        <v>180</v>
      </c>
      <c r="E273" s="183" t="s">
        <v>489</v>
      </c>
      <c r="F273" s="184" t="s">
        <v>490</v>
      </c>
      <c r="G273" s="185" t="s">
        <v>178</v>
      </c>
      <c r="H273" s="186">
        <v>68.382000000000005</v>
      </c>
      <c r="I273" s="187"/>
      <c r="J273" s="188">
        <f>ROUND(I273*H273,2)</f>
        <v>0</v>
      </c>
      <c r="K273" s="184" t="s">
        <v>159</v>
      </c>
      <c r="L273" s="189"/>
      <c r="M273" s="190" t="s">
        <v>3</v>
      </c>
      <c r="N273" s="191" t="s">
        <v>42</v>
      </c>
      <c r="O273" s="33"/>
      <c r="P273" s="170">
        <f>O273*H273</f>
        <v>0</v>
      </c>
      <c r="Q273" s="170">
        <v>1.26E-2</v>
      </c>
      <c r="R273" s="170">
        <f>Q273*H273</f>
        <v>0.86161320000000008</v>
      </c>
      <c r="S273" s="170">
        <v>0</v>
      </c>
      <c r="T273" s="171">
        <f>S273*H273</f>
        <v>0</v>
      </c>
      <c r="AR273" s="15" t="s">
        <v>209</v>
      </c>
      <c r="AT273" s="15" t="s">
        <v>180</v>
      </c>
      <c r="AU273" s="15" t="s">
        <v>79</v>
      </c>
      <c r="AY273" s="15" t="s">
        <v>155</v>
      </c>
      <c r="BE273" s="172">
        <f>IF(N273="základní",J273,0)</f>
        <v>0</v>
      </c>
      <c r="BF273" s="172">
        <f>IF(N273="snížená",J273,0)</f>
        <v>0</v>
      </c>
      <c r="BG273" s="172">
        <f>IF(N273="zákl. přenesená",J273,0)</f>
        <v>0</v>
      </c>
      <c r="BH273" s="172">
        <f>IF(N273="sníž. přenesená",J273,0)</f>
        <v>0</v>
      </c>
      <c r="BI273" s="172">
        <f>IF(N273="nulová",J273,0)</f>
        <v>0</v>
      </c>
      <c r="BJ273" s="15" t="s">
        <v>22</v>
      </c>
      <c r="BK273" s="172">
        <f>ROUND(I273*H273,2)</f>
        <v>0</v>
      </c>
      <c r="BL273" s="15" t="s">
        <v>190</v>
      </c>
      <c r="BM273" s="15" t="s">
        <v>1004</v>
      </c>
    </row>
    <row r="274" spans="2:65" s="11" customFormat="1" x14ac:dyDescent="0.3">
      <c r="B274" s="173"/>
      <c r="D274" s="174" t="s">
        <v>175</v>
      </c>
      <c r="F274" s="175" t="s">
        <v>1005</v>
      </c>
      <c r="H274" s="176">
        <v>68.382000000000005</v>
      </c>
      <c r="I274" s="177"/>
      <c r="L274" s="173"/>
      <c r="M274" s="178"/>
      <c r="N274" s="179"/>
      <c r="O274" s="179"/>
      <c r="P274" s="179"/>
      <c r="Q274" s="179"/>
      <c r="R274" s="179"/>
      <c r="S274" s="179"/>
      <c r="T274" s="180"/>
      <c r="AT274" s="181" t="s">
        <v>175</v>
      </c>
      <c r="AU274" s="181" t="s">
        <v>79</v>
      </c>
      <c r="AV274" s="11" t="s">
        <v>79</v>
      </c>
      <c r="AW274" s="11" t="s">
        <v>4</v>
      </c>
      <c r="AX274" s="11" t="s">
        <v>22</v>
      </c>
      <c r="AY274" s="181" t="s">
        <v>155</v>
      </c>
    </row>
    <row r="275" spans="2:65" s="1" customFormat="1" ht="22.5" customHeight="1" x14ac:dyDescent="0.3">
      <c r="B275" s="160"/>
      <c r="C275" s="161" t="s">
        <v>421</v>
      </c>
      <c r="D275" s="161" t="s">
        <v>157</v>
      </c>
      <c r="E275" s="162" t="s">
        <v>491</v>
      </c>
      <c r="F275" s="163" t="s">
        <v>492</v>
      </c>
      <c r="G275" s="164" t="s">
        <v>265</v>
      </c>
      <c r="H275" s="192"/>
      <c r="I275" s="166"/>
      <c r="J275" s="167">
        <f>ROUND(I275*H275,2)</f>
        <v>0</v>
      </c>
      <c r="K275" s="163" t="s">
        <v>159</v>
      </c>
      <c r="L275" s="32"/>
      <c r="M275" s="168" t="s">
        <v>3</v>
      </c>
      <c r="N275" s="169" t="s">
        <v>42</v>
      </c>
      <c r="O275" s="33"/>
      <c r="P275" s="170">
        <f>O275*H275</f>
        <v>0</v>
      </c>
      <c r="Q275" s="170">
        <v>0</v>
      </c>
      <c r="R275" s="170">
        <f>Q275*H275</f>
        <v>0</v>
      </c>
      <c r="S275" s="170">
        <v>0</v>
      </c>
      <c r="T275" s="171">
        <f>S275*H275</f>
        <v>0</v>
      </c>
      <c r="AR275" s="15" t="s">
        <v>190</v>
      </c>
      <c r="AT275" s="15" t="s">
        <v>157</v>
      </c>
      <c r="AU275" s="15" t="s">
        <v>79</v>
      </c>
      <c r="AY275" s="15" t="s">
        <v>155</v>
      </c>
      <c r="BE275" s="172">
        <f>IF(N275="základní",J275,0)</f>
        <v>0</v>
      </c>
      <c r="BF275" s="172">
        <f>IF(N275="snížená",J275,0)</f>
        <v>0</v>
      </c>
      <c r="BG275" s="172">
        <f>IF(N275="zákl. přenesená",J275,0)</f>
        <v>0</v>
      </c>
      <c r="BH275" s="172">
        <f>IF(N275="sníž. přenesená",J275,0)</f>
        <v>0</v>
      </c>
      <c r="BI275" s="172">
        <f>IF(N275="nulová",J275,0)</f>
        <v>0</v>
      </c>
      <c r="BJ275" s="15" t="s">
        <v>22</v>
      </c>
      <c r="BK275" s="172">
        <f>ROUND(I275*H275,2)</f>
        <v>0</v>
      </c>
      <c r="BL275" s="15" t="s">
        <v>190</v>
      </c>
      <c r="BM275" s="15" t="s">
        <v>1006</v>
      </c>
    </row>
    <row r="276" spans="2:65" s="10" customFormat="1" ht="29.85" customHeight="1" x14ac:dyDescent="0.3">
      <c r="B276" s="146"/>
      <c r="D276" s="157" t="s">
        <v>70</v>
      </c>
      <c r="E276" s="158" t="s">
        <v>709</v>
      </c>
      <c r="F276" s="158" t="s">
        <v>710</v>
      </c>
      <c r="I276" s="149"/>
      <c r="J276" s="159">
        <f>BK276</f>
        <v>0</v>
      </c>
      <c r="L276" s="146"/>
      <c r="M276" s="151"/>
      <c r="N276" s="152"/>
      <c r="O276" s="152"/>
      <c r="P276" s="153">
        <f>SUM(P277:P281)</f>
        <v>0</v>
      </c>
      <c r="Q276" s="152"/>
      <c r="R276" s="153">
        <f>SUM(R277:R281)</f>
        <v>9.4100399999999973E-2</v>
      </c>
      <c r="S276" s="152"/>
      <c r="T276" s="154">
        <f>SUM(T277:T281)</f>
        <v>0</v>
      </c>
      <c r="AR276" s="147" t="s">
        <v>79</v>
      </c>
      <c r="AT276" s="155" t="s">
        <v>70</v>
      </c>
      <c r="AU276" s="155" t="s">
        <v>22</v>
      </c>
      <c r="AY276" s="147" t="s">
        <v>155</v>
      </c>
      <c r="BK276" s="156">
        <f>SUM(BK277:BK281)</f>
        <v>0</v>
      </c>
    </row>
    <row r="277" spans="2:65" s="1" customFormat="1" ht="22.5" customHeight="1" x14ac:dyDescent="0.3">
      <c r="B277" s="160"/>
      <c r="C277" s="161" t="s">
        <v>423</v>
      </c>
      <c r="D277" s="161" t="s">
        <v>157</v>
      </c>
      <c r="E277" s="162" t="s">
        <v>711</v>
      </c>
      <c r="F277" s="163" t="s">
        <v>712</v>
      </c>
      <c r="G277" s="164" t="s">
        <v>178</v>
      </c>
      <c r="H277" s="165">
        <v>174.26</v>
      </c>
      <c r="I277" s="166"/>
      <c r="J277" s="167">
        <f>ROUND(I277*H277,2)</f>
        <v>0</v>
      </c>
      <c r="K277" s="163" t="s">
        <v>159</v>
      </c>
      <c r="L277" s="32"/>
      <c r="M277" s="168" t="s">
        <v>3</v>
      </c>
      <c r="N277" s="169" t="s">
        <v>42</v>
      </c>
      <c r="O277" s="33"/>
      <c r="P277" s="170">
        <f>O277*H277</f>
        <v>0</v>
      </c>
      <c r="Q277" s="170">
        <v>6.9999999999999994E-5</v>
      </c>
      <c r="R277" s="170">
        <f>Q277*H277</f>
        <v>1.2198199999999998E-2</v>
      </c>
      <c r="S277" s="170">
        <v>0</v>
      </c>
      <c r="T277" s="171">
        <f>S277*H277</f>
        <v>0</v>
      </c>
      <c r="AR277" s="15" t="s">
        <v>190</v>
      </c>
      <c r="AT277" s="15" t="s">
        <v>157</v>
      </c>
      <c r="AU277" s="15" t="s">
        <v>79</v>
      </c>
      <c r="AY277" s="15" t="s">
        <v>155</v>
      </c>
      <c r="BE277" s="172">
        <f>IF(N277="základní",J277,0)</f>
        <v>0</v>
      </c>
      <c r="BF277" s="172">
        <f>IF(N277="snížená",J277,0)</f>
        <v>0</v>
      </c>
      <c r="BG277" s="172">
        <f>IF(N277="zákl. přenesená",J277,0)</f>
        <v>0</v>
      </c>
      <c r="BH277" s="172">
        <f>IF(N277="sníž. přenesená",J277,0)</f>
        <v>0</v>
      </c>
      <c r="BI277" s="172">
        <f>IF(N277="nulová",J277,0)</f>
        <v>0</v>
      </c>
      <c r="BJ277" s="15" t="s">
        <v>22</v>
      </c>
      <c r="BK277" s="172">
        <f>ROUND(I277*H277,2)</f>
        <v>0</v>
      </c>
      <c r="BL277" s="15" t="s">
        <v>190</v>
      </c>
      <c r="BM277" s="15" t="s">
        <v>1007</v>
      </c>
    </row>
    <row r="278" spans="2:65" s="1" customFormat="1" ht="22.5" customHeight="1" x14ac:dyDescent="0.3">
      <c r="B278" s="160"/>
      <c r="C278" s="161" t="s">
        <v>425</v>
      </c>
      <c r="D278" s="161" t="s">
        <v>157</v>
      </c>
      <c r="E278" s="162" t="s">
        <v>714</v>
      </c>
      <c r="F278" s="163" t="s">
        <v>715</v>
      </c>
      <c r="G278" s="164" t="s">
        <v>178</v>
      </c>
      <c r="H278" s="165">
        <v>174.26</v>
      </c>
      <c r="I278" s="166"/>
      <c r="J278" s="167">
        <f>ROUND(I278*H278,2)</f>
        <v>0</v>
      </c>
      <c r="K278" s="163" t="s">
        <v>159</v>
      </c>
      <c r="L278" s="32"/>
      <c r="M278" s="168" t="s">
        <v>3</v>
      </c>
      <c r="N278" s="169" t="s">
        <v>42</v>
      </c>
      <c r="O278" s="33"/>
      <c r="P278" s="170">
        <f>O278*H278</f>
        <v>0</v>
      </c>
      <c r="Q278" s="170">
        <v>6.0000000000000002E-5</v>
      </c>
      <c r="R278" s="170">
        <f>Q278*H278</f>
        <v>1.0455599999999999E-2</v>
      </c>
      <c r="S278" s="170">
        <v>0</v>
      </c>
      <c r="T278" s="171">
        <f>S278*H278</f>
        <v>0</v>
      </c>
      <c r="AR278" s="15" t="s">
        <v>190</v>
      </c>
      <c r="AT278" s="15" t="s">
        <v>157</v>
      </c>
      <c r="AU278" s="15" t="s">
        <v>79</v>
      </c>
      <c r="AY278" s="15" t="s">
        <v>155</v>
      </c>
      <c r="BE278" s="172">
        <f>IF(N278="základní",J278,0)</f>
        <v>0</v>
      </c>
      <c r="BF278" s="172">
        <f>IF(N278="snížená",J278,0)</f>
        <v>0</v>
      </c>
      <c r="BG278" s="172">
        <f>IF(N278="zákl. přenesená",J278,0)</f>
        <v>0</v>
      </c>
      <c r="BH278" s="172">
        <f>IF(N278="sníž. přenesená",J278,0)</f>
        <v>0</v>
      </c>
      <c r="BI278" s="172">
        <f>IF(N278="nulová",J278,0)</f>
        <v>0</v>
      </c>
      <c r="BJ278" s="15" t="s">
        <v>22</v>
      </c>
      <c r="BK278" s="172">
        <f>ROUND(I278*H278,2)</f>
        <v>0</v>
      </c>
      <c r="BL278" s="15" t="s">
        <v>190</v>
      </c>
      <c r="BM278" s="15" t="s">
        <v>1008</v>
      </c>
    </row>
    <row r="279" spans="2:65" s="1" customFormat="1" ht="22.5" customHeight="1" x14ac:dyDescent="0.3">
      <c r="B279" s="160"/>
      <c r="C279" s="161" t="s">
        <v>427</v>
      </c>
      <c r="D279" s="161" t="s">
        <v>157</v>
      </c>
      <c r="E279" s="162" t="s">
        <v>717</v>
      </c>
      <c r="F279" s="163" t="s">
        <v>718</v>
      </c>
      <c r="G279" s="164" t="s">
        <v>178</v>
      </c>
      <c r="H279" s="165">
        <v>174.26</v>
      </c>
      <c r="I279" s="166"/>
      <c r="J279" s="167">
        <f>ROUND(I279*H279,2)</f>
        <v>0</v>
      </c>
      <c r="K279" s="163" t="s">
        <v>159</v>
      </c>
      <c r="L279" s="32"/>
      <c r="M279" s="168" t="s">
        <v>3</v>
      </c>
      <c r="N279" s="169" t="s">
        <v>42</v>
      </c>
      <c r="O279" s="33"/>
      <c r="P279" s="170">
        <f>O279*H279</f>
        <v>0</v>
      </c>
      <c r="Q279" s="170">
        <v>1.7000000000000001E-4</v>
      </c>
      <c r="R279" s="170">
        <f>Q279*H279</f>
        <v>2.96242E-2</v>
      </c>
      <c r="S279" s="170">
        <v>0</v>
      </c>
      <c r="T279" s="171">
        <f>S279*H279</f>
        <v>0</v>
      </c>
      <c r="AR279" s="15" t="s">
        <v>190</v>
      </c>
      <c r="AT279" s="15" t="s">
        <v>157</v>
      </c>
      <c r="AU279" s="15" t="s">
        <v>79</v>
      </c>
      <c r="AY279" s="15" t="s">
        <v>155</v>
      </c>
      <c r="BE279" s="172">
        <f>IF(N279="základní",J279,0)</f>
        <v>0</v>
      </c>
      <c r="BF279" s="172">
        <f>IF(N279="snížená",J279,0)</f>
        <v>0</v>
      </c>
      <c r="BG279" s="172">
        <f>IF(N279="zákl. přenesená",J279,0)</f>
        <v>0</v>
      </c>
      <c r="BH279" s="172">
        <f>IF(N279="sníž. přenesená",J279,0)</f>
        <v>0</v>
      </c>
      <c r="BI279" s="172">
        <f>IF(N279="nulová",J279,0)</f>
        <v>0</v>
      </c>
      <c r="BJ279" s="15" t="s">
        <v>22</v>
      </c>
      <c r="BK279" s="172">
        <f>ROUND(I279*H279,2)</f>
        <v>0</v>
      </c>
      <c r="BL279" s="15" t="s">
        <v>190</v>
      </c>
      <c r="BM279" s="15" t="s">
        <v>1009</v>
      </c>
    </row>
    <row r="280" spans="2:65" s="1" customFormat="1" ht="22.5" customHeight="1" x14ac:dyDescent="0.3">
      <c r="B280" s="160"/>
      <c r="C280" s="161" t="s">
        <v>429</v>
      </c>
      <c r="D280" s="161" t="s">
        <v>157</v>
      </c>
      <c r="E280" s="162" t="s">
        <v>720</v>
      </c>
      <c r="F280" s="163" t="s">
        <v>721</v>
      </c>
      <c r="G280" s="164" t="s">
        <v>178</v>
      </c>
      <c r="H280" s="165">
        <v>174.26</v>
      </c>
      <c r="I280" s="166"/>
      <c r="J280" s="167">
        <f>ROUND(I280*H280,2)</f>
        <v>0</v>
      </c>
      <c r="K280" s="163" t="s">
        <v>159</v>
      </c>
      <c r="L280" s="32"/>
      <c r="M280" s="168" t="s">
        <v>3</v>
      </c>
      <c r="N280" s="169" t="s">
        <v>42</v>
      </c>
      <c r="O280" s="33"/>
      <c r="P280" s="170">
        <f>O280*H280</f>
        <v>0</v>
      </c>
      <c r="Q280" s="170">
        <v>1.2E-4</v>
      </c>
      <c r="R280" s="170">
        <f>Q280*H280</f>
        <v>2.0911199999999998E-2</v>
      </c>
      <c r="S280" s="170">
        <v>0</v>
      </c>
      <c r="T280" s="171">
        <f>S280*H280</f>
        <v>0</v>
      </c>
      <c r="AR280" s="15" t="s">
        <v>190</v>
      </c>
      <c r="AT280" s="15" t="s">
        <v>157</v>
      </c>
      <c r="AU280" s="15" t="s">
        <v>79</v>
      </c>
      <c r="AY280" s="15" t="s">
        <v>155</v>
      </c>
      <c r="BE280" s="172">
        <f>IF(N280="základní",J280,0)</f>
        <v>0</v>
      </c>
      <c r="BF280" s="172">
        <f>IF(N280="snížená",J280,0)</f>
        <v>0</v>
      </c>
      <c r="BG280" s="172">
        <f>IF(N280="zákl. přenesená",J280,0)</f>
        <v>0</v>
      </c>
      <c r="BH280" s="172">
        <f>IF(N280="sníž. přenesená",J280,0)</f>
        <v>0</v>
      </c>
      <c r="BI280" s="172">
        <f>IF(N280="nulová",J280,0)</f>
        <v>0</v>
      </c>
      <c r="BJ280" s="15" t="s">
        <v>22</v>
      </c>
      <c r="BK280" s="172">
        <f>ROUND(I280*H280,2)</f>
        <v>0</v>
      </c>
      <c r="BL280" s="15" t="s">
        <v>190</v>
      </c>
      <c r="BM280" s="15" t="s">
        <v>1010</v>
      </c>
    </row>
    <row r="281" spans="2:65" s="1" customFormat="1" ht="22.5" customHeight="1" x14ac:dyDescent="0.3">
      <c r="B281" s="160"/>
      <c r="C281" s="161" t="s">
        <v>431</v>
      </c>
      <c r="D281" s="161" t="s">
        <v>157</v>
      </c>
      <c r="E281" s="162" t="s">
        <v>723</v>
      </c>
      <c r="F281" s="163" t="s">
        <v>724</v>
      </c>
      <c r="G281" s="164" t="s">
        <v>178</v>
      </c>
      <c r="H281" s="165">
        <v>174.26</v>
      </c>
      <c r="I281" s="166"/>
      <c r="J281" s="167">
        <f>ROUND(I281*H281,2)</f>
        <v>0</v>
      </c>
      <c r="K281" s="163" t="s">
        <v>159</v>
      </c>
      <c r="L281" s="32"/>
      <c r="M281" s="168" t="s">
        <v>3</v>
      </c>
      <c r="N281" s="169" t="s">
        <v>42</v>
      </c>
      <c r="O281" s="33"/>
      <c r="P281" s="170">
        <f>O281*H281</f>
        <v>0</v>
      </c>
      <c r="Q281" s="170">
        <v>1.2E-4</v>
      </c>
      <c r="R281" s="170">
        <f>Q281*H281</f>
        <v>2.0911199999999998E-2</v>
      </c>
      <c r="S281" s="170">
        <v>0</v>
      </c>
      <c r="T281" s="171">
        <f>S281*H281</f>
        <v>0</v>
      </c>
      <c r="AR281" s="15" t="s">
        <v>190</v>
      </c>
      <c r="AT281" s="15" t="s">
        <v>157</v>
      </c>
      <c r="AU281" s="15" t="s">
        <v>79</v>
      </c>
      <c r="AY281" s="15" t="s">
        <v>155</v>
      </c>
      <c r="BE281" s="172">
        <f>IF(N281="základní",J281,0)</f>
        <v>0</v>
      </c>
      <c r="BF281" s="172">
        <f>IF(N281="snížená",J281,0)</f>
        <v>0</v>
      </c>
      <c r="BG281" s="172">
        <f>IF(N281="zákl. přenesená",J281,0)</f>
        <v>0</v>
      </c>
      <c r="BH281" s="172">
        <f>IF(N281="sníž. přenesená",J281,0)</f>
        <v>0</v>
      </c>
      <c r="BI281" s="172">
        <f>IF(N281="nulová",J281,0)</f>
        <v>0</v>
      </c>
      <c r="BJ281" s="15" t="s">
        <v>22</v>
      </c>
      <c r="BK281" s="172">
        <f>ROUND(I281*H281,2)</f>
        <v>0</v>
      </c>
      <c r="BL281" s="15" t="s">
        <v>190</v>
      </c>
      <c r="BM281" s="15" t="s">
        <v>1011</v>
      </c>
    </row>
    <row r="282" spans="2:65" s="10" customFormat="1" ht="29.85" customHeight="1" x14ac:dyDescent="0.3">
      <c r="B282" s="146"/>
      <c r="D282" s="157" t="s">
        <v>70</v>
      </c>
      <c r="E282" s="158" t="s">
        <v>493</v>
      </c>
      <c r="F282" s="158" t="s">
        <v>494</v>
      </c>
      <c r="I282" s="149"/>
      <c r="J282" s="159">
        <f>BK282</f>
        <v>0</v>
      </c>
      <c r="L282" s="146"/>
      <c r="M282" s="151"/>
      <c r="N282" s="152"/>
      <c r="O282" s="152"/>
      <c r="P282" s="153">
        <f>SUM(P283:P285)</f>
        <v>0</v>
      </c>
      <c r="Q282" s="152"/>
      <c r="R282" s="153">
        <f>SUM(R283:R285)</f>
        <v>8.7925100000000006E-2</v>
      </c>
      <c r="S282" s="152"/>
      <c r="T282" s="154">
        <f>SUM(T283:T285)</f>
        <v>1.8261599999999999E-2</v>
      </c>
      <c r="AR282" s="147" t="s">
        <v>79</v>
      </c>
      <c r="AT282" s="155" t="s">
        <v>70</v>
      </c>
      <c r="AU282" s="155" t="s">
        <v>22</v>
      </c>
      <c r="AY282" s="147" t="s">
        <v>155</v>
      </c>
      <c r="BK282" s="156">
        <f>SUM(BK283:BK285)</f>
        <v>0</v>
      </c>
    </row>
    <row r="283" spans="2:65" s="1" customFormat="1" ht="22.5" customHeight="1" x14ac:dyDescent="0.3">
      <c r="B283" s="160"/>
      <c r="C283" s="161" t="s">
        <v>433</v>
      </c>
      <c r="D283" s="161" t="s">
        <v>157</v>
      </c>
      <c r="E283" s="162" t="s">
        <v>726</v>
      </c>
      <c r="F283" s="163" t="s">
        <v>727</v>
      </c>
      <c r="G283" s="164" t="s">
        <v>178</v>
      </c>
      <c r="H283" s="165">
        <v>121.744</v>
      </c>
      <c r="I283" s="166"/>
      <c r="J283" s="167">
        <f>ROUND(I283*H283,2)</f>
        <v>0</v>
      </c>
      <c r="K283" s="163" t="s">
        <v>159</v>
      </c>
      <c r="L283" s="32"/>
      <c r="M283" s="168" t="s">
        <v>3</v>
      </c>
      <c r="N283" s="169" t="s">
        <v>42</v>
      </c>
      <c r="O283" s="33"/>
      <c r="P283" s="170">
        <f>O283*H283</f>
        <v>0</v>
      </c>
      <c r="Q283" s="170">
        <v>0</v>
      </c>
      <c r="R283" s="170">
        <f>Q283*H283</f>
        <v>0</v>
      </c>
      <c r="S283" s="170">
        <v>1.4999999999999999E-4</v>
      </c>
      <c r="T283" s="171">
        <f>S283*H283</f>
        <v>1.8261599999999999E-2</v>
      </c>
      <c r="AR283" s="15" t="s">
        <v>190</v>
      </c>
      <c r="AT283" s="15" t="s">
        <v>157</v>
      </c>
      <c r="AU283" s="15" t="s">
        <v>79</v>
      </c>
      <c r="AY283" s="15" t="s">
        <v>155</v>
      </c>
      <c r="BE283" s="172">
        <f>IF(N283="základní",J283,0)</f>
        <v>0</v>
      </c>
      <c r="BF283" s="172">
        <f>IF(N283="snížená",J283,0)</f>
        <v>0</v>
      </c>
      <c r="BG283" s="172">
        <f>IF(N283="zákl. přenesená",J283,0)</f>
        <v>0</v>
      </c>
      <c r="BH283" s="172">
        <f>IF(N283="sníž. přenesená",J283,0)</f>
        <v>0</v>
      </c>
      <c r="BI283" s="172">
        <f>IF(N283="nulová",J283,0)</f>
        <v>0</v>
      </c>
      <c r="BJ283" s="15" t="s">
        <v>22</v>
      </c>
      <c r="BK283" s="172">
        <f>ROUND(I283*H283,2)</f>
        <v>0</v>
      </c>
      <c r="BL283" s="15" t="s">
        <v>190</v>
      </c>
      <c r="BM283" s="15" t="s">
        <v>1012</v>
      </c>
    </row>
    <row r="284" spans="2:65" s="1" customFormat="1" ht="22.5" customHeight="1" x14ac:dyDescent="0.3">
      <c r="B284" s="160"/>
      <c r="C284" s="161" t="s">
        <v>436</v>
      </c>
      <c r="D284" s="161" t="s">
        <v>157</v>
      </c>
      <c r="E284" s="162" t="s">
        <v>729</v>
      </c>
      <c r="F284" s="163" t="s">
        <v>730</v>
      </c>
      <c r="G284" s="164" t="s">
        <v>178</v>
      </c>
      <c r="H284" s="165">
        <v>121.744</v>
      </c>
      <c r="I284" s="166"/>
      <c r="J284" s="167">
        <f>ROUND(I284*H284,2)</f>
        <v>0</v>
      </c>
      <c r="K284" s="163" t="s">
        <v>159</v>
      </c>
      <c r="L284" s="32"/>
      <c r="M284" s="168" t="s">
        <v>3</v>
      </c>
      <c r="N284" s="169" t="s">
        <v>42</v>
      </c>
      <c r="O284" s="33"/>
      <c r="P284" s="170">
        <f>O284*H284</f>
        <v>0</v>
      </c>
      <c r="Q284" s="170">
        <v>4.0000000000000002E-4</v>
      </c>
      <c r="R284" s="170">
        <f>Q284*H284</f>
        <v>4.8697600000000001E-2</v>
      </c>
      <c r="S284" s="170">
        <v>0</v>
      </c>
      <c r="T284" s="171">
        <f>S284*H284</f>
        <v>0</v>
      </c>
      <c r="AR284" s="15" t="s">
        <v>190</v>
      </c>
      <c r="AT284" s="15" t="s">
        <v>157</v>
      </c>
      <c r="AU284" s="15" t="s">
        <v>79</v>
      </c>
      <c r="AY284" s="15" t="s">
        <v>155</v>
      </c>
      <c r="BE284" s="172">
        <f>IF(N284="základní",J284,0)</f>
        <v>0</v>
      </c>
      <c r="BF284" s="172">
        <f>IF(N284="snížená",J284,0)</f>
        <v>0</v>
      </c>
      <c r="BG284" s="172">
        <f>IF(N284="zákl. přenesená",J284,0)</f>
        <v>0</v>
      </c>
      <c r="BH284" s="172">
        <f>IF(N284="sníž. přenesená",J284,0)</f>
        <v>0</v>
      </c>
      <c r="BI284" s="172">
        <f>IF(N284="nulová",J284,0)</f>
        <v>0</v>
      </c>
      <c r="BJ284" s="15" t="s">
        <v>22</v>
      </c>
      <c r="BK284" s="172">
        <f>ROUND(I284*H284,2)</f>
        <v>0</v>
      </c>
      <c r="BL284" s="15" t="s">
        <v>190</v>
      </c>
      <c r="BM284" s="15" t="s">
        <v>1013</v>
      </c>
    </row>
    <row r="285" spans="2:65" s="1" customFormat="1" ht="31.5" customHeight="1" x14ac:dyDescent="0.3">
      <c r="B285" s="160"/>
      <c r="C285" s="161" t="s">
        <v>438</v>
      </c>
      <c r="D285" s="161" t="s">
        <v>157</v>
      </c>
      <c r="E285" s="162" t="s">
        <v>495</v>
      </c>
      <c r="F285" s="163" t="s">
        <v>496</v>
      </c>
      <c r="G285" s="164" t="s">
        <v>178</v>
      </c>
      <c r="H285" s="165">
        <v>150.875</v>
      </c>
      <c r="I285" s="166"/>
      <c r="J285" s="167">
        <f>ROUND(I285*H285,2)</f>
        <v>0</v>
      </c>
      <c r="K285" s="163" t="s">
        <v>159</v>
      </c>
      <c r="L285" s="32"/>
      <c r="M285" s="168" t="s">
        <v>3</v>
      </c>
      <c r="N285" s="169" t="s">
        <v>42</v>
      </c>
      <c r="O285" s="33"/>
      <c r="P285" s="170">
        <f>O285*H285</f>
        <v>0</v>
      </c>
      <c r="Q285" s="170">
        <v>2.5999999999999998E-4</v>
      </c>
      <c r="R285" s="170">
        <f>Q285*H285</f>
        <v>3.9227499999999998E-2</v>
      </c>
      <c r="S285" s="170">
        <v>0</v>
      </c>
      <c r="T285" s="171">
        <f>S285*H285</f>
        <v>0</v>
      </c>
      <c r="AR285" s="15" t="s">
        <v>190</v>
      </c>
      <c r="AT285" s="15" t="s">
        <v>157</v>
      </c>
      <c r="AU285" s="15" t="s">
        <v>79</v>
      </c>
      <c r="AY285" s="15" t="s">
        <v>155</v>
      </c>
      <c r="BE285" s="172">
        <f>IF(N285="základní",J285,0)</f>
        <v>0</v>
      </c>
      <c r="BF285" s="172">
        <f>IF(N285="snížená",J285,0)</f>
        <v>0</v>
      </c>
      <c r="BG285" s="172">
        <f>IF(N285="zákl. přenesená",J285,0)</f>
        <v>0</v>
      </c>
      <c r="BH285" s="172">
        <f>IF(N285="sníž. přenesená",J285,0)</f>
        <v>0</v>
      </c>
      <c r="BI285" s="172">
        <f>IF(N285="nulová",J285,0)</f>
        <v>0</v>
      </c>
      <c r="BJ285" s="15" t="s">
        <v>22</v>
      </c>
      <c r="BK285" s="172">
        <f>ROUND(I285*H285,2)</f>
        <v>0</v>
      </c>
      <c r="BL285" s="15" t="s">
        <v>190</v>
      </c>
      <c r="BM285" s="15" t="s">
        <v>1014</v>
      </c>
    </row>
    <row r="286" spans="2:65" s="10" customFormat="1" ht="37.35" customHeight="1" x14ac:dyDescent="0.35">
      <c r="B286" s="146"/>
      <c r="D286" s="147" t="s">
        <v>70</v>
      </c>
      <c r="E286" s="148" t="s">
        <v>180</v>
      </c>
      <c r="F286" s="148" t="s">
        <v>497</v>
      </c>
      <c r="I286" s="149"/>
      <c r="J286" s="150">
        <f>BK286</f>
        <v>0</v>
      </c>
      <c r="L286" s="146"/>
      <c r="M286" s="151"/>
      <c r="N286" s="152"/>
      <c r="O286" s="152"/>
      <c r="P286" s="153">
        <f>P287</f>
        <v>0</v>
      </c>
      <c r="Q286" s="152"/>
      <c r="R286" s="153">
        <f>R287</f>
        <v>0</v>
      </c>
      <c r="S286" s="152"/>
      <c r="T286" s="154">
        <f>T287</f>
        <v>0</v>
      </c>
      <c r="AR286" s="147" t="s">
        <v>161</v>
      </c>
      <c r="AT286" s="155" t="s">
        <v>70</v>
      </c>
      <c r="AU286" s="155" t="s">
        <v>71</v>
      </c>
      <c r="AY286" s="147" t="s">
        <v>155</v>
      </c>
      <c r="BK286" s="156">
        <f>BK287</f>
        <v>0</v>
      </c>
    </row>
    <row r="287" spans="2:65" s="10" customFormat="1" ht="19.899999999999999" customHeight="1" x14ac:dyDescent="0.3">
      <c r="B287" s="146"/>
      <c r="D287" s="157" t="s">
        <v>70</v>
      </c>
      <c r="E287" s="158" t="s">
        <v>498</v>
      </c>
      <c r="F287" s="158" t="s">
        <v>499</v>
      </c>
      <c r="I287" s="149"/>
      <c r="J287" s="159">
        <f>BK287</f>
        <v>0</v>
      </c>
      <c r="L287" s="146"/>
      <c r="M287" s="151"/>
      <c r="N287" s="152"/>
      <c r="O287" s="152"/>
      <c r="P287" s="153">
        <f>SUM(P288:P289)</f>
        <v>0</v>
      </c>
      <c r="Q287" s="152"/>
      <c r="R287" s="153">
        <f>SUM(R288:R289)</f>
        <v>0</v>
      </c>
      <c r="S287" s="152"/>
      <c r="T287" s="154">
        <f>SUM(T288:T289)</f>
        <v>0</v>
      </c>
      <c r="AR287" s="147" t="s">
        <v>161</v>
      </c>
      <c r="AT287" s="155" t="s">
        <v>70</v>
      </c>
      <c r="AU287" s="155" t="s">
        <v>22</v>
      </c>
      <c r="AY287" s="147" t="s">
        <v>155</v>
      </c>
      <c r="BK287" s="156">
        <f>SUM(BK288:BK289)</f>
        <v>0</v>
      </c>
    </row>
    <row r="288" spans="2:65" s="1" customFormat="1" ht="22.5" customHeight="1" x14ac:dyDescent="0.3">
      <c r="B288" s="160"/>
      <c r="C288" s="161" t="s">
        <v>440</v>
      </c>
      <c r="D288" s="161" t="s">
        <v>157</v>
      </c>
      <c r="E288" s="162" t="s">
        <v>500</v>
      </c>
      <c r="F288" s="163" t="s">
        <v>501</v>
      </c>
      <c r="G288" s="164" t="s">
        <v>383</v>
      </c>
      <c r="H288" s="165">
        <v>1</v>
      </c>
      <c r="I288" s="166"/>
      <c r="J288" s="167">
        <f>ROUND(I288*H288,2)</f>
        <v>0</v>
      </c>
      <c r="K288" s="163" t="s">
        <v>3</v>
      </c>
      <c r="L288" s="32"/>
      <c r="M288" s="168" t="s">
        <v>3</v>
      </c>
      <c r="N288" s="169" t="s">
        <v>42</v>
      </c>
      <c r="O288" s="33"/>
      <c r="P288" s="170">
        <f>O288*H288</f>
        <v>0</v>
      </c>
      <c r="Q288" s="170">
        <v>0</v>
      </c>
      <c r="R288" s="170">
        <f>Q288*H288</f>
        <v>0</v>
      </c>
      <c r="S288" s="170">
        <v>0</v>
      </c>
      <c r="T288" s="171">
        <f>S288*H288</f>
        <v>0</v>
      </c>
      <c r="AR288" s="15" t="s">
        <v>263</v>
      </c>
      <c r="AT288" s="15" t="s">
        <v>157</v>
      </c>
      <c r="AU288" s="15" t="s">
        <v>79</v>
      </c>
      <c r="AY288" s="15" t="s">
        <v>155</v>
      </c>
      <c r="BE288" s="172">
        <f>IF(N288="základní",J288,0)</f>
        <v>0</v>
      </c>
      <c r="BF288" s="172">
        <f>IF(N288="snížená",J288,0)</f>
        <v>0</v>
      </c>
      <c r="BG288" s="172">
        <f>IF(N288="zákl. přenesená",J288,0)</f>
        <v>0</v>
      </c>
      <c r="BH288" s="172">
        <f>IF(N288="sníž. přenesená",J288,0)</f>
        <v>0</v>
      </c>
      <c r="BI288" s="172">
        <f>IF(N288="nulová",J288,0)</f>
        <v>0</v>
      </c>
      <c r="BJ288" s="15" t="s">
        <v>22</v>
      </c>
      <c r="BK288" s="172">
        <f>ROUND(I288*H288,2)</f>
        <v>0</v>
      </c>
      <c r="BL288" s="15" t="s">
        <v>263</v>
      </c>
      <c r="BM288" s="15" t="s">
        <v>1015</v>
      </c>
    </row>
    <row r="289" spans="2:65" s="1" customFormat="1" ht="22.5" customHeight="1" x14ac:dyDescent="0.3">
      <c r="B289" s="160"/>
      <c r="C289" s="161" t="s">
        <v>442</v>
      </c>
      <c r="D289" s="161" t="s">
        <v>157</v>
      </c>
      <c r="E289" s="162" t="s">
        <v>502</v>
      </c>
      <c r="F289" s="163" t="s">
        <v>503</v>
      </c>
      <c r="G289" s="164" t="s">
        <v>383</v>
      </c>
      <c r="H289" s="165">
        <v>1</v>
      </c>
      <c r="I289" s="166"/>
      <c r="J289" s="167">
        <f>ROUND(I289*H289,2)</f>
        <v>0</v>
      </c>
      <c r="K289" s="163" t="s">
        <v>3</v>
      </c>
      <c r="L289" s="32"/>
      <c r="M289" s="168" t="s">
        <v>3</v>
      </c>
      <c r="N289" s="169" t="s">
        <v>42</v>
      </c>
      <c r="O289" s="33"/>
      <c r="P289" s="170">
        <f>O289*H289</f>
        <v>0</v>
      </c>
      <c r="Q289" s="170">
        <v>0</v>
      </c>
      <c r="R289" s="170">
        <f>Q289*H289</f>
        <v>0</v>
      </c>
      <c r="S289" s="170">
        <v>0</v>
      </c>
      <c r="T289" s="171">
        <f>S289*H289</f>
        <v>0</v>
      </c>
      <c r="AR289" s="15" t="s">
        <v>263</v>
      </c>
      <c r="AT289" s="15" t="s">
        <v>157</v>
      </c>
      <c r="AU289" s="15" t="s">
        <v>79</v>
      </c>
      <c r="AY289" s="15" t="s">
        <v>155</v>
      </c>
      <c r="BE289" s="172">
        <f>IF(N289="základní",J289,0)</f>
        <v>0</v>
      </c>
      <c r="BF289" s="172">
        <f>IF(N289="snížená",J289,0)</f>
        <v>0</v>
      </c>
      <c r="BG289" s="172">
        <f>IF(N289="zákl. přenesená",J289,0)</f>
        <v>0</v>
      </c>
      <c r="BH289" s="172">
        <f>IF(N289="sníž. přenesená",J289,0)</f>
        <v>0</v>
      </c>
      <c r="BI289" s="172">
        <f>IF(N289="nulová",J289,0)</f>
        <v>0</v>
      </c>
      <c r="BJ289" s="15" t="s">
        <v>22</v>
      </c>
      <c r="BK289" s="172">
        <f>ROUND(I289*H289,2)</f>
        <v>0</v>
      </c>
      <c r="BL289" s="15" t="s">
        <v>263</v>
      </c>
      <c r="BM289" s="15" t="s">
        <v>1016</v>
      </c>
    </row>
    <row r="290" spans="2:65" s="10" customFormat="1" ht="37.35" customHeight="1" x14ac:dyDescent="0.35">
      <c r="B290" s="146"/>
      <c r="D290" s="157" t="s">
        <v>70</v>
      </c>
      <c r="E290" s="193" t="s">
        <v>504</v>
      </c>
      <c r="F290" s="193" t="s">
        <v>505</v>
      </c>
      <c r="I290" s="149"/>
      <c r="J290" s="194">
        <f>BK290</f>
        <v>0</v>
      </c>
      <c r="L290" s="146"/>
      <c r="M290" s="151"/>
      <c r="N290" s="152"/>
      <c r="O290" s="152"/>
      <c r="P290" s="153">
        <f>P291</f>
        <v>0</v>
      </c>
      <c r="Q290" s="152"/>
      <c r="R290" s="153">
        <f>R291</f>
        <v>0</v>
      </c>
      <c r="S290" s="152"/>
      <c r="T290" s="154">
        <f>T291</f>
        <v>0</v>
      </c>
      <c r="AR290" s="147" t="s">
        <v>160</v>
      </c>
      <c r="AT290" s="155" t="s">
        <v>70</v>
      </c>
      <c r="AU290" s="155" t="s">
        <v>71</v>
      </c>
      <c r="AY290" s="147" t="s">
        <v>155</v>
      </c>
      <c r="BK290" s="156">
        <f>BK291</f>
        <v>0</v>
      </c>
    </row>
    <row r="291" spans="2:65" s="1" customFormat="1" ht="22.5" customHeight="1" x14ac:dyDescent="0.3">
      <c r="B291" s="160"/>
      <c r="C291" s="161" t="s">
        <v>444</v>
      </c>
      <c r="D291" s="161" t="s">
        <v>157</v>
      </c>
      <c r="E291" s="162" t="s">
        <v>506</v>
      </c>
      <c r="F291" s="163" t="s">
        <v>507</v>
      </c>
      <c r="G291" s="164" t="s">
        <v>508</v>
      </c>
      <c r="H291" s="165">
        <v>10</v>
      </c>
      <c r="I291" s="166"/>
      <c r="J291" s="167">
        <f>ROUND(I291*H291,2)</f>
        <v>0</v>
      </c>
      <c r="K291" s="163" t="s">
        <v>159</v>
      </c>
      <c r="L291" s="32"/>
      <c r="M291" s="168" t="s">
        <v>3</v>
      </c>
      <c r="N291" s="169" t="s">
        <v>42</v>
      </c>
      <c r="O291" s="33"/>
      <c r="P291" s="170">
        <f>O291*H291</f>
        <v>0</v>
      </c>
      <c r="Q291" s="170">
        <v>0</v>
      </c>
      <c r="R291" s="170">
        <f>Q291*H291</f>
        <v>0</v>
      </c>
      <c r="S291" s="170">
        <v>0</v>
      </c>
      <c r="T291" s="171">
        <f>S291*H291</f>
        <v>0</v>
      </c>
      <c r="AR291" s="15" t="s">
        <v>509</v>
      </c>
      <c r="AT291" s="15" t="s">
        <v>157</v>
      </c>
      <c r="AU291" s="15" t="s">
        <v>22</v>
      </c>
      <c r="AY291" s="15" t="s">
        <v>155</v>
      </c>
      <c r="BE291" s="172">
        <f>IF(N291="základní",J291,0)</f>
        <v>0</v>
      </c>
      <c r="BF291" s="172">
        <f>IF(N291="snížená",J291,0)</f>
        <v>0</v>
      </c>
      <c r="BG291" s="172">
        <f>IF(N291="zákl. přenesená",J291,0)</f>
        <v>0</v>
      </c>
      <c r="BH291" s="172">
        <f>IF(N291="sníž. přenesená",J291,0)</f>
        <v>0</v>
      </c>
      <c r="BI291" s="172">
        <f>IF(N291="nulová",J291,0)</f>
        <v>0</v>
      </c>
      <c r="BJ291" s="15" t="s">
        <v>22</v>
      </c>
      <c r="BK291" s="172">
        <f>ROUND(I291*H291,2)</f>
        <v>0</v>
      </c>
      <c r="BL291" s="15" t="s">
        <v>509</v>
      </c>
      <c r="BM291" s="15" t="s">
        <v>1017</v>
      </c>
    </row>
    <row r="292" spans="2:65" s="10" customFormat="1" ht="37.35" customHeight="1" x14ac:dyDescent="0.35">
      <c r="B292" s="146"/>
      <c r="D292" s="147" t="s">
        <v>70</v>
      </c>
      <c r="E292" s="148" t="s">
        <v>510</v>
      </c>
      <c r="F292" s="148" t="s">
        <v>511</v>
      </c>
      <c r="I292" s="149"/>
      <c r="J292" s="150">
        <f>BK292</f>
        <v>0</v>
      </c>
      <c r="L292" s="146"/>
      <c r="M292" s="151"/>
      <c r="N292" s="152"/>
      <c r="O292" s="152"/>
      <c r="P292" s="153">
        <f>P293</f>
        <v>0</v>
      </c>
      <c r="Q292" s="152"/>
      <c r="R292" s="153">
        <f>R293</f>
        <v>0</v>
      </c>
      <c r="S292" s="152"/>
      <c r="T292" s="154">
        <f>T293</f>
        <v>0</v>
      </c>
      <c r="AR292" s="147" t="s">
        <v>164</v>
      </c>
      <c r="AT292" s="155" t="s">
        <v>70</v>
      </c>
      <c r="AU292" s="155" t="s">
        <v>71</v>
      </c>
      <c r="AY292" s="147" t="s">
        <v>155</v>
      </c>
      <c r="BK292" s="156">
        <f>BK293</f>
        <v>0</v>
      </c>
    </row>
    <row r="293" spans="2:65" s="10" customFormat="1" ht="19.899999999999999" customHeight="1" x14ac:dyDescent="0.3">
      <c r="B293" s="146"/>
      <c r="D293" s="157" t="s">
        <v>70</v>
      </c>
      <c r="E293" s="158" t="s">
        <v>512</v>
      </c>
      <c r="F293" s="158" t="s">
        <v>513</v>
      </c>
      <c r="I293" s="149"/>
      <c r="J293" s="159">
        <f>BK293</f>
        <v>0</v>
      </c>
      <c r="L293" s="146"/>
      <c r="M293" s="151"/>
      <c r="N293" s="152"/>
      <c r="O293" s="152"/>
      <c r="P293" s="153">
        <f>P294</f>
        <v>0</v>
      </c>
      <c r="Q293" s="152"/>
      <c r="R293" s="153">
        <f>R294</f>
        <v>0</v>
      </c>
      <c r="S293" s="152"/>
      <c r="T293" s="154">
        <f>T294</f>
        <v>0</v>
      </c>
      <c r="AR293" s="147" t="s">
        <v>164</v>
      </c>
      <c r="AT293" s="155" t="s">
        <v>70</v>
      </c>
      <c r="AU293" s="155" t="s">
        <v>22</v>
      </c>
      <c r="AY293" s="147" t="s">
        <v>155</v>
      </c>
      <c r="BK293" s="156">
        <f>BK294</f>
        <v>0</v>
      </c>
    </row>
    <row r="294" spans="2:65" s="1" customFormat="1" ht="22.5" customHeight="1" x14ac:dyDescent="0.3">
      <c r="B294" s="160"/>
      <c r="C294" s="161" t="s">
        <v>446</v>
      </c>
      <c r="D294" s="161" t="s">
        <v>157</v>
      </c>
      <c r="E294" s="162" t="s">
        <v>514</v>
      </c>
      <c r="F294" s="163" t="s">
        <v>513</v>
      </c>
      <c r="G294" s="164" t="s">
        <v>265</v>
      </c>
      <c r="H294" s="192"/>
      <c r="I294" s="166"/>
      <c r="J294" s="167">
        <f>ROUND(I294*H294,2)</f>
        <v>0</v>
      </c>
      <c r="K294" s="163" t="s">
        <v>159</v>
      </c>
      <c r="L294" s="32"/>
      <c r="M294" s="168" t="s">
        <v>3</v>
      </c>
      <c r="N294" s="195" t="s">
        <v>42</v>
      </c>
      <c r="O294" s="196"/>
      <c r="P294" s="197">
        <f>O294*H294</f>
        <v>0</v>
      </c>
      <c r="Q294" s="197">
        <v>0</v>
      </c>
      <c r="R294" s="197">
        <f>Q294*H294</f>
        <v>0</v>
      </c>
      <c r="S294" s="197">
        <v>0</v>
      </c>
      <c r="T294" s="198">
        <f>S294*H294</f>
        <v>0</v>
      </c>
      <c r="AR294" s="15" t="s">
        <v>515</v>
      </c>
      <c r="AT294" s="15" t="s">
        <v>157</v>
      </c>
      <c r="AU294" s="15" t="s">
        <v>79</v>
      </c>
      <c r="AY294" s="15" t="s">
        <v>155</v>
      </c>
      <c r="BE294" s="172">
        <f>IF(N294="základní",J294,0)</f>
        <v>0</v>
      </c>
      <c r="BF294" s="172">
        <f>IF(N294="snížená",J294,0)</f>
        <v>0</v>
      </c>
      <c r="BG294" s="172">
        <f>IF(N294="zákl. přenesená",J294,0)</f>
        <v>0</v>
      </c>
      <c r="BH294" s="172">
        <f>IF(N294="sníž. přenesená",J294,0)</f>
        <v>0</v>
      </c>
      <c r="BI294" s="172">
        <f>IF(N294="nulová",J294,0)</f>
        <v>0</v>
      </c>
      <c r="BJ294" s="15" t="s">
        <v>22</v>
      </c>
      <c r="BK294" s="172">
        <f>ROUND(I294*H294,2)</f>
        <v>0</v>
      </c>
      <c r="BL294" s="15" t="s">
        <v>515</v>
      </c>
      <c r="BM294" s="15" t="s">
        <v>1018</v>
      </c>
    </row>
    <row r="295" spans="2:65" s="1" customFormat="1" ht="6.95" customHeight="1" x14ac:dyDescent="0.3">
      <c r="B295" s="47"/>
      <c r="C295" s="48"/>
      <c r="D295" s="48"/>
      <c r="E295" s="48"/>
      <c r="F295" s="48"/>
      <c r="G295" s="48"/>
      <c r="H295" s="48"/>
      <c r="I295" s="113"/>
      <c r="J295" s="48"/>
      <c r="K295" s="48"/>
      <c r="L295" s="32"/>
    </row>
  </sheetData>
  <autoFilter ref="C106:K106"/>
  <mergeCells count="9">
    <mergeCell ref="E97:H97"/>
    <mergeCell ref="E99:H9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10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C15" sqref="C15"/>
    </sheetView>
  </sheetViews>
  <sheetFormatPr defaultRowHeight="11.25" x14ac:dyDescent="0.3"/>
  <cols>
    <col min="1" max="1" width="7.5" style="288" customWidth="1"/>
    <col min="2" max="2" width="15.5" style="288" customWidth="1"/>
    <col min="3" max="3" width="22.1640625" style="288" customWidth="1"/>
    <col min="4" max="5" width="13" style="288" customWidth="1"/>
    <col min="6" max="6" width="8" style="288" customWidth="1"/>
    <col min="7" max="7" width="13" style="288" customWidth="1"/>
    <col min="8" max="8" width="6.1640625" style="288" customWidth="1"/>
    <col min="9" max="16384" width="9.33203125" style="288"/>
  </cols>
  <sheetData>
    <row r="1" spans="1:8" ht="15.75" x14ac:dyDescent="0.3">
      <c r="A1" s="358" t="s">
        <v>1410</v>
      </c>
      <c r="B1" s="358"/>
      <c r="C1" s="358"/>
      <c r="D1" s="358"/>
      <c r="E1" s="358"/>
      <c r="F1" s="358"/>
      <c r="G1" s="358"/>
      <c r="H1" s="358"/>
    </row>
    <row r="2" spans="1:8" x14ac:dyDescent="0.3">
      <c r="A2" s="304" t="s">
        <v>1411</v>
      </c>
      <c r="B2" s="306" t="s">
        <v>1412</v>
      </c>
      <c r="C2" s="306" t="s">
        <v>1407</v>
      </c>
      <c r="D2" s="304" t="s">
        <v>1413</v>
      </c>
      <c r="E2" s="304" t="s">
        <v>1414</v>
      </c>
      <c r="F2" s="306" t="s">
        <v>1415</v>
      </c>
      <c r="G2" s="304" t="s">
        <v>1416</v>
      </c>
      <c r="H2" s="304" t="s">
        <v>41</v>
      </c>
    </row>
    <row r="3" spans="1:8" x14ac:dyDescent="0.3">
      <c r="A3" s="307">
        <v>1</v>
      </c>
      <c r="B3" s="308" t="s">
        <v>1417</v>
      </c>
      <c r="C3" s="308" t="s">
        <v>1418</v>
      </c>
      <c r="D3" s="309">
        <v>0</v>
      </c>
      <c r="E3" s="309">
        <v>1</v>
      </c>
      <c r="F3" s="308" t="s">
        <v>617</v>
      </c>
      <c r="G3" s="309">
        <f>D3*E3</f>
        <v>0</v>
      </c>
      <c r="H3" s="310">
        <v>0.21</v>
      </c>
    </row>
    <row r="4" spans="1:8" ht="22.5" x14ac:dyDescent="0.3">
      <c r="A4" s="307">
        <v>2</v>
      </c>
      <c r="B4" s="308" t="s">
        <v>1419</v>
      </c>
      <c r="C4" s="308" t="s">
        <v>1420</v>
      </c>
      <c r="D4" s="309">
        <v>0</v>
      </c>
      <c r="E4" s="309">
        <v>4.75</v>
      </c>
      <c r="F4" s="308" t="s">
        <v>297</v>
      </c>
      <c r="G4" s="309">
        <f t="shared" ref="G4:G33" si="0">D4*E4</f>
        <v>0</v>
      </c>
      <c r="H4" s="310">
        <v>0.21</v>
      </c>
    </row>
    <row r="5" spans="1:8" ht="33.75" x14ac:dyDescent="0.3">
      <c r="A5" s="307">
        <v>3</v>
      </c>
      <c r="B5" s="308" t="s">
        <v>1421</v>
      </c>
      <c r="C5" s="308" t="s">
        <v>1422</v>
      </c>
      <c r="D5" s="309">
        <v>0</v>
      </c>
      <c r="E5" s="309">
        <v>17</v>
      </c>
      <c r="F5" s="308" t="s">
        <v>617</v>
      </c>
      <c r="G5" s="309">
        <f t="shared" si="0"/>
        <v>0</v>
      </c>
      <c r="H5" s="310">
        <v>0.21</v>
      </c>
    </row>
    <row r="6" spans="1:8" ht="33.75" x14ac:dyDescent="0.3">
      <c r="A6" s="307">
        <v>4</v>
      </c>
      <c r="B6" s="308" t="s">
        <v>1423</v>
      </c>
      <c r="C6" s="308" t="s">
        <v>1424</v>
      </c>
      <c r="D6" s="309">
        <v>0</v>
      </c>
      <c r="E6" s="309">
        <v>12</v>
      </c>
      <c r="F6" s="308" t="s">
        <v>617</v>
      </c>
      <c r="G6" s="309">
        <f t="shared" si="0"/>
        <v>0</v>
      </c>
      <c r="H6" s="310">
        <v>0.21</v>
      </c>
    </row>
    <row r="7" spans="1:8" ht="33.75" x14ac:dyDescent="0.3">
      <c r="A7" s="307">
        <v>5</v>
      </c>
      <c r="B7" s="308" t="s">
        <v>1425</v>
      </c>
      <c r="C7" s="308" t="s">
        <v>1426</v>
      </c>
      <c r="D7" s="309">
        <v>0</v>
      </c>
      <c r="E7" s="309">
        <v>25</v>
      </c>
      <c r="F7" s="308" t="s">
        <v>617</v>
      </c>
      <c r="G7" s="309">
        <f t="shared" si="0"/>
        <v>0</v>
      </c>
      <c r="H7" s="310">
        <v>0.21</v>
      </c>
    </row>
    <row r="8" spans="1:8" ht="33.75" x14ac:dyDescent="0.3">
      <c r="A8" s="307">
        <v>6</v>
      </c>
      <c r="B8" s="308" t="s">
        <v>1427</v>
      </c>
      <c r="C8" s="308" t="s">
        <v>1428</v>
      </c>
      <c r="D8" s="309">
        <v>0</v>
      </c>
      <c r="E8" s="309">
        <v>10</v>
      </c>
      <c r="F8" s="308" t="s">
        <v>617</v>
      </c>
      <c r="G8" s="309">
        <f t="shared" si="0"/>
        <v>0</v>
      </c>
      <c r="H8" s="310">
        <v>0.21</v>
      </c>
    </row>
    <row r="9" spans="1:8" ht="33.75" x14ac:dyDescent="0.3">
      <c r="A9" s="307">
        <v>7</v>
      </c>
      <c r="B9" s="308" t="s">
        <v>1429</v>
      </c>
      <c r="C9" s="308" t="s">
        <v>1430</v>
      </c>
      <c r="D9" s="309">
        <v>0</v>
      </c>
      <c r="E9" s="309">
        <v>8</v>
      </c>
      <c r="F9" s="308" t="s">
        <v>617</v>
      </c>
      <c r="G9" s="309">
        <f t="shared" si="0"/>
        <v>0</v>
      </c>
      <c r="H9" s="310">
        <v>0.21</v>
      </c>
    </row>
    <row r="10" spans="1:8" ht="22.5" x14ac:dyDescent="0.3">
      <c r="A10" s="307">
        <v>8</v>
      </c>
      <c r="B10" s="308" t="s">
        <v>1589</v>
      </c>
      <c r="C10" s="308" t="s">
        <v>1590</v>
      </c>
      <c r="D10" s="309">
        <v>0</v>
      </c>
      <c r="E10" s="309">
        <v>12</v>
      </c>
      <c r="F10" s="308" t="s">
        <v>617</v>
      </c>
      <c r="G10" s="309">
        <f t="shared" si="0"/>
        <v>0</v>
      </c>
      <c r="H10" s="310">
        <v>0.21</v>
      </c>
    </row>
    <row r="11" spans="1:8" ht="22.5" x14ac:dyDescent="0.3">
      <c r="A11" s="307">
        <v>9</v>
      </c>
      <c r="B11" s="308" t="s">
        <v>1431</v>
      </c>
      <c r="C11" s="308" t="s">
        <v>1432</v>
      </c>
      <c r="D11" s="309">
        <v>0</v>
      </c>
      <c r="E11" s="309">
        <v>5</v>
      </c>
      <c r="F11" s="308" t="s">
        <v>617</v>
      </c>
      <c r="G11" s="309">
        <f t="shared" si="0"/>
        <v>0</v>
      </c>
      <c r="H11" s="310">
        <v>0.21</v>
      </c>
    </row>
    <row r="12" spans="1:8" x14ac:dyDescent="0.3">
      <c r="A12" s="307">
        <v>10</v>
      </c>
      <c r="B12" s="308" t="s">
        <v>1435</v>
      </c>
      <c r="C12" s="308" t="s">
        <v>1436</v>
      </c>
      <c r="D12" s="309">
        <v>0</v>
      </c>
      <c r="E12" s="309">
        <v>2</v>
      </c>
      <c r="F12" s="308" t="s">
        <v>617</v>
      </c>
      <c r="G12" s="309">
        <f t="shared" si="0"/>
        <v>0</v>
      </c>
      <c r="H12" s="310">
        <v>0.21</v>
      </c>
    </row>
    <row r="13" spans="1:8" ht="22.5" x14ac:dyDescent="0.3">
      <c r="A13" s="307">
        <v>11</v>
      </c>
      <c r="B13" s="308" t="s">
        <v>1591</v>
      </c>
      <c r="C13" s="308" t="s">
        <v>1592</v>
      </c>
      <c r="D13" s="309">
        <v>0</v>
      </c>
      <c r="E13" s="309">
        <v>1</v>
      </c>
      <c r="F13" s="308" t="s">
        <v>617</v>
      </c>
      <c r="G13" s="309">
        <f t="shared" si="0"/>
        <v>0</v>
      </c>
      <c r="H13" s="310">
        <v>0.21</v>
      </c>
    </row>
    <row r="14" spans="1:8" ht="33.75" x14ac:dyDescent="0.3">
      <c r="A14" s="307">
        <v>12</v>
      </c>
      <c r="B14" s="308" t="s">
        <v>1437</v>
      </c>
      <c r="C14" s="308" t="s">
        <v>1438</v>
      </c>
      <c r="D14" s="309">
        <v>0</v>
      </c>
      <c r="E14" s="309">
        <v>16</v>
      </c>
      <c r="F14" s="308" t="s">
        <v>617</v>
      </c>
      <c r="G14" s="309">
        <f t="shared" si="0"/>
        <v>0</v>
      </c>
      <c r="H14" s="310">
        <v>0.21</v>
      </c>
    </row>
    <row r="15" spans="1:8" ht="22.5" x14ac:dyDescent="0.3">
      <c r="A15" s="307">
        <v>13</v>
      </c>
      <c r="B15" s="308" t="s">
        <v>1593</v>
      </c>
      <c r="C15" s="308" t="s">
        <v>1594</v>
      </c>
      <c r="D15" s="309">
        <v>0</v>
      </c>
      <c r="E15" s="309">
        <v>1</v>
      </c>
      <c r="F15" s="308" t="s">
        <v>617</v>
      </c>
      <c r="G15" s="309">
        <f t="shared" si="0"/>
        <v>0</v>
      </c>
      <c r="H15" s="310">
        <v>0.21</v>
      </c>
    </row>
    <row r="16" spans="1:8" ht="22.5" x14ac:dyDescent="0.3">
      <c r="A16" s="307">
        <v>14</v>
      </c>
      <c r="B16" s="308" t="s">
        <v>1441</v>
      </c>
      <c r="C16" s="308" t="s">
        <v>1442</v>
      </c>
      <c r="D16" s="309">
        <v>0</v>
      </c>
      <c r="E16" s="309">
        <v>1</v>
      </c>
      <c r="F16" s="308" t="s">
        <v>617</v>
      </c>
      <c r="G16" s="309">
        <f t="shared" si="0"/>
        <v>0</v>
      </c>
      <c r="H16" s="310">
        <v>0.21</v>
      </c>
    </row>
    <row r="17" spans="1:8" ht="22.5" x14ac:dyDescent="0.3">
      <c r="A17" s="307">
        <v>15</v>
      </c>
      <c r="B17" s="308" t="s">
        <v>1443</v>
      </c>
      <c r="C17" s="308" t="s">
        <v>1444</v>
      </c>
      <c r="D17" s="309">
        <v>0</v>
      </c>
      <c r="E17" s="309">
        <v>1</v>
      </c>
      <c r="F17" s="308" t="s">
        <v>617</v>
      </c>
      <c r="G17" s="309">
        <f t="shared" si="0"/>
        <v>0</v>
      </c>
      <c r="H17" s="310">
        <v>0.21</v>
      </c>
    </row>
    <row r="18" spans="1:8" ht="33.75" x14ac:dyDescent="0.3">
      <c r="A18" s="307">
        <v>16</v>
      </c>
      <c r="B18" s="308" t="s">
        <v>1445</v>
      </c>
      <c r="C18" s="308" t="s">
        <v>1446</v>
      </c>
      <c r="D18" s="309">
        <v>0</v>
      </c>
      <c r="E18" s="309">
        <v>4</v>
      </c>
      <c r="F18" s="308" t="s">
        <v>617</v>
      </c>
      <c r="G18" s="309">
        <f t="shared" si="0"/>
        <v>0</v>
      </c>
      <c r="H18" s="310">
        <v>0</v>
      </c>
    </row>
    <row r="19" spans="1:8" ht="22.5" x14ac:dyDescent="0.3">
      <c r="A19" s="307">
        <v>17</v>
      </c>
      <c r="B19" s="308" t="s">
        <v>1447</v>
      </c>
      <c r="C19" s="308" t="s">
        <v>1448</v>
      </c>
      <c r="D19" s="309">
        <v>0</v>
      </c>
      <c r="E19" s="309">
        <v>1.9</v>
      </c>
      <c r="F19" s="308" t="s">
        <v>297</v>
      </c>
      <c r="G19" s="309">
        <f t="shared" si="0"/>
        <v>0</v>
      </c>
      <c r="H19" s="310">
        <v>0.21</v>
      </c>
    </row>
    <row r="20" spans="1:8" ht="22.5" x14ac:dyDescent="0.3">
      <c r="A20" s="307">
        <v>18</v>
      </c>
      <c r="B20" s="308" t="s">
        <v>1449</v>
      </c>
      <c r="C20" s="308" t="s">
        <v>1450</v>
      </c>
      <c r="D20" s="309">
        <v>0</v>
      </c>
      <c r="E20" s="309">
        <v>14.25</v>
      </c>
      <c r="F20" s="308" t="s">
        <v>297</v>
      </c>
      <c r="G20" s="309">
        <f t="shared" si="0"/>
        <v>0</v>
      </c>
      <c r="H20" s="310">
        <v>0.21</v>
      </c>
    </row>
    <row r="21" spans="1:8" ht="22.5" x14ac:dyDescent="0.3">
      <c r="A21" s="307">
        <v>19</v>
      </c>
      <c r="B21" s="308" t="s">
        <v>1449</v>
      </c>
      <c r="C21" s="308" t="s">
        <v>1451</v>
      </c>
      <c r="D21" s="309">
        <v>0</v>
      </c>
      <c r="E21" s="309">
        <v>99.75</v>
      </c>
      <c r="F21" s="308" t="s">
        <v>297</v>
      </c>
      <c r="G21" s="309">
        <f t="shared" si="0"/>
        <v>0</v>
      </c>
      <c r="H21" s="310">
        <v>0.21</v>
      </c>
    </row>
    <row r="22" spans="1:8" ht="22.5" x14ac:dyDescent="0.3">
      <c r="A22" s="307">
        <v>20</v>
      </c>
      <c r="B22" s="308" t="s">
        <v>1452</v>
      </c>
      <c r="C22" s="308" t="s">
        <v>1453</v>
      </c>
      <c r="D22" s="309">
        <v>0</v>
      </c>
      <c r="E22" s="309">
        <v>104.5</v>
      </c>
      <c r="F22" s="308" t="s">
        <v>297</v>
      </c>
      <c r="G22" s="309">
        <f t="shared" si="0"/>
        <v>0</v>
      </c>
      <c r="H22" s="310">
        <v>0.21</v>
      </c>
    </row>
    <row r="23" spans="1:8" ht="22.5" x14ac:dyDescent="0.3">
      <c r="A23" s="307">
        <v>21</v>
      </c>
      <c r="B23" s="308" t="s">
        <v>1454</v>
      </c>
      <c r="C23" s="308" t="s">
        <v>1455</v>
      </c>
      <c r="D23" s="309">
        <v>0</v>
      </c>
      <c r="E23" s="309">
        <v>17.099999999999998</v>
      </c>
      <c r="F23" s="308" t="s">
        <v>297</v>
      </c>
      <c r="G23" s="309">
        <f t="shared" si="0"/>
        <v>0</v>
      </c>
      <c r="H23" s="310">
        <v>0.21</v>
      </c>
    </row>
    <row r="24" spans="1:8" ht="22.5" x14ac:dyDescent="0.3">
      <c r="A24" s="307">
        <v>22</v>
      </c>
      <c r="B24" s="308" t="s">
        <v>1458</v>
      </c>
      <c r="C24" s="308" t="s">
        <v>1459</v>
      </c>
      <c r="D24" s="309">
        <v>0</v>
      </c>
      <c r="E24" s="309">
        <v>11.399999999999999</v>
      </c>
      <c r="F24" s="308" t="s">
        <v>297</v>
      </c>
      <c r="G24" s="309">
        <f t="shared" si="0"/>
        <v>0</v>
      </c>
      <c r="H24" s="310">
        <v>0.21</v>
      </c>
    </row>
    <row r="25" spans="1:8" ht="22.5" x14ac:dyDescent="0.3">
      <c r="A25" s="307">
        <v>23</v>
      </c>
      <c r="B25" s="308" t="s">
        <v>1551</v>
      </c>
      <c r="C25" s="308" t="s">
        <v>1552</v>
      </c>
      <c r="D25" s="309">
        <v>0</v>
      </c>
      <c r="E25" s="309">
        <v>3.8</v>
      </c>
      <c r="F25" s="308" t="s">
        <v>297</v>
      </c>
      <c r="G25" s="309">
        <f t="shared" si="0"/>
        <v>0</v>
      </c>
      <c r="H25" s="310">
        <v>0.21</v>
      </c>
    </row>
    <row r="26" spans="1:8" ht="22.5" x14ac:dyDescent="0.3">
      <c r="A26" s="307">
        <v>24</v>
      </c>
      <c r="B26" s="308" t="s">
        <v>1460</v>
      </c>
      <c r="C26" s="308" t="s">
        <v>1461</v>
      </c>
      <c r="D26" s="309">
        <v>0</v>
      </c>
      <c r="E26" s="309">
        <v>38</v>
      </c>
      <c r="F26" s="308" t="s">
        <v>297</v>
      </c>
      <c r="G26" s="309">
        <f t="shared" si="0"/>
        <v>0</v>
      </c>
      <c r="H26" s="310">
        <v>0.21</v>
      </c>
    </row>
    <row r="27" spans="1:8" x14ac:dyDescent="0.3">
      <c r="A27" s="307">
        <v>25</v>
      </c>
      <c r="B27" s="308" t="s">
        <v>1595</v>
      </c>
      <c r="C27" s="308" t="s">
        <v>1596</v>
      </c>
      <c r="D27" s="309">
        <v>0</v>
      </c>
      <c r="E27" s="309">
        <v>2.8499999999999996</v>
      </c>
      <c r="F27" s="308" t="s">
        <v>297</v>
      </c>
      <c r="G27" s="309">
        <f t="shared" si="0"/>
        <v>0</v>
      </c>
      <c r="H27" s="310">
        <v>0.21</v>
      </c>
    </row>
    <row r="28" spans="1:8" ht="22.5" x14ac:dyDescent="0.3">
      <c r="A28" s="307">
        <v>26</v>
      </c>
      <c r="B28" s="308" t="s">
        <v>1462</v>
      </c>
      <c r="C28" s="308" t="s">
        <v>1463</v>
      </c>
      <c r="D28" s="309">
        <v>0</v>
      </c>
      <c r="E28" s="309">
        <v>45</v>
      </c>
      <c r="F28" s="308" t="s">
        <v>617</v>
      </c>
      <c r="G28" s="309">
        <f t="shared" si="0"/>
        <v>0</v>
      </c>
      <c r="H28" s="310">
        <v>0.21</v>
      </c>
    </row>
    <row r="29" spans="1:8" ht="22.5" x14ac:dyDescent="0.3">
      <c r="A29" s="307">
        <v>27</v>
      </c>
      <c r="B29" s="308" t="s">
        <v>1464</v>
      </c>
      <c r="C29" s="308" t="s">
        <v>1465</v>
      </c>
      <c r="D29" s="309">
        <v>0</v>
      </c>
      <c r="E29" s="309">
        <v>2</v>
      </c>
      <c r="F29" s="308" t="s">
        <v>617</v>
      </c>
      <c r="G29" s="309">
        <f t="shared" si="0"/>
        <v>0</v>
      </c>
      <c r="H29" s="310">
        <v>0.21</v>
      </c>
    </row>
    <row r="30" spans="1:8" x14ac:dyDescent="0.3">
      <c r="A30" s="307">
        <v>28</v>
      </c>
      <c r="B30" s="308" t="s">
        <v>1468</v>
      </c>
      <c r="C30" s="308" t="s">
        <v>1469</v>
      </c>
      <c r="D30" s="309">
        <v>0</v>
      </c>
      <c r="E30" s="309">
        <v>1</v>
      </c>
      <c r="F30" s="308" t="s">
        <v>617</v>
      </c>
      <c r="G30" s="309">
        <f t="shared" si="0"/>
        <v>0</v>
      </c>
      <c r="H30" s="310">
        <v>0.21</v>
      </c>
    </row>
    <row r="31" spans="1:8" ht="22.5" x14ac:dyDescent="0.3">
      <c r="A31" s="307">
        <v>29</v>
      </c>
      <c r="B31" s="308" t="s">
        <v>1555</v>
      </c>
      <c r="C31" s="308" t="s">
        <v>1597</v>
      </c>
      <c r="D31" s="309">
        <v>0</v>
      </c>
      <c r="E31" s="309">
        <v>1</v>
      </c>
      <c r="F31" s="308" t="s">
        <v>617</v>
      </c>
      <c r="G31" s="309">
        <f t="shared" si="0"/>
        <v>0</v>
      </c>
      <c r="H31" s="310">
        <v>0.21</v>
      </c>
    </row>
    <row r="32" spans="1:8" ht="22.5" x14ac:dyDescent="0.3">
      <c r="A32" s="307">
        <v>30</v>
      </c>
      <c r="B32" s="308" t="s">
        <v>1470</v>
      </c>
      <c r="C32" s="308" t="s">
        <v>1471</v>
      </c>
      <c r="D32" s="309">
        <v>0</v>
      </c>
      <c r="E32" s="309">
        <v>8</v>
      </c>
      <c r="F32" s="308" t="s">
        <v>617</v>
      </c>
      <c r="G32" s="309">
        <f t="shared" si="0"/>
        <v>0</v>
      </c>
      <c r="H32" s="310">
        <v>0.21</v>
      </c>
    </row>
    <row r="33" spans="1:8" ht="22.5" x14ac:dyDescent="0.3">
      <c r="A33" s="307">
        <v>31</v>
      </c>
      <c r="B33" s="308" t="s">
        <v>1472</v>
      </c>
      <c r="C33" s="308" t="s">
        <v>1598</v>
      </c>
      <c r="D33" s="309">
        <v>0</v>
      </c>
      <c r="E33" s="309">
        <v>5</v>
      </c>
      <c r="F33" s="308" t="s">
        <v>617</v>
      </c>
      <c r="G33" s="309">
        <f t="shared" si="0"/>
        <v>0</v>
      </c>
      <c r="H33" s="310">
        <v>0.21</v>
      </c>
    </row>
    <row r="34" spans="1:8" x14ac:dyDescent="0.3">
      <c r="H34" s="297"/>
    </row>
    <row r="35" spans="1:8" ht="12" thickBot="1" x14ac:dyDescent="0.35">
      <c r="A35" s="311" t="s">
        <v>1473</v>
      </c>
    </row>
    <row r="36" spans="1:8" ht="12.75" thickTop="1" x14ac:dyDescent="0.3">
      <c r="A36" s="312"/>
      <c r="B36" s="312"/>
      <c r="C36" s="312"/>
      <c r="D36" s="312"/>
      <c r="E36" s="312"/>
      <c r="F36" s="312"/>
      <c r="G36" s="313">
        <f>SUM(G3:G35)</f>
        <v>0</v>
      </c>
      <c r="H36" s="312"/>
    </row>
    <row r="38" spans="1:8" ht="12.75" x14ac:dyDescent="0.3">
      <c r="A38" s="314"/>
    </row>
    <row r="39" spans="1:8" ht="12" x14ac:dyDescent="0.3">
      <c r="A39" s="315"/>
    </row>
    <row r="41" spans="1:8" ht="15.75" x14ac:dyDescent="0.3">
      <c r="A41" s="358" t="s">
        <v>1474</v>
      </c>
      <c r="B41" s="358"/>
      <c r="C41" s="358"/>
      <c r="D41" s="358"/>
      <c r="E41" s="358"/>
      <c r="F41" s="358"/>
      <c r="G41" s="358"/>
      <c r="H41" s="358"/>
    </row>
    <row r="42" spans="1:8" x14ac:dyDescent="0.3">
      <c r="A42" s="304" t="s">
        <v>1411</v>
      </c>
      <c r="B42" s="306" t="s">
        <v>1412</v>
      </c>
      <c r="C42" s="306" t="s">
        <v>1407</v>
      </c>
      <c r="D42" s="304" t="s">
        <v>1413</v>
      </c>
      <c r="E42" s="304" t="s">
        <v>1414</v>
      </c>
      <c r="F42" s="306" t="s">
        <v>1415</v>
      </c>
      <c r="G42" s="304" t="s">
        <v>1416</v>
      </c>
      <c r="H42" s="304" t="s">
        <v>41</v>
      </c>
    </row>
    <row r="43" spans="1:8" ht="22.5" x14ac:dyDescent="0.3">
      <c r="A43" s="307">
        <v>1</v>
      </c>
      <c r="B43" s="308" t="s">
        <v>1475</v>
      </c>
      <c r="C43" s="308" t="s">
        <v>1476</v>
      </c>
      <c r="D43" s="309">
        <v>0</v>
      </c>
      <c r="E43" s="309">
        <v>12</v>
      </c>
      <c r="F43" s="308" t="s">
        <v>617</v>
      </c>
      <c r="G43" s="309">
        <f>D43*E43</f>
        <v>0</v>
      </c>
      <c r="H43" s="310">
        <v>0.21</v>
      </c>
    </row>
    <row r="44" spans="1:8" ht="22.5" x14ac:dyDescent="0.3">
      <c r="A44" s="307">
        <v>2</v>
      </c>
      <c r="B44" s="308" t="s">
        <v>1477</v>
      </c>
      <c r="C44" s="308" t="s">
        <v>1478</v>
      </c>
      <c r="D44" s="309">
        <v>0</v>
      </c>
      <c r="E44" s="309">
        <v>29</v>
      </c>
      <c r="F44" s="308" t="s">
        <v>617</v>
      </c>
      <c r="G44" s="309">
        <f t="shared" ref="G44:G47" si="1">D44*E44</f>
        <v>0</v>
      </c>
      <c r="H44" s="310">
        <v>0.21</v>
      </c>
    </row>
    <row r="45" spans="1:8" ht="22.5" x14ac:dyDescent="0.3">
      <c r="A45" s="307">
        <v>3</v>
      </c>
      <c r="B45" s="308" t="s">
        <v>1479</v>
      </c>
      <c r="C45" s="308" t="s">
        <v>1480</v>
      </c>
      <c r="D45" s="309">
        <v>0</v>
      </c>
      <c r="E45" s="309">
        <v>42.75</v>
      </c>
      <c r="F45" s="308" t="s">
        <v>297</v>
      </c>
      <c r="G45" s="309">
        <f t="shared" si="1"/>
        <v>0</v>
      </c>
      <c r="H45" s="310">
        <v>0.21</v>
      </c>
    </row>
    <row r="46" spans="1:8" ht="22.5" x14ac:dyDescent="0.3">
      <c r="A46" s="307">
        <v>4</v>
      </c>
      <c r="B46" s="308" t="s">
        <v>1481</v>
      </c>
      <c r="C46" s="308" t="s">
        <v>1482</v>
      </c>
      <c r="D46" s="309">
        <v>0</v>
      </c>
      <c r="E46" s="309">
        <v>1.9</v>
      </c>
      <c r="F46" s="308" t="s">
        <v>297</v>
      </c>
      <c r="G46" s="309">
        <f t="shared" si="1"/>
        <v>0</v>
      </c>
      <c r="H46" s="310">
        <v>0.21</v>
      </c>
    </row>
    <row r="47" spans="1:8" ht="22.5" x14ac:dyDescent="0.3">
      <c r="A47" s="307">
        <v>5</v>
      </c>
      <c r="B47" s="308" t="s">
        <v>1483</v>
      </c>
      <c r="C47" s="308" t="s">
        <v>1484</v>
      </c>
      <c r="D47" s="309">
        <v>0</v>
      </c>
      <c r="E47" s="309">
        <v>7.6</v>
      </c>
      <c r="F47" s="308" t="s">
        <v>297</v>
      </c>
      <c r="G47" s="309">
        <f t="shared" si="1"/>
        <v>0</v>
      </c>
      <c r="H47" s="310">
        <v>0.21</v>
      </c>
    </row>
    <row r="48" spans="1:8" x14ac:dyDescent="0.3">
      <c r="H48" s="297"/>
    </row>
    <row r="49" spans="1:8" ht="12" thickBot="1" x14ac:dyDescent="0.35">
      <c r="A49" s="311" t="s">
        <v>1473</v>
      </c>
    </row>
    <row r="50" spans="1:8" ht="12.75" thickTop="1" x14ac:dyDescent="0.3">
      <c r="A50" s="312"/>
      <c r="B50" s="312"/>
      <c r="C50" s="312"/>
      <c r="D50" s="312"/>
      <c r="E50" s="312"/>
      <c r="F50" s="312"/>
      <c r="G50" s="313">
        <f>SUM(G43:G49)</f>
        <v>0</v>
      </c>
      <c r="H50" s="312"/>
    </row>
    <row r="52" spans="1:8" ht="12.75" x14ac:dyDescent="0.3">
      <c r="A52" s="314"/>
    </row>
    <row r="53" spans="1:8" ht="12" x14ac:dyDescent="0.3">
      <c r="A53" s="315"/>
    </row>
    <row r="55" spans="1:8" ht="15.75" x14ac:dyDescent="0.3">
      <c r="A55" s="358" t="s">
        <v>1485</v>
      </c>
      <c r="B55" s="358"/>
      <c r="C55" s="358"/>
      <c r="D55" s="358"/>
      <c r="E55" s="358"/>
      <c r="F55" s="358"/>
      <c r="G55" s="358"/>
      <c r="H55" s="358"/>
    </row>
    <row r="56" spans="1:8" x14ac:dyDescent="0.3">
      <c r="A56" s="304" t="s">
        <v>1411</v>
      </c>
      <c r="B56" s="306" t="s">
        <v>1412</v>
      </c>
      <c r="C56" s="306" t="s">
        <v>1407</v>
      </c>
      <c r="D56" s="304" t="s">
        <v>1413</v>
      </c>
      <c r="E56" s="304" t="s">
        <v>1414</v>
      </c>
      <c r="F56" s="306" t="s">
        <v>1415</v>
      </c>
      <c r="G56" s="304" t="s">
        <v>1416</v>
      </c>
      <c r="H56" s="304" t="s">
        <v>41</v>
      </c>
    </row>
    <row r="57" spans="1:8" ht="33.75" x14ac:dyDescent="0.3">
      <c r="A57" s="307">
        <v>1</v>
      </c>
      <c r="B57" s="308" t="s">
        <v>1486</v>
      </c>
      <c r="C57" s="308" t="s">
        <v>1487</v>
      </c>
      <c r="D57" s="309">
        <v>0</v>
      </c>
      <c r="E57" s="309">
        <v>1</v>
      </c>
      <c r="F57" s="308" t="s">
        <v>1488</v>
      </c>
      <c r="G57" s="309">
        <f>D57*E57</f>
        <v>0</v>
      </c>
      <c r="H57" s="310">
        <v>0.21</v>
      </c>
    </row>
    <row r="58" spans="1:8" x14ac:dyDescent="0.3">
      <c r="H58" s="297"/>
    </row>
    <row r="59" spans="1:8" ht="12" thickBot="1" x14ac:dyDescent="0.35">
      <c r="A59" s="311" t="s">
        <v>1473</v>
      </c>
    </row>
    <row r="60" spans="1:8" ht="12.75" thickTop="1" x14ac:dyDescent="0.3">
      <c r="A60" s="312"/>
      <c r="B60" s="312"/>
      <c r="C60" s="312"/>
      <c r="D60" s="312"/>
      <c r="E60" s="312"/>
      <c r="F60" s="312"/>
      <c r="G60" s="313">
        <f>SUM(G57:G59)</f>
        <v>0</v>
      </c>
      <c r="H60" s="312"/>
    </row>
    <row r="62" spans="1:8" ht="12.75" x14ac:dyDescent="0.3">
      <c r="A62" s="314"/>
    </row>
    <row r="63" spans="1:8" ht="12" x14ac:dyDescent="0.3">
      <c r="A63" s="315"/>
    </row>
    <row r="65" spans="1:8" ht="15.75" x14ac:dyDescent="0.3">
      <c r="A65" s="358" t="s">
        <v>1489</v>
      </c>
      <c r="B65" s="358"/>
      <c r="C65" s="358"/>
      <c r="D65" s="358"/>
      <c r="E65" s="358"/>
      <c r="F65" s="358"/>
      <c r="G65" s="358"/>
      <c r="H65" s="358"/>
    </row>
    <row r="66" spans="1:8" x14ac:dyDescent="0.3">
      <c r="A66" s="304" t="s">
        <v>1411</v>
      </c>
      <c r="B66" s="306" t="s">
        <v>1412</v>
      </c>
      <c r="C66" s="306" t="s">
        <v>1407</v>
      </c>
      <c r="D66" s="304" t="s">
        <v>1413</v>
      </c>
      <c r="E66" s="304" t="s">
        <v>1414</v>
      </c>
      <c r="F66" s="306" t="s">
        <v>1415</v>
      </c>
      <c r="G66" s="304" t="s">
        <v>1416</v>
      </c>
      <c r="H66" s="304" t="s">
        <v>41</v>
      </c>
    </row>
    <row r="67" spans="1:8" ht="22.5" x14ac:dyDescent="0.3">
      <c r="A67" s="307">
        <v>1</v>
      </c>
      <c r="B67" s="308" t="s">
        <v>1490</v>
      </c>
      <c r="C67" s="308" t="s">
        <v>1491</v>
      </c>
      <c r="D67" s="309">
        <v>0</v>
      </c>
      <c r="E67" s="309">
        <v>4.75</v>
      </c>
      <c r="F67" s="308" t="s">
        <v>297</v>
      </c>
      <c r="G67" s="309">
        <f>D67*E67</f>
        <v>0</v>
      </c>
      <c r="H67" s="310">
        <v>0.21</v>
      </c>
    </row>
    <row r="68" spans="1:8" x14ac:dyDescent="0.3">
      <c r="A68" s="307">
        <v>2</v>
      </c>
      <c r="B68" s="308" t="s">
        <v>1492</v>
      </c>
      <c r="C68" s="308" t="s">
        <v>1561</v>
      </c>
      <c r="D68" s="309">
        <v>0</v>
      </c>
      <c r="E68" s="309">
        <v>12</v>
      </c>
      <c r="F68" s="308" t="s">
        <v>617</v>
      </c>
      <c r="G68" s="309">
        <f t="shared" ref="G68:G95" si="2">D68*E68</f>
        <v>0</v>
      </c>
      <c r="H68" s="310">
        <v>0.21</v>
      </c>
    </row>
    <row r="69" spans="1:8" x14ac:dyDescent="0.3">
      <c r="A69" s="307">
        <v>3</v>
      </c>
      <c r="B69" s="308" t="s">
        <v>1493</v>
      </c>
      <c r="C69" s="308" t="s">
        <v>1562</v>
      </c>
      <c r="D69" s="309">
        <v>0</v>
      </c>
      <c r="E69" s="309">
        <v>17</v>
      </c>
      <c r="F69" s="308" t="s">
        <v>617</v>
      </c>
      <c r="G69" s="309">
        <f t="shared" si="2"/>
        <v>0</v>
      </c>
      <c r="H69" s="310">
        <v>0.21</v>
      </c>
    </row>
    <row r="70" spans="1:8" x14ac:dyDescent="0.3">
      <c r="A70" s="307">
        <v>4</v>
      </c>
      <c r="B70" s="308" t="s">
        <v>1494</v>
      </c>
      <c r="C70" s="308" t="s">
        <v>1495</v>
      </c>
      <c r="D70" s="309">
        <v>0</v>
      </c>
      <c r="E70" s="309">
        <v>1</v>
      </c>
      <c r="F70" s="308" t="s">
        <v>617</v>
      </c>
      <c r="G70" s="309">
        <f t="shared" si="2"/>
        <v>0</v>
      </c>
      <c r="H70" s="310">
        <v>0.21</v>
      </c>
    </row>
    <row r="71" spans="1:8" ht="22.5" x14ac:dyDescent="0.3">
      <c r="A71" s="307">
        <v>5</v>
      </c>
      <c r="B71" s="308" t="s">
        <v>1599</v>
      </c>
      <c r="C71" s="308" t="s">
        <v>1600</v>
      </c>
      <c r="D71" s="309">
        <v>0</v>
      </c>
      <c r="E71" s="309">
        <v>1</v>
      </c>
      <c r="F71" s="308" t="s">
        <v>617</v>
      </c>
      <c r="G71" s="309">
        <f t="shared" si="2"/>
        <v>0</v>
      </c>
      <c r="H71" s="310">
        <v>0.21</v>
      </c>
    </row>
    <row r="72" spans="1:8" ht="22.5" x14ac:dyDescent="0.3">
      <c r="A72" s="307">
        <v>6</v>
      </c>
      <c r="B72" s="308" t="s">
        <v>1496</v>
      </c>
      <c r="C72" s="308" t="s">
        <v>1497</v>
      </c>
      <c r="D72" s="309">
        <v>0</v>
      </c>
      <c r="E72" s="309">
        <v>5</v>
      </c>
      <c r="F72" s="308" t="s">
        <v>617</v>
      </c>
      <c r="G72" s="309">
        <f t="shared" si="2"/>
        <v>0</v>
      </c>
      <c r="H72" s="310">
        <v>0.21</v>
      </c>
    </row>
    <row r="73" spans="1:8" ht="22.5" x14ac:dyDescent="0.3">
      <c r="A73" s="307">
        <v>7</v>
      </c>
      <c r="B73" s="308" t="s">
        <v>1500</v>
      </c>
      <c r="C73" s="308" t="s">
        <v>1501</v>
      </c>
      <c r="D73" s="309">
        <v>0</v>
      </c>
      <c r="E73" s="309">
        <v>2</v>
      </c>
      <c r="F73" s="308" t="s">
        <v>617</v>
      </c>
      <c r="G73" s="309">
        <f t="shared" si="2"/>
        <v>0</v>
      </c>
      <c r="H73" s="310">
        <v>0.21</v>
      </c>
    </row>
    <row r="74" spans="1:8" ht="22.5" x14ac:dyDescent="0.3">
      <c r="A74" s="307">
        <v>8</v>
      </c>
      <c r="B74" s="308" t="s">
        <v>1502</v>
      </c>
      <c r="C74" s="308" t="s">
        <v>1503</v>
      </c>
      <c r="D74" s="309">
        <v>0</v>
      </c>
      <c r="E74" s="309">
        <v>16</v>
      </c>
      <c r="F74" s="308" t="s">
        <v>617</v>
      </c>
      <c r="G74" s="309">
        <f t="shared" si="2"/>
        <v>0</v>
      </c>
      <c r="H74" s="310">
        <v>0.21</v>
      </c>
    </row>
    <row r="75" spans="1:8" x14ac:dyDescent="0.3">
      <c r="A75" s="307">
        <v>9</v>
      </c>
      <c r="B75" s="308" t="s">
        <v>1507</v>
      </c>
      <c r="C75" s="308" t="s">
        <v>1508</v>
      </c>
      <c r="D75" s="309">
        <v>0</v>
      </c>
      <c r="E75" s="309">
        <v>8</v>
      </c>
      <c r="F75" s="308" t="s">
        <v>617</v>
      </c>
      <c r="G75" s="309">
        <f t="shared" si="2"/>
        <v>0</v>
      </c>
      <c r="H75" s="310">
        <v>0.21</v>
      </c>
    </row>
    <row r="76" spans="1:8" x14ac:dyDescent="0.3">
      <c r="A76" s="307">
        <v>10</v>
      </c>
      <c r="B76" s="308" t="s">
        <v>1507</v>
      </c>
      <c r="C76" s="308" t="s">
        <v>1601</v>
      </c>
      <c r="D76" s="309">
        <v>0</v>
      </c>
      <c r="E76" s="309">
        <v>5</v>
      </c>
      <c r="F76" s="308" t="s">
        <v>617</v>
      </c>
      <c r="G76" s="309">
        <f t="shared" si="2"/>
        <v>0</v>
      </c>
      <c r="H76" s="310">
        <v>0.21</v>
      </c>
    </row>
    <row r="77" spans="1:8" ht="22.5" x14ac:dyDescent="0.3">
      <c r="A77" s="307">
        <v>11</v>
      </c>
      <c r="B77" s="308" t="s">
        <v>1509</v>
      </c>
      <c r="C77" s="308" t="s">
        <v>1510</v>
      </c>
      <c r="D77" s="309">
        <v>0</v>
      </c>
      <c r="E77" s="309">
        <v>4</v>
      </c>
      <c r="F77" s="308" t="s">
        <v>617</v>
      </c>
      <c r="G77" s="309">
        <f t="shared" si="2"/>
        <v>0</v>
      </c>
      <c r="H77" s="310">
        <v>0.21</v>
      </c>
    </row>
    <row r="78" spans="1:8" x14ac:dyDescent="0.3">
      <c r="A78" s="307">
        <v>12</v>
      </c>
      <c r="B78" s="308" t="s">
        <v>1511</v>
      </c>
      <c r="C78" s="308" t="s">
        <v>1512</v>
      </c>
      <c r="D78" s="309">
        <v>0</v>
      </c>
      <c r="E78" s="309">
        <v>14.25</v>
      </c>
      <c r="F78" s="308" t="s">
        <v>297</v>
      </c>
      <c r="G78" s="309">
        <f t="shared" si="2"/>
        <v>0</v>
      </c>
      <c r="H78" s="310">
        <v>0.21</v>
      </c>
    </row>
    <row r="79" spans="1:8" x14ac:dyDescent="0.3">
      <c r="A79" s="307">
        <v>13</v>
      </c>
      <c r="B79" s="308" t="s">
        <v>1513</v>
      </c>
      <c r="C79" s="308" t="s">
        <v>1602</v>
      </c>
      <c r="D79" s="309">
        <v>0</v>
      </c>
      <c r="E79" s="309">
        <v>17.099999999999998</v>
      </c>
      <c r="F79" s="308" t="s">
        <v>297</v>
      </c>
      <c r="G79" s="309">
        <f t="shared" si="2"/>
        <v>0</v>
      </c>
      <c r="H79" s="310">
        <v>0.21</v>
      </c>
    </row>
    <row r="80" spans="1:8" x14ac:dyDescent="0.3">
      <c r="A80" s="307">
        <v>14</v>
      </c>
      <c r="B80" s="308" t="s">
        <v>1516</v>
      </c>
      <c r="C80" s="308" t="s">
        <v>1517</v>
      </c>
      <c r="D80" s="309">
        <v>0</v>
      </c>
      <c r="E80" s="309">
        <v>11.399999999999999</v>
      </c>
      <c r="F80" s="308" t="s">
        <v>297</v>
      </c>
      <c r="G80" s="309">
        <f t="shared" si="2"/>
        <v>0</v>
      </c>
      <c r="H80" s="310">
        <v>0.21</v>
      </c>
    </row>
    <row r="81" spans="1:8" x14ac:dyDescent="0.3">
      <c r="A81" s="307">
        <v>15</v>
      </c>
      <c r="B81" s="308" t="s">
        <v>1603</v>
      </c>
      <c r="C81" s="308" t="s">
        <v>1604</v>
      </c>
      <c r="D81" s="309">
        <v>0</v>
      </c>
      <c r="E81" s="309">
        <v>2.8499999999999996</v>
      </c>
      <c r="F81" s="308" t="s">
        <v>297</v>
      </c>
      <c r="G81" s="309">
        <f t="shared" si="2"/>
        <v>0</v>
      </c>
      <c r="H81" s="310">
        <v>0.21</v>
      </c>
    </row>
    <row r="82" spans="1:8" x14ac:dyDescent="0.3">
      <c r="A82" s="307">
        <v>16</v>
      </c>
      <c r="B82" s="308" t="s">
        <v>1518</v>
      </c>
      <c r="C82" s="308" t="s">
        <v>1574</v>
      </c>
      <c r="D82" s="309">
        <v>0</v>
      </c>
      <c r="E82" s="309">
        <v>45</v>
      </c>
      <c r="F82" s="308" t="s">
        <v>617</v>
      </c>
      <c r="G82" s="309">
        <f t="shared" si="2"/>
        <v>0</v>
      </c>
      <c r="H82" s="310">
        <v>0.21</v>
      </c>
    </row>
    <row r="83" spans="1:8" x14ac:dyDescent="0.3">
      <c r="A83" s="307">
        <v>17</v>
      </c>
      <c r="B83" s="308" t="s">
        <v>1519</v>
      </c>
      <c r="C83" s="308" t="s">
        <v>1605</v>
      </c>
      <c r="D83" s="309">
        <v>0</v>
      </c>
      <c r="E83" s="309">
        <v>2</v>
      </c>
      <c r="F83" s="308" t="s">
        <v>617</v>
      </c>
      <c r="G83" s="309">
        <f t="shared" si="2"/>
        <v>0</v>
      </c>
      <c r="H83" s="310">
        <v>0.21</v>
      </c>
    </row>
    <row r="84" spans="1:8" x14ac:dyDescent="0.3">
      <c r="A84" s="307">
        <v>18</v>
      </c>
      <c r="B84" s="308" t="s">
        <v>1521</v>
      </c>
      <c r="C84" s="308" t="s">
        <v>1522</v>
      </c>
      <c r="D84" s="309">
        <v>0</v>
      </c>
      <c r="E84" s="309">
        <v>1</v>
      </c>
      <c r="F84" s="308" t="s">
        <v>617</v>
      </c>
      <c r="G84" s="309">
        <f t="shared" si="2"/>
        <v>0</v>
      </c>
      <c r="H84" s="310">
        <v>0.21</v>
      </c>
    </row>
    <row r="85" spans="1:8" x14ac:dyDescent="0.3">
      <c r="A85" s="307">
        <v>19</v>
      </c>
      <c r="B85" s="308" t="s">
        <v>1575</v>
      </c>
      <c r="C85" s="308" t="s">
        <v>1576</v>
      </c>
      <c r="D85" s="309">
        <v>0</v>
      </c>
      <c r="E85" s="309">
        <v>3.8</v>
      </c>
      <c r="F85" s="308" t="s">
        <v>297</v>
      </c>
      <c r="G85" s="309">
        <f t="shared" si="2"/>
        <v>0</v>
      </c>
      <c r="H85" s="310">
        <v>0.21</v>
      </c>
    </row>
    <row r="86" spans="1:8" x14ac:dyDescent="0.3">
      <c r="A86" s="307">
        <v>20</v>
      </c>
      <c r="B86" s="308" t="s">
        <v>1523</v>
      </c>
      <c r="C86" s="308" t="s">
        <v>1469</v>
      </c>
      <c r="D86" s="309">
        <v>0</v>
      </c>
      <c r="E86" s="309">
        <v>1</v>
      </c>
      <c r="F86" s="308" t="s">
        <v>617</v>
      </c>
      <c r="G86" s="309">
        <f t="shared" si="2"/>
        <v>0</v>
      </c>
      <c r="H86" s="310">
        <v>0.21</v>
      </c>
    </row>
    <row r="87" spans="1:8" ht="22.5" x14ac:dyDescent="0.3">
      <c r="A87" s="307">
        <v>21</v>
      </c>
      <c r="B87" s="308" t="s">
        <v>1525</v>
      </c>
      <c r="C87" s="308" t="s">
        <v>1606</v>
      </c>
      <c r="D87" s="309">
        <v>0</v>
      </c>
      <c r="E87" s="309">
        <v>8</v>
      </c>
      <c r="F87" s="308" t="s">
        <v>617</v>
      </c>
      <c r="G87" s="309">
        <f t="shared" si="2"/>
        <v>0</v>
      </c>
      <c r="H87" s="310">
        <v>0.21</v>
      </c>
    </row>
    <row r="88" spans="1:8" ht="22.5" x14ac:dyDescent="0.3">
      <c r="A88" s="307">
        <v>22</v>
      </c>
      <c r="B88" s="308" t="s">
        <v>1526</v>
      </c>
      <c r="C88" s="308" t="s">
        <v>1607</v>
      </c>
      <c r="D88" s="309">
        <v>0</v>
      </c>
      <c r="E88" s="309">
        <v>5</v>
      </c>
      <c r="F88" s="308" t="s">
        <v>617</v>
      </c>
      <c r="G88" s="309">
        <f t="shared" si="2"/>
        <v>0</v>
      </c>
      <c r="H88" s="310">
        <v>0.21</v>
      </c>
    </row>
    <row r="89" spans="1:8" x14ac:dyDescent="0.3">
      <c r="A89" s="307">
        <v>23</v>
      </c>
      <c r="B89" s="308" t="s">
        <v>1527</v>
      </c>
      <c r="C89" s="308" t="s">
        <v>1528</v>
      </c>
      <c r="D89" s="309">
        <v>0</v>
      </c>
      <c r="E89" s="309">
        <v>38</v>
      </c>
      <c r="F89" s="308" t="s">
        <v>297</v>
      </c>
      <c r="G89" s="309">
        <f t="shared" si="2"/>
        <v>0</v>
      </c>
      <c r="H89" s="310">
        <v>0.21</v>
      </c>
    </row>
    <row r="90" spans="1:8" x14ac:dyDescent="0.3">
      <c r="A90" s="307">
        <v>24</v>
      </c>
      <c r="B90" s="308" t="s">
        <v>1529</v>
      </c>
      <c r="C90" s="308" t="s">
        <v>1530</v>
      </c>
      <c r="D90" s="309">
        <v>0</v>
      </c>
      <c r="E90" s="309">
        <v>99.75</v>
      </c>
      <c r="F90" s="308" t="s">
        <v>297</v>
      </c>
      <c r="G90" s="309">
        <f t="shared" si="2"/>
        <v>0</v>
      </c>
      <c r="H90" s="310">
        <v>0.21</v>
      </c>
    </row>
    <row r="91" spans="1:8" x14ac:dyDescent="0.3">
      <c r="A91" s="307">
        <v>25</v>
      </c>
      <c r="B91" s="308" t="s">
        <v>1531</v>
      </c>
      <c r="C91" s="308" t="s">
        <v>1532</v>
      </c>
      <c r="D91" s="309">
        <v>0</v>
      </c>
      <c r="E91" s="309">
        <v>104.5</v>
      </c>
      <c r="F91" s="308" t="s">
        <v>297</v>
      </c>
      <c r="G91" s="309">
        <f t="shared" si="2"/>
        <v>0</v>
      </c>
      <c r="H91" s="310">
        <v>0.21</v>
      </c>
    </row>
    <row r="92" spans="1:8" x14ac:dyDescent="0.3">
      <c r="A92" s="307">
        <v>26</v>
      </c>
      <c r="B92" s="308" t="s">
        <v>1533</v>
      </c>
      <c r="C92" s="308" t="s">
        <v>1534</v>
      </c>
      <c r="D92" s="309">
        <v>0</v>
      </c>
      <c r="E92" s="309">
        <v>1.9</v>
      </c>
      <c r="F92" s="308" t="s">
        <v>297</v>
      </c>
      <c r="G92" s="309">
        <f t="shared" si="2"/>
        <v>0</v>
      </c>
      <c r="H92" s="310">
        <v>0.21</v>
      </c>
    </row>
    <row r="93" spans="1:8" ht="22.5" x14ac:dyDescent="0.3">
      <c r="A93" s="307">
        <v>27</v>
      </c>
      <c r="B93" s="308" t="s">
        <v>1608</v>
      </c>
      <c r="C93" s="308" t="s">
        <v>1609</v>
      </c>
      <c r="D93" s="309">
        <v>0</v>
      </c>
      <c r="E93" s="309">
        <v>1</v>
      </c>
      <c r="F93" s="308" t="s">
        <v>617</v>
      </c>
      <c r="G93" s="309">
        <f t="shared" si="2"/>
        <v>0</v>
      </c>
      <c r="H93" s="310">
        <v>0.21</v>
      </c>
    </row>
    <row r="94" spans="1:8" x14ac:dyDescent="0.3">
      <c r="A94" s="307">
        <v>28</v>
      </c>
      <c r="B94" s="308" t="s">
        <v>1535</v>
      </c>
      <c r="C94" s="308" t="s">
        <v>1536</v>
      </c>
      <c r="D94" s="309">
        <v>0</v>
      </c>
      <c r="E94" s="309">
        <v>2</v>
      </c>
      <c r="F94" s="308" t="s">
        <v>617</v>
      </c>
      <c r="G94" s="309">
        <f t="shared" si="2"/>
        <v>0</v>
      </c>
      <c r="H94" s="310">
        <v>0.21</v>
      </c>
    </row>
    <row r="95" spans="1:8" ht="22.5" x14ac:dyDescent="0.3">
      <c r="A95" s="307">
        <v>29</v>
      </c>
      <c r="B95" s="308" t="s">
        <v>1537</v>
      </c>
      <c r="C95" s="308" t="s">
        <v>1610</v>
      </c>
      <c r="D95" s="309">
        <v>0</v>
      </c>
      <c r="E95" s="309">
        <v>1</v>
      </c>
      <c r="F95" s="308" t="s">
        <v>617</v>
      </c>
      <c r="G95" s="309">
        <f t="shared" si="2"/>
        <v>0</v>
      </c>
      <c r="H95" s="310">
        <v>0.21</v>
      </c>
    </row>
    <row r="96" spans="1:8" x14ac:dyDescent="0.3">
      <c r="H96" s="297"/>
    </row>
    <row r="97" spans="1:8" ht="12" thickBot="1" x14ac:dyDescent="0.35">
      <c r="A97" s="311" t="s">
        <v>1538</v>
      </c>
    </row>
    <row r="98" spans="1:8" ht="12.75" thickTop="1" x14ac:dyDescent="0.3">
      <c r="A98" s="312"/>
      <c r="B98" s="312"/>
      <c r="C98" s="312"/>
      <c r="D98" s="312"/>
      <c r="E98" s="312"/>
      <c r="F98" s="312"/>
      <c r="G98" s="313">
        <f>SUM(G67:G97)</f>
        <v>0</v>
      </c>
      <c r="H98" s="312"/>
    </row>
    <row r="100" spans="1:8" ht="12.75" x14ac:dyDescent="0.3">
      <c r="A100" s="314"/>
    </row>
    <row r="101" spans="1:8" ht="12" x14ac:dyDescent="0.3">
      <c r="A101" s="315"/>
    </row>
    <row r="103" spans="1:8" ht="15.75" x14ac:dyDescent="0.3">
      <c r="A103" s="358" t="s">
        <v>1539</v>
      </c>
      <c r="B103" s="358"/>
      <c r="C103" s="358"/>
      <c r="D103" s="358"/>
      <c r="E103" s="358"/>
      <c r="F103" s="358"/>
      <c r="G103" s="358"/>
      <c r="H103" s="358"/>
    </row>
    <row r="104" spans="1:8" x14ac:dyDescent="0.3">
      <c r="A104" s="304" t="s">
        <v>1411</v>
      </c>
      <c r="B104" s="306" t="s">
        <v>1412</v>
      </c>
      <c r="C104" s="306" t="s">
        <v>1407</v>
      </c>
      <c r="D104" s="304" t="s">
        <v>1413</v>
      </c>
      <c r="E104" s="304" t="s">
        <v>1414</v>
      </c>
      <c r="F104" s="306" t="s">
        <v>1415</v>
      </c>
      <c r="G104" s="304" t="s">
        <v>1416</v>
      </c>
      <c r="H104" s="304" t="s">
        <v>41</v>
      </c>
    </row>
    <row r="105" spans="1:8" x14ac:dyDescent="0.3">
      <c r="A105" s="307">
        <v>1</v>
      </c>
      <c r="B105" s="308" t="s">
        <v>1583</v>
      </c>
      <c r="C105" s="308" t="s">
        <v>1584</v>
      </c>
      <c r="D105" s="309">
        <v>0</v>
      </c>
      <c r="E105" s="309">
        <v>1</v>
      </c>
      <c r="F105" s="308" t="s">
        <v>617</v>
      </c>
      <c r="G105" s="309">
        <f>D105*E105</f>
        <v>0</v>
      </c>
      <c r="H105" s="310">
        <v>0.21</v>
      </c>
    </row>
    <row r="106" spans="1:8" x14ac:dyDescent="0.3">
      <c r="A106" s="307">
        <v>2</v>
      </c>
      <c r="B106" s="308" t="s">
        <v>1540</v>
      </c>
      <c r="C106" s="308" t="s">
        <v>1611</v>
      </c>
      <c r="D106" s="309">
        <v>0</v>
      </c>
      <c r="E106" s="309">
        <v>1</v>
      </c>
      <c r="F106" s="308" t="s">
        <v>617</v>
      </c>
      <c r="G106" s="309">
        <f>D106*E106</f>
        <v>0</v>
      </c>
      <c r="H106" s="310">
        <v>0.21</v>
      </c>
    </row>
    <row r="107" spans="1:8" x14ac:dyDescent="0.3">
      <c r="H107" s="297"/>
    </row>
    <row r="108" spans="1:8" ht="12" thickBot="1" x14ac:dyDescent="0.35">
      <c r="A108" s="311" t="s">
        <v>1541</v>
      </c>
    </row>
    <row r="109" spans="1:8" ht="12.75" thickTop="1" x14ac:dyDescent="0.3">
      <c r="A109" s="312"/>
      <c r="B109" s="312"/>
      <c r="C109" s="312"/>
      <c r="D109" s="312"/>
      <c r="E109" s="312"/>
      <c r="F109" s="312"/>
      <c r="G109" s="313">
        <f>SUM(G105:G108)</f>
        <v>0</v>
      </c>
      <c r="H109" s="312"/>
    </row>
    <row r="111" spans="1:8" ht="12.75" x14ac:dyDescent="0.3">
      <c r="A111" s="314"/>
    </row>
    <row r="112" spans="1:8" ht="12" x14ac:dyDescent="0.3">
      <c r="A112" s="315"/>
    </row>
    <row r="114" spans="1:8" ht="15.75" x14ac:dyDescent="0.3">
      <c r="A114" s="358" t="s">
        <v>1543</v>
      </c>
      <c r="B114" s="358"/>
      <c r="C114" s="358"/>
      <c r="D114" s="358"/>
      <c r="E114" s="358"/>
      <c r="F114" s="358"/>
      <c r="G114" s="358"/>
      <c r="H114" s="358"/>
    </row>
    <row r="115" spans="1:8" x14ac:dyDescent="0.3">
      <c r="A115" s="304" t="s">
        <v>1411</v>
      </c>
      <c r="B115" s="306" t="s">
        <v>1412</v>
      </c>
      <c r="C115" s="306" t="s">
        <v>1407</v>
      </c>
      <c r="D115" s="304" t="s">
        <v>1413</v>
      </c>
      <c r="E115" s="304" t="s">
        <v>1414</v>
      </c>
      <c r="F115" s="306" t="s">
        <v>1415</v>
      </c>
      <c r="G115" s="304" t="s">
        <v>1416</v>
      </c>
      <c r="H115" s="304" t="s">
        <v>41</v>
      </c>
    </row>
    <row r="116" spans="1:8" ht="22.5" x14ac:dyDescent="0.3">
      <c r="A116" s="307">
        <v>1</v>
      </c>
      <c r="B116" s="308" t="s">
        <v>3</v>
      </c>
      <c r="C116" s="308" t="s">
        <v>1587</v>
      </c>
      <c r="D116" s="309">
        <v>0</v>
      </c>
      <c r="E116" s="309">
        <v>10</v>
      </c>
      <c r="F116" s="308" t="s">
        <v>1544</v>
      </c>
      <c r="G116" s="309">
        <f>D116*E116</f>
        <v>0</v>
      </c>
      <c r="H116" s="310">
        <v>0.21</v>
      </c>
    </row>
    <row r="117" spans="1:8" x14ac:dyDescent="0.3">
      <c r="H117" s="297"/>
    </row>
    <row r="118" spans="1:8" ht="12" thickBot="1" x14ac:dyDescent="0.35">
      <c r="A118" s="311" t="s">
        <v>1545</v>
      </c>
    </row>
    <row r="119" spans="1:8" ht="12.75" thickTop="1" x14ac:dyDescent="0.3">
      <c r="A119" s="312"/>
      <c r="B119" s="312"/>
      <c r="C119" s="312"/>
      <c r="D119" s="312"/>
      <c r="E119" s="312"/>
      <c r="F119" s="312"/>
      <c r="G119" s="313">
        <f>SUM(G116:G118)</f>
        <v>0</v>
      </c>
      <c r="H119" s="312"/>
    </row>
    <row r="121" spans="1:8" ht="12.75" x14ac:dyDescent="0.3">
      <c r="A121" s="314"/>
    </row>
    <row r="122" spans="1:8" ht="12" x14ac:dyDescent="0.3">
      <c r="A122" s="315"/>
    </row>
  </sheetData>
  <mergeCells count="6">
    <mergeCell ref="A114:H114"/>
    <mergeCell ref="A1:H1"/>
    <mergeCell ref="A41:H41"/>
    <mergeCell ref="A55:H55"/>
    <mergeCell ref="A65:H65"/>
    <mergeCell ref="A103:H103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&amp;CStrana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2" workbookViewId="0">
      <selection activeCell="C15" sqref="C15"/>
    </sheetView>
  </sheetViews>
  <sheetFormatPr defaultRowHeight="11.25" x14ac:dyDescent="0.3"/>
  <cols>
    <col min="1" max="1" width="6.1640625" style="288" customWidth="1"/>
    <col min="2" max="2" width="60.83203125" style="288" customWidth="1"/>
    <col min="3" max="3" width="15.5" style="288" customWidth="1"/>
    <col min="4" max="4" width="15.6640625" style="288" customWidth="1"/>
    <col min="5" max="5" width="0.1640625" style="288" customWidth="1"/>
    <col min="6" max="16384" width="9.33203125" style="288"/>
  </cols>
  <sheetData>
    <row r="1" spans="1:5" ht="15.75" x14ac:dyDescent="0.3">
      <c r="A1" s="359" t="s">
        <v>1409</v>
      </c>
      <c r="B1" s="359"/>
      <c r="C1" s="359"/>
      <c r="D1" s="359"/>
      <c r="E1" s="359"/>
    </row>
    <row r="3" spans="1:5" x14ac:dyDescent="0.3">
      <c r="A3" s="304" t="s">
        <v>1408</v>
      </c>
      <c r="B3" s="305" t="s">
        <v>1407</v>
      </c>
      <c r="C3" s="304" t="s">
        <v>1406</v>
      </c>
      <c r="D3" s="304" t="s">
        <v>1405</v>
      </c>
      <c r="E3" s="304" t="s">
        <v>1404</v>
      </c>
    </row>
    <row r="4" spans="1:5" x14ac:dyDescent="0.3">
      <c r="A4" s="303" t="s">
        <v>1403</v>
      </c>
      <c r="B4" s="302" t="s">
        <v>1402</v>
      </c>
      <c r="C4" s="301"/>
      <c r="D4" s="301"/>
      <c r="E4" s="301"/>
    </row>
    <row r="5" spans="1:5" x14ac:dyDescent="0.3">
      <c r="A5" s="297">
        <v>1</v>
      </c>
      <c r="B5" s="296" t="s">
        <v>1401</v>
      </c>
      <c r="C5" s="295">
        <f>'SO 04 Položky elektro'!G36</f>
        <v>0</v>
      </c>
      <c r="D5" s="295">
        <f t="shared" ref="D5:D10" si="0">C5</f>
        <v>0</v>
      </c>
      <c r="E5" s="295"/>
    </row>
    <row r="6" spans="1:5" x14ac:dyDescent="0.3">
      <c r="A6" s="297">
        <v>2</v>
      </c>
      <c r="B6" s="296" t="s">
        <v>1400</v>
      </c>
      <c r="C6" s="295">
        <f>'SO 04 Položky elektro'!G98</f>
        <v>0</v>
      </c>
      <c r="D6" s="295">
        <f t="shared" si="0"/>
        <v>0</v>
      </c>
      <c r="E6" s="295"/>
    </row>
    <row r="7" spans="1:5" x14ac:dyDescent="0.3">
      <c r="A7" s="297">
        <v>3</v>
      </c>
      <c r="B7" s="296" t="s">
        <v>1399</v>
      </c>
      <c r="C7" s="295">
        <v>0</v>
      </c>
      <c r="D7" s="295">
        <f t="shared" si="0"/>
        <v>0</v>
      </c>
      <c r="E7" s="295"/>
    </row>
    <row r="8" spans="1:5" x14ac:dyDescent="0.3">
      <c r="A8" s="297">
        <v>4</v>
      </c>
      <c r="B8" s="296" t="s">
        <v>1398</v>
      </c>
      <c r="C8" s="295">
        <v>0</v>
      </c>
      <c r="D8" s="295">
        <f t="shared" si="0"/>
        <v>0</v>
      </c>
      <c r="E8" s="295"/>
    </row>
    <row r="9" spans="1:5" x14ac:dyDescent="0.3">
      <c r="A9" s="297">
        <v>5</v>
      </c>
      <c r="B9" s="296" t="s">
        <v>1397</v>
      </c>
      <c r="C9" s="295">
        <f>'SO 04 Položky elektro'!G60</f>
        <v>0</v>
      </c>
      <c r="D9" s="295">
        <f t="shared" si="0"/>
        <v>0</v>
      </c>
      <c r="E9" s="295"/>
    </row>
    <row r="10" spans="1:5" x14ac:dyDescent="0.3">
      <c r="A10" s="297">
        <v>6</v>
      </c>
      <c r="B10" s="296" t="s">
        <v>1542</v>
      </c>
      <c r="C10" s="295">
        <f>'SO 04 Položky elektro'!G50</f>
        <v>0</v>
      </c>
      <c r="D10" s="295">
        <f t="shared" si="0"/>
        <v>0</v>
      </c>
      <c r="E10" s="295"/>
    </row>
    <row r="11" spans="1:5" x14ac:dyDescent="0.3">
      <c r="A11" s="300"/>
      <c r="B11" s="299" t="s">
        <v>1396</v>
      </c>
      <c r="C11" s="298">
        <f>SUM(C5:C10)</f>
        <v>0</v>
      </c>
      <c r="D11" s="298">
        <f>SUM(D5:D10)</f>
        <v>0</v>
      </c>
      <c r="E11" s="298"/>
    </row>
    <row r="12" spans="1:5" x14ac:dyDescent="0.3">
      <c r="A12" s="297"/>
      <c r="B12" s="296"/>
      <c r="C12" s="295"/>
      <c r="D12" s="295"/>
      <c r="E12" s="295"/>
    </row>
    <row r="13" spans="1:5" x14ac:dyDescent="0.3">
      <c r="A13" s="303" t="s">
        <v>1395</v>
      </c>
      <c r="B13" s="302" t="s">
        <v>504</v>
      </c>
      <c r="C13" s="301"/>
      <c r="D13" s="301"/>
      <c r="E13" s="301"/>
    </row>
    <row r="14" spans="1:5" x14ac:dyDescent="0.3">
      <c r="A14" s="297">
        <v>7</v>
      </c>
      <c r="B14" s="296" t="s">
        <v>1394</v>
      </c>
      <c r="C14" s="295">
        <f>'SO 04 Položky elektro'!G119</f>
        <v>0</v>
      </c>
      <c r="D14" s="295">
        <f>C14</f>
        <v>0</v>
      </c>
      <c r="E14" s="295"/>
    </row>
    <row r="15" spans="1:5" x14ac:dyDescent="0.3">
      <c r="A15" s="300"/>
      <c r="B15" s="299" t="s">
        <v>1393</v>
      </c>
      <c r="C15" s="298">
        <f>SUM(C14)</f>
        <v>0</v>
      </c>
      <c r="D15" s="298">
        <f>SUM(D14)</f>
        <v>0</v>
      </c>
      <c r="E15" s="298"/>
    </row>
    <row r="16" spans="1:5" x14ac:dyDescent="0.3">
      <c r="A16" s="297"/>
      <c r="B16" s="296"/>
      <c r="C16" s="295"/>
      <c r="D16" s="295"/>
      <c r="E16" s="295"/>
    </row>
    <row r="17" spans="1:5" x14ac:dyDescent="0.3">
      <c r="A17" s="303" t="s">
        <v>1392</v>
      </c>
      <c r="B17" s="302" t="s">
        <v>1391</v>
      </c>
      <c r="C17" s="301"/>
      <c r="D17" s="301"/>
      <c r="E17" s="301"/>
    </row>
    <row r="18" spans="1:5" x14ac:dyDescent="0.3">
      <c r="A18" s="297">
        <v>8</v>
      </c>
      <c r="B18" s="296" t="s">
        <v>1390</v>
      </c>
      <c r="C18" s="295">
        <f>'SO 04 Položky elektro'!G109</f>
        <v>0</v>
      </c>
      <c r="D18" s="295">
        <f>C18</f>
        <v>0</v>
      </c>
      <c r="E18" s="295"/>
    </row>
    <row r="19" spans="1:5" x14ac:dyDescent="0.3">
      <c r="A19" s="297">
        <v>9</v>
      </c>
      <c r="B19" s="296" t="s">
        <v>1389</v>
      </c>
      <c r="C19" s="295">
        <v>0</v>
      </c>
      <c r="D19" s="295">
        <f>C19</f>
        <v>0</v>
      </c>
      <c r="E19" s="295"/>
    </row>
    <row r="20" spans="1:5" x14ac:dyDescent="0.3">
      <c r="A20" s="300"/>
      <c r="B20" s="299" t="s">
        <v>1388</v>
      </c>
      <c r="C20" s="298">
        <f>SUM(C18:C19)</f>
        <v>0</v>
      </c>
      <c r="D20" s="298">
        <f>SUM(D18:D19)</f>
        <v>0</v>
      </c>
      <c r="E20" s="298"/>
    </row>
    <row r="21" spans="1:5" x14ac:dyDescent="0.3">
      <c r="A21" s="297"/>
      <c r="B21" s="296"/>
      <c r="C21" s="295"/>
      <c r="D21" s="295"/>
      <c r="E21" s="295"/>
    </row>
    <row r="22" spans="1:5" x14ac:dyDescent="0.3">
      <c r="A22" s="303" t="s">
        <v>1387</v>
      </c>
      <c r="B22" s="302" t="s">
        <v>1386</v>
      </c>
      <c r="C22" s="301"/>
      <c r="D22" s="301"/>
      <c r="E22" s="301"/>
    </row>
    <row r="23" spans="1:5" x14ac:dyDescent="0.3">
      <c r="A23" s="300"/>
      <c r="B23" s="299" t="s">
        <v>1385</v>
      </c>
      <c r="C23" s="298"/>
      <c r="D23" s="298"/>
      <c r="E23" s="298"/>
    </row>
    <row r="24" spans="1:5" ht="12" thickBot="1" x14ac:dyDescent="0.35">
      <c r="A24" s="297"/>
      <c r="B24" s="296"/>
      <c r="C24" s="295"/>
      <c r="D24" s="295"/>
      <c r="E24" s="295"/>
    </row>
    <row r="25" spans="1:5" ht="12" thickTop="1" x14ac:dyDescent="0.3">
      <c r="A25" s="294"/>
      <c r="B25" s="293" t="s">
        <v>1384</v>
      </c>
      <c r="C25" s="292">
        <f>C11+C15+C20</f>
        <v>0</v>
      </c>
      <c r="D25" s="292">
        <f>D11+D15+D20</f>
        <v>0</v>
      </c>
      <c r="E25" s="292">
        <v>0</v>
      </c>
    </row>
    <row r="28" spans="1:5" ht="12" x14ac:dyDescent="0.3">
      <c r="B28" s="290"/>
      <c r="D28" s="291"/>
    </row>
    <row r="29" spans="1:5" ht="12" x14ac:dyDescent="0.3">
      <c r="B29" s="290"/>
      <c r="D29" s="289"/>
    </row>
    <row r="30" spans="1:5" ht="12" x14ac:dyDescent="0.3">
      <c r="B30" s="290"/>
      <c r="D30" s="289"/>
    </row>
    <row r="31" spans="1:5" ht="12" x14ac:dyDescent="0.3">
      <c r="B31" s="290"/>
      <c r="D31" s="289"/>
    </row>
    <row r="32" spans="1:5" ht="12" x14ac:dyDescent="0.3">
      <c r="B32" s="290"/>
      <c r="D32" s="289"/>
    </row>
  </sheetData>
  <mergeCells count="1">
    <mergeCell ref="A1:E1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&amp;CStrana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6"/>
  <sheetViews>
    <sheetView showGridLines="0" workbookViewId="0">
      <pane ySplit="1" topLeftCell="A275" activePane="bottomLeft" state="frozen"/>
      <selection pane="bottomLeft" activeCell="A296" sqref="A29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3"/>
      <c r="B1" s="202"/>
      <c r="C1" s="202"/>
      <c r="D1" s="201" t="s">
        <v>1</v>
      </c>
      <c r="E1" s="202"/>
      <c r="F1" s="203" t="s">
        <v>1197</v>
      </c>
      <c r="G1" s="354" t="s">
        <v>1198</v>
      </c>
      <c r="H1" s="354"/>
      <c r="I1" s="208"/>
      <c r="J1" s="203" t="s">
        <v>1199</v>
      </c>
      <c r="K1" s="201" t="s">
        <v>101</v>
      </c>
      <c r="L1" s="203" t="s">
        <v>1200</v>
      </c>
      <c r="M1" s="203"/>
      <c r="N1" s="203"/>
      <c r="O1" s="203"/>
      <c r="P1" s="203"/>
      <c r="Q1" s="203"/>
      <c r="R1" s="203"/>
      <c r="S1" s="203"/>
      <c r="T1" s="203"/>
      <c r="U1" s="199"/>
      <c r="V1" s="199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36.950000000000003" customHeight="1" x14ac:dyDescent="0.3">
      <c r="L2" s="318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5" t="s">
        <v>88</v>
      </c>
    </row>
    <row r="3" spans="1:70" ht="6.95" customHeight="1" x14ac:dyDescent="0.3">
      <c r="B3" s="16"/>
      <c r="C3" s="17"/>
      <c r="D3" s="17"/>
      <c r="E3" s="17"/>
      <c r="F3" s="17"/>
      <c r="G3" s="17"/>
      <c r="H3" s="17"/>
      <c r="I3" s="90"/>
      <c r="J3" s="17"/>
      <c r="K3" s="18"/>
      <c r="AT3" s="15" t="s">
        <v>79</v>
      </c>
    </row>
    <row r="4" spans="1:70" ht="36.950000000000003" customHeight="1" x14ac:dyDescent="0.3">
      <c r="B4" s="19"/>
      <c r="C4" s="20"/>
      <c r="D4" s="21" t="s">
        <v>102</v>
      </c>
      <c r="E4" s="20"/>
      <c r="F4" s="20"/>
      <c r="G4" s="20"/>
      <c r="H4" s="20"/>
      <c r="I4" s="91"/>
      <c r="J4" s="20"/>
      <c r="K4" s="22"/>
      <c r="M4" s="23" t="s">
        <v>11</v>
      </c>
      <c r="AT4" s="15" t="s">
        <v>4</v>
      </c>
    </row>
    <row r="5" spans="1:70" ht="6.95" customHeight="1" x14ac:dyDescent="0.3">
      <c r="B5" s="19"/>
      <c r="C5" s="20"/>
      <c r="D5" s="20"/>
      <c r="E5" s="20"/>
      <c r="F5" s="20"/>
      <c r="G5" s="20"/>
      <c r="H5" s="20"/>
      <c r="I5" s="91"/>
      <c r="J5" s="20"/>
      <c r="K5" s="22"/>
    </row>
    <row r="6" spans="1:70" ht="15" x14ac:dyDescent="0.3">
      <c r="B6" s="19"/>
      <c r="C6" s="20"/>
      <c r="D6" s="28" t="s">
        <v>17</v>
      </c>
      <c r="E6" s="20"/>
      <c r="F6" s="20"/>
      <c r="G6" s="20"/>
      <c r="H6" s="20"/>
      <c r="I6" s="91"/>
      <c r="J6" s="20"/>
      <c r="K6" s="22"/>
    </row>
    <row r="7" spans="1:70" ht="22.5" customHeight="1" x14ac:dyDescent="0.3">
      <c r="B7" s="19"/>
      <c r="C7" s="20"/>
      <c r="D7" s="20"/>
      <c r="E7" s="355" t="str">
        <f>'Rekapitulace stavby'!K6</f>
        <v>Areál STK - VINCENCI Skuteč</v>
      </c>
      <c r="F7" s="346"/>
      <c r="G7" s="346"/>
      <c r="H7" s="346"/>
      <c r="I7" s="91"/>
      <c r="J7" s="20"/>
      <c r="K7" s="22"/>
    </row>
    <row r="8" spans="1:70" s="1" customFormat="1" ht="15" x14ac:dyDescent="0.3">
      <c r="B8" s="32"/>
      <c r="C8" s="33"/>
      <c r="D8" s="28" t="s">
        <v>103</v>
      </c>
      <c r="E8" s="33"/>
      <c r="F8" s="33"/>
      <c r="G8" s="33"/>
      <c r="H8" s="33"/>
      <c r="I8" s="92"/>
      <c r="J8" s="33"/>
      <c r="K8" s="36"/>
    </row>
    <row r="9" spans="1:70" s="1" customFormat="1" ht="36.950000000000003" customHeight="1" x14ac:dyDescent="0.3">
      <c r="B9" s="32"/>
      <c r="C9" s="33"/>
      <c r="D9" s="33"/>
      <c r="E9" s="356" t="s">
        <v>1019</v>
      </c>
      <c r="F9" s="330"/>
      <c r="G9" s="330"/>
      <c r="H9" s="330"/>
      <c r="I9" s="92"/>
      <c r="J9" s="33"/>
      <c r="K9" s="36"/>
    </row>
    <row r="10" spans="1:70" s="1" customFormat="1" x14ac:dyDescent="0.3">
      <c r="B10" s="32"/>
      <c r="C10" s="33"/>
      <c r="D10" s="33"/>
      <c r="E10" s="33"/>
      <c r="F10" s="33"/>
      <c r="G10" s="33"/>
      <c r="H10" s="33"/>
      <c r="I10" s="92"/>
      <c r="J10" s="33"/>
      <c r="K10" s="36"/>
    </row>
    <row r="11" spans="1:70" s="1" customFormat="1" ht="14.45" customHeight="1" x14ac:dyDescent="0.3">
      <c r="B11" s="32"/>
      <c r="C11" s="33"/>
      <c r="D11" s="28" t="s">
        <v>20</v>
      </c>
      <c r="E11" s="33"/>
      <c r="F11" s="26" t="s">
        <v>3</v>
      </c>
      <c r="G11" s="33"/>
      <c r="H11" s="33"/>
      <c r="I11" s="93" t="s">
        <v>21</v>
      </c>
      <c r="J11" s="26" t="s">
        <v>3</v>
      </c>
      <c r="K11" s="36"/>
    </row>
    <row r="12" spans="1:70" s="1" customFormat="1" ht="14.45" customHeight="1" x14ac:dyDescent="0.3">
      <c r="B12" s="32"/>
      <c r="C12" s="33"/>
      <c r="D12" s="28" t="s">
        <v>23</v>
      </c>
      <c r="E12" s="33"/>
      <c r="F12" s="26" t="s">
        <v>24</v>
      </c>
      <c r="G12" s="33"/>
      <c r="H12" s="33"/>
      <c r="I12" s="93" t="s">
        <v>25</v>
      </c>
      <c r="J12" s="94" t="str">
        <f>'Rekapitulace stavby'!AN8</f>
        <v>05.11.2016</v>
      </c>
      <c r="K12" s="36"/>
    </row>
    <row r="13" spans="1:70" s="1" customFormat="1" ht="10.9" customHeight="1" x14ac:dyDescent="0.3">
      <c r="B13" s="32"/>
      <c r="C13" s="33"/>
      <c r="D13" s="33"/>
      <c r="E13" s="33"/>
      <c r="F13" s="33"/>
      <c r="G13" s="33"/>
      <c r="H13" s="33"/>
      <c r="I13" s="92"/>
      <c r="J13" s="33"/>
      <c r="K13" s="36"/>
    </row>
    <row r="14" spans="1:70" s="1" customFormat="1" ht="14.45" customHeight="1" x14ac:dyDescent="0.3">
      <c r="B14" s="32"/>
      <c r="C14" s="33"/>
      <c r="D14" s="28" t="s">
        <v>29</v>
      </c>
      <c r="E14" s="33"/>
      <c r="F14" s="33"/>
      <c r="G14" s="33"/>
      <c r="H14" s="33"/>
      <c r="I14" s="93" t="s">
        <v>30</v>
      </c>
      <c r="J14" s="26" t="str">
        <f>IF('Rekapitulace stavby'!AN10="","",'Rekapitulace stavby'!AN10)</f>
        <v/>
      </c>
      <c r="K14" s="36"/>
    </row>
    <row r="15" spans="1:70" s="1" customFormat="1" ht="18" customHeight="1" x14ac:dyDescent="0.3">
      <c r="B15" s="32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93" t="s">
        <v>31</v>
      </c>
      <c r="J15" s="26" t="str">
        <f>IF('Rekapitulace stavby'!AN11="","",'Rekapitulace stavby'!AN11)</f>
        <v/>
      </c>
      <c r="K15" s="36"/>
    </row>
    <row r="16" spans="1:70" s="1" customFormat="1" ht="6.95" customHeight="1" x14ac:dyDescent="0.3">
      <c r="B16" s="32"/>
      <c r="C16" s="33"/>
      <c r="D16" s="33"/>
      <c r="E16" s="33"/>
      <c r="F16" s="33"/>
      <c r="G16" s="33"/>
      <c r="H16" s="33"/>
      <c r="I16" s="92"/>
      <c r="J16" s="33"/>
      <c r="K16" s="36"/>
    </row>
    <row r="17" spans="2:11" s="1" customFormat="1" ht="14.45" customHeight="1" x14ac:dyDescent="0.3">
      <c r="B17" s="32"/>
      <c r="C17" s="33"/>
      <c r="D17" s="28" t="s">
        <v>32</v>
      </c>
      <c r="E17" s="33"/>
      <c r="F17" s="33"/>
      <c r="G17" s="33"/>
      <c r="H17" s="33"/>
      <c r="I17" s="93" t="s">
        <v>30</v>
      </c>
      <c r="J17" s="26" t="str">
        <f>IF('Rekapitulace stavby'!AN13="Vyplň údaj","",IF('Rekapitulace stavby'!AN13="","",'Rekapitulace stavby'!AN13))</f>
        <v/>
      </c>
      <c r="K17" s="36"/>
    </row>
    <row r="18" spans="2:11" s="1" customFormat="1" ht="18" customHeight="1" x14ac:dyDescent="0.3">
      <c r="B18" s="32"/>
      <c r="C18" s="33"/>
      <c r="D18" s="33"/>
      <c r="E18" s="26" t="str">
        <f>IF('Rekapitulace stavby'!E14="Vyplň údaj","",IF('Rekapitulace stavby'!E14="","",'Rekapitulace stavby'!E14))</f>
        <v/>
      </c>
      <c r="F18" s="33"/>
      <c r="G18" s="33"/>
      <c r="H18" s="33"/>
      <c r="I18" s="93" t="s">
        <v>31</v>
      </c>
      <c r="J18" s="26" t="str">
        <f>IF('Rekapitulace stavby'!AN14="Vyplň údaj","",IF('Rekapitulace stavby'!AN14="","",'Rekapitulace stavby'!AN14))</f>
        <v/>
      </c>
      <c r="K18" s="36"/>
    </row>
    <row r="19" spans="2:11" s="1" customFormat="1" ht="6.95" customHeight="1" x14ac:dyDescent="0.3">
      <c r="B19" s="32"/>
      <c r="C19" s="33"/>
      <c r="D19" s="33"/>
      <c r="E19" s="33"/>
      <c r="F19" s="33"/>
      <c r="G19" s="33"/>
      <c r="H19" s="33"/>
      <c r="I19" s="92"/>
      <c r="J19" s="33"/>
      <c r="K19" s="36"/>
    </row>
    <row r="20" spans="2:11" s="1" customFormat="1" ht="14.45" customHeight="1" x14ac:dyDescent="0.3">
      <c r="B20" s="32"/>
      <c r="C20" s="33"/>
      <c r="D20" s="28" t="s">
        <v>34</v>
      </c>
      <c r="E20" s="33"/>
      <c r="F20" s="33"/>
      <c r="G20" s="33"/>
      <c r="H20" s="33"/>
      <c r="I20" s="93" t="s">
        <v>30</v>
      </c>
      <c r="J20" s="26" t="str">
        <f>IF('Rekapitulace stavby'!AN16="","",'Rekapitulace stavby'!AN16)</f>
        <v/>
      </c>
      <c r="K20" s="36"/>
    </row>
    <row r="21" spans="2:11" s="1" customFormat="1" ht="18" customHeight="1" x14ac:dyDescent="0.3">
      <c r="B21" s="32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93" t="s">
        <v>31</v>
      </c>
      <c r="J21" s="26" t="str">
        <f>IF('Rekapitulace stavby'!AN17="","",'Rekapitulace stavby'!AN17)</f>
        <v/>
      </c>
      <c r="K21" s="36"/>
    </row>
    <row r="22" spans="2:11" s="1" customFormat="1" ht="6.95" customHeight="1" x14ac:dyDescent="0.3">
      <c r="B22" s="32"/>
      <c r="C22" s="33"/>
      <c r="D22" s="33"/>
      <c r="E22" s="33"/>
      <c r="F22" s="33"/>
      <c r="G22" s="33"/>
      <c r="H22" s="33"/>
      <c r="I22" s="92"/>
      <c r="J22" s="33"/>
      <c r="K22" s="36"/>
    </row>
    <row r="23" spans="2:11" s="1" customFormat="1" ht="14.45" customHeight="1" x14ac:dyDescent="0.3">
      <c r="B23" s="32"/>
      <c r="C23" s="33"/>
      <c r="D23" s="28" t="s">
        <v>36</v>
      </c>
      <c r="E23" s="33"/>
      <c r="F23" s="33"/>
      <c r="G23" s="33"/>
      <c r="H23" s="33"/>
      <c r="I23" s="92"/>
      <c r="J23" s="33"/>
      <c r="K23" s="36"/>
    </row>
    <row r="24" spans="2:11" s="6" customFormat="1" ht="22.5" customHeight="1" x14ac:dyDescent="0.3">
      <c r="B24" s="95"/>
      <c r="C24" s="96"/>
      <c r="D24" s="96"/>
      <c r="E24" s="349" t="s">
        <v>3</v>
      </c>
      <c r="F24" s="357"/>
      <c r="G24" s="357"/>
      <c r="H24" s="357"/>
      <c r="I24" s="97"/>
      <c r="J24" s="96"/>
      <c r="K24" s="98"/>
    </row>
    <row r="25" spans="2:11" s="1" customFormat="1" ht="6.95" customHeight="1" x14ac:dyDescent="0.3">
      <c r="B25" s="32"/>
      <c r="C25" s="33"/>
      <c r="D25" s="33"/>
      <c r="E25" s="33"/>
      <c r="F25" s="33"/>
      <c r="G25" s="33"/>
      <c r="H25" s="33"/>
      <c r="I25" s="92"/>
      <c r="J25" s="33"/>
      <c r="K25" s="36"/>
    </row>
    <row r="26" spans="2:11" s="1" customFormat="1" ht="6.95" customHeight="1" x14ac:dyDescent="0.3">
      <c r="B26" s="32"/>
      <c r="C26" s="33"/>
      <c r="D26" s="59"/>
      <c r="E26" s="59"/>
      <c r="F26" s="59"/>
      <c r="G26" s="59"/>
      <c r="H26" s="59"/>
      <c r="I26" s="99"/>
      <c r="J26" s="59"/>
      <c r="K26" s="100"/>
    </row>
    <row r="27" spans="2:11" s="1" customFormat="1" ht="25.35" customHeight="1" x14ac:dyDescent="0.3">
      <c r="B27" s="32"/>
      <c r="C27" s="33"/>
      <c r="D27" s="101" t="s">
        <v>37</v>
      </c>
      <c r="E27" s="33"/>
      <c r="F27" s="33"/>
      <c r="G27" s="33"/>
      <c r="H27" s="33"/>
      <c r="I27" s="92"/>
      <c r="J27" s="102">
        <f>ROUND(J106,2)</f>
        <v>0</v>
      </c>
      <c r="K27" s="36"/>
    </row>
    <row r="28" spans="2:11" s="1" customFormat="1" ht="6.95" customHeight="1" x14ac:dyDescent="0.3">
      <c r="B28" s="32"/>
      <c r="C28" s="33"/>
      <c r="D28" s="59"/>
      <c r="E28" s="59"/>
      <c r="F28" s="59"/>
      <c r="G28" s="59"/>
      <c r="H28" s="59"/>
      <c r="I28" s="99"/>
      <c r="J28" s="59"/>
      <c r="K28" s="100"/>
    </row>
    <row r="29" spans="2:11" s="1" customFormat="1" ht="14.45" customHeight="1" x14ac:dyDescent="0.3">
      <c r="B29" s="32"/>
      <c r="C29" s="33"/>
      <c r="D29" s="33"/>
      <c r="E29" s="33"/>
      <c r="F29" s="37" t="s">
        <v>39</v>
      </c>
      <c r="G29" s="33"/>
      <c r="H29" s="33"/>
      <c r="I29" s="103" t="s">
        <v>38</v>
      </c>
      <c r="J29" s="37" t="s">
        <v>40</v>
      </c>
      <c r="K29" s="36"/>
    </row>
    <row r="30" spans="2:11" s="1" customFormat="1" ht="14.45" customHeight="1" x14ac:dyDescent="0.3">
      <c r="B30" s="32"/>
      <c r="C30" s="33"/>
      <c r="D30" s="40" t="s">
        <v>41</v>
      </c>
      <c r="E30" s="40" t="s">
        <v>42</v>
      </c>
      <c r="F30" s="104">
        <f>ROUND(SUM(BE106:BE295), 2)</f>
        <v>0</v>
      </c>
      <c r="G30" s="33"/>
      <c r="H30" s="33"/>
      <c r="I30" s="105">
        <v>0.21</v>
      </c>
      <c r="J30" s="104">
        <f>ROUND(ROUND((SUM(BE106:BE295)), 2)*I30, 2)</f>
        <v>0</v>
      </c>
      <c r="K30" s="36"/>
    </row>
    <row r="31" spans="2:11" s="1" customFormat="1" ht="14.45" customHeight="1" x14ac:dyDescent="0.3">
      <c r="B31" s="32"/>
      <c r="C31" s="33"/>
      <c r="D31" s="33"/>
      <c r="E31" s="40" t="s">
        <v>43</v>
      </c>
      <c r="F31" s="104">
        <f>ROUND(SUM(BF106:BF295), 2)</f>
        <v>0</v>
      </c>
      <c r="G31" s="33"/>
      <c r="H31" s="33"/>
      <c r="I31" s="105">
        <v>0.15</v>
      </c>
      <c r="J31" s="104">
        <f>ROUND(ROUND((SUM(BF106:BF295)), 2)*I31, 2)</f>
        <v>0</v>
      </c>
      <c r="K31" s="36"/>
    </row>
    <row r="32" spans="2:11" s="1" customFormat="1" ht="14.45" hidden="1" customHeight="1" x14ac:dyDescent="0.3">
      <c r="B32" s="32"/>
      <c r="C32" s="33"/>
      <c r="D32" s="33"/>
      <c r="E32" s="40" t="s">
        <v>44</v>
      </c>
      <c r="F32" s="104">
        <f>ROUND(SUM(BG106:BG295), 2)</f>
        <v>0</v>
      </c>
      <c r="G32" s="33"/>
      <c r="H32" s="33"/>
      <c r="I32" s="105">
        <v>0.21</v>
      </c>
      <c r="J32" s="104">
        <v>0</v>
      </c>
      <c r="K32" s="36"/>
    </row>
    <row r="33" spans="2:11" s="1" customFormat="1" ht="14.45" hidden="1" customHeight="1" x14ac:dyDescent="0.3">
      <c r="B33" s="32"/>
      <c r="C33" s="33"/>
      <c r="D33" s="33"/>
      <c r="E33" s="40" t="s">
        <v>45</v>
      </c>
      <c r="F33" s="104">
        <f>ROUND(SUM(BH106:BH295), 2)</f>
        <v>0</v>
      </c>
      <c r="G33" s="33"/>
      <c r="H33" s="33"/>
      <c r="I33" s="105">
        <v>0.15</v>
      </c>
      <c r="J33" s="104">
        <v>0</v>
      </c>
      <c r="K33" s="36"/>
    </row>
    <row r="34" spans="2:11" s="1" customFormat="1" ht="14.45" hidden="1" customHeight="1" x14ac:dyDescent="0.3">
      <c r="B34" s="32"/>
      <c r="C34" s="33"/>
      <c r="D34" s="33"/>
      <c r="E34" s="40" t="s">
        <v>46</v>
      </c>
      <c r="F34" s="104">
        <f>ROUND(SUM(BI106:BI295), 2)</f>
        <v>0</v>
      </c>
      <c r="G34" s="33"/>
      <c r="H34" s="33"/>
      <c r="I34" s="105">
        <v>0</v>
      </c>
      <c r="J34" s="104">
        <v>0</v>
      </c>
      <c r="K34" s="36"/>
    </row>
    <row r="35" spans="2:11" s="1" customFormat="1" ht="6.95" customHeight="1" x14ac:dyDescent="0.3">
      <c r="B35" s="32"/>
      <c r="C35" s="33"/>
      <c r="D35" s="33"/>
      <c r="E35" s="33"/>
      <c r="F35" s="33"/>
      <c r="G35" s="33"/>
      <c r="H35" s="33"/>
      <c r="I35" s="92"/>
      <c r="J35" s="33"/>
      <c r="K35" s="36"/>
    </row>
    <row r="36" spans="2:11" s="1" customFormat="1" ht="25.35" customHeight="1" x14ac:dyDescent="0.3">
      <c r="B36" s="32"/>
      <c r="C36" s="106"/>
      <c r="D36" s="107" t="s">
        <v>47</v>
      </c>
      <c r="E36" s="62"/>
      <c r="F36" s="62"/>
      <c r="G36" s="108" t="s">
        <v>48</v>
      </c>
      <c r="H36" s="109" t="s">
        <v>49</v>
      </c>
      <c r="I36" s="110"/>
      <c r="J36" s="111">
        <f>SUM(J27:J34)</f>
        <v>0</v>
      </c>
      <c r="K36" s="112"/>
    </row>
    <row r="37" spans="2:11" s="1" customFormat="1" ht="14.45" customHeight="1" x14ac:dyDescent="0.3">
      <c r="B37" s="47"/>
      <c r="C37" s="48"/>
      <c r="D37" s="48"/>
      <c r="E37" s="48"/>
      <c r="F37" s="48"/>
      <c r="G37" s="48"/>
      <c r="H37" s="48"/>
      <c r="I37" s="113"/>
      <c r="J37" s="48"/>
      <c r="K37" s="49"/>
    </row>
    <row r="41" spans="2:11" s="1" customFormat="1" ht="6.95" customHeight="1" x14ac:dyDescent="0.3">
      <c r="B41" s="50"/>
      <c r="C41" s="51"/>
      <c r="D41" s="51"/>
      <c r="E41" s="51"/>
      <c r="F41" s="51"/>
      <c r="G41" s="51"/>
      <c r="H41" s="51"/>
      <c r="I41" s="114"/>
      <c r="J41" s="51"/>
      <c r="K41" s="115"/>
    </row>
    <row r="42" spans="2:11" s="1" customFormat="1" ht="36.950000000000003" customHeight="1" x14ac:dyDescent="0.3">
      <c r="B42" s="32"/>
      <c r="C42" s="21" t="s">
        <v>104</v>
      </c>
      <c r="D42" s="33"/>
      <c r="E42" s="33"/>
      <c r="F42" s="33"/>
      <c r="G42" s="33"/>
      <c r="H42" s="33"/>
      <c r="I42" s="92"/>
      <c r="J42" s="33"/>
      <c r="K42" s="36"/>
    </row>
    <row r="43" spans="2:11" s="1" customFormat="1" ht="6.95" customHeight="1" x14ac:dyDescent="0.3">
      <c r="B43" s="32"/>
      <c r="C43" s="33"/>
      <c r="D43" s="33"/>
      <c r="E43" s="33"/>
      <c r="F43" s="33"/>
      <c r="G43" s="33"/>
      <c r="H43" s="33"/>
      <c r="I43" s="92"/>
      <c r="J43" s="33"/>
      <c r="K43" s="36"/>
    </row>
    <row r="44" spans="2:11" s="1" customFormat="1" ht="14.45" customHeight="1" x14ac:dyDescent="0.3">
      <c r="B44" s="32"/>
      <c r="C44" s="28" t="s">
        <v>17</v>
      </c>
      <c r="D44" s="33"/>
      <c r="E44" s="33"/>
      <c r="F44" s="33"/>
      <c r="G44" s="33"/>
      <c r="H44" s="33"/>
      <c r="I44" s="92"/>
      <c r="J44" s="33"/>
      <c r="K44" s="36"/>
    </row>
    <row r="45" spans="2:11" s="1" customFormat="1" ht="22.5" customHeight="1" x14ac:dyDescent="0.3">
      <c r="B45" s="32"/>
      <c r="C45" s="33"/>
      <c r="D45" s="33"/>
      <c r="E45" s="355" t="str">
        <f>E7</f>
        <v>Areál STK - VINCENCI Skuteč</v>
      </c>
      <c r="F45" s="330"/>
      <c r="G45" s="330"/>
      <c r="H45" s="330"/>
      <c r="I45" s="92"/>
      <c r="J45" s="33"/>
      <c r="K45" s="36"/>
    </row>
    <row r="46" spans="2:11" s="1" customFormat="1" ht="14.45" customHeight="1" x14ac:dyDescent="0.3">
      <c r="B46" s="32"/>
      <c r="C46" s="28" t="s">
        <v>103</v>
      </c>
      <c r="D46" s="33"/>
      <c r="E46" s="33"/>
      <c r="F46" s="33"/>
      <c r="G46" s="33"/>
      <c r="H46" s="33"/>
      <c r="I46" s="92"/>
      <c r="J46" s="33"/>
      <c r="K46" s="36"/>
    </row>
    <row r="47" spans="2:11" s="1" customFormat="1" ht="23.25" customHeight="1" x14ac:dyDescent="0.3">
      <c r="B47" s="32"/>
      <c r="C47" s="33"/>
      <c r="D47" s="33"/>
      <c r="E47" s="356" t="str">
        <f>E9</f>
        <v>05 - SO - 05 Zázemí řidičů</v>
      </c>
      <c r="F47" s="330"/>
      <c r="G47" s="330"/>
      <c r="H47" s="330"/>
      <c r="I47" s="92"/>
      <c r="J47" s="33"/>
      <c r="K47" s="36"/>
    </row>
    <row r="48" spans="2:11" s="1" customFormat="1" ht="6.95" customHeight="1" x14ac:dyDescent="0.3">
      <c r="B48" s="32"/>
      <c r="C48" s="33"/>
      <c r="D48" s="33"/>
      <c r="E48" s="33"/>
      <c r="F48" s="33"/>
      <c r="G48" s="33"/>
      <c r="H48" s="33"/>
      <c r="I48" s="92"/>
      <c r="J48" s="33"/>
      <c r="K48" s="36"/>
    </row>
    <row r="49" spans="2:47" s="1" customFormat="1" ht="18" customHeight="1" x14ac:dyDescent="0.3">
      <c r="B49" s="32"/>
      <c r="C49" s="28" t="s">
        <v>23</v>
      </c>
      <c r="D49" s="33"/>
      <c r="E49" s="33"/>
      <c r="F49" s="26" t="str">
        <f>F12</f>
        <v xml:space="preserve"> </v>
      </c>
      <c r="G49" s="33"/>
      <c r="H49" s="33"/>
      <c r="I49" s="93" t="s">
        <v>25</v>
      </c>
      <c r="J49" s="94" t="str">
        <f>IF(J12="","",J12)</f>
        <v>05.11.2016</v>
      </c>
      <c r="K49" s="36"/>
    </row>
    <row r="50" spans="2:47" s="1" customFormat="1" ht="6.95" customHeight="1" x14ac:dyDescent="0.3">
      <c r="B50" s="32"/>
      <c r="C50" s="33"/>
      <c r="D50" s="33"/>
      <c r="E50" s="33"/>
      <c r="F50" s="33"/>
      <c r="G50" s="33"/>
      <c r="H50" s="33"/>
      <c r="I50" s="92"/>
      <c r="J50" s="33"/>
      <c r="K50" s="36"/>
    </row>
    <row r="51" spans="2:47" s="1" customFormat="1" ht="15" x14ac:dyDescent="0.3">
      <c r="B51" s="32"/>
      <c r="C51" s="28" t="s">
        <v>29</v>
      </c>
      <c r="D51" s="33"/>
      <c r="E51" s="33"/>
      <c r="F51" s="26" t="str">
        <f>E15</f>
        <v xml:space="preserve"> </v>
      </c>
      <c r="G51" s="33"/>
      <c r="H51" s="33"/>
      <c r="I51" s="93" t="s">
        <v>34</v>
      </c>
      <c r="J51" s="26" t="str">
        <f>E21</f>
        <v xml:space="preserve"> </v>
      </c>
      <c r="K51" s="36"/>
    </row>
    <row r="52" spans="2:47" s="1" customFormat="1" ht="14.45" customHeight="1" x14ac:dyDescent="0.3">
      <c r="B52" s="32"/>
      <c r="C52" s="28" t="s">
        <v>32</v>
      </c>
      <c r="D52" s="33"/>
      <c r="E52" s="33"/>
      <c r="F52" s="26" t="str">
        <f>IF(E18="","",E18)</f>
        <v/>
      </c>
      <c r="G52" s="33"/>
      <c r="H52" s="33"/>
      <c r="I52" s="92"/>
      <c r="J52" s="33"/>
      <c r="K52" s="36"/>
    </row>
    <row r="53" spans="2:47" s="1" customFormat="1" ht="10.35" customHeight="1" x14ac:dyDescent="0.3">
      <c r="B53" s="32"/>
      <c r="C53" s="33"/>
      <c r="D53" s="33"/>
      <c r="E53" s="33"/>
      <c r="F53" s="33"/>
      <c r="G53" s="33"/>
      <c r="H53" s="33"/>
      <c r="I53" s="92"/>
      <c r="J53" s="33"/>
      <c r="K53" s="36"/>
    </row>
    <row r="54" spans="2:47" s="1" customFormat="1" ht="29.25" customHeight="1" x14ac:dyDescent="0.3">
      <c r="B54" s="32"/>
      <c r="C54" s="116" t="s">
        <v>105</v>
      </c>
      <c r="D54" s="106"/>
      <c r="E54" s="106"/>
      <c r="F54" s="106"/>
      <c r="G54" s="106"/>
      <c r="H54" s="106"/>
      <c r="I54" s="117"/>
      <c r="J54" s="118" t="s">
        <v>106</v>
      </c>
      <c r="K54" s="119"/>
    </row>
    <row r="55" spans="2:47" s="1" customFormat="1" ht="10.35" customHeight="1" x14ac:dyDescent="0.3">
      <c r="B55" s="32"/>
      <c r="C55" s="33"/>
      <c r="D55" s="33"/>
      <c r="E55" s="33"/>
      <c r="F55" s="33"/>
      <c r="G55" s="33"/>
      <c r="H55" s="33"/>
      <c r="I55" s="92"/>
      <c r="J55" s="33"/>
      <c r="K55" s="36"/>
    </row>
    <row r="56" spans="2:47" s="1" customFormat="1" ht="29.25" customHeight="1" x14ac:dyDescent="0.3">
      <c r="B56" s="32"/>
      <c r="C56" s="120" t="s">
        <v>107</v>
      </c>
      <c r="D56" s="33"/>
      <c r="E56" s="33"/>
      <c r="F56" s="33"/>
      <c r="G56" s="33"/>
      <c r="H56" s="33"/>
      <c r="I56" s="92"/>
      <c r="J56" s="102">
        <f>J106</f>
        <v>0</v>
      </c>
      <c r="K56" s="36"/>
      <c r="AU56" s="15" t="s">
        <v>108</v>
      </c>
    </row>
    <row r="57" spans="2:47" s="7" customFormat="1" ht="24.95" customHeight="1" x14ac:dyDescent="0.3">
      <c r="B57" s="121"/>
      <c r="C57" s="122"/>
      <c r="D57" s="123" t="s">
        <v>109</v>
      </c>
      <c r="E57" s="124"/>
      <c r="F57" s="124"/>
      <c r="G57" s="124"/>
      <c r="H57" s="124"/>
      <c r="I57" s="125"/>
      <c r="J57" s="126">
        <f>J107</f>
        <v>0</v>
      </c>
      <c r="K57" s="127"/>
    </row>
    <row r="58" spans="2:47" s="8" customFormat="1" ht="19.899999999999999" customHeight="1" x14ac:dyDescent="0.3">
      <c r="B58" s="128"/>
      <c r="C58" s="129"/>
      <c r="D58" s="130" t="s">
        <v>110</v>
      </c>
      <c r="E58" s="131"/>
      <c r="F58" s="131"/>
      <c r="G58" s="131"/>
      <c r="H58" s="131"/>
      <c r="I58" s="132"/>
      <c r="J58" s="133">
        <f>J108</f>
        <v>0</v>
      </c>
      <c r="K58" s="134"/>
    </row>
    <row r="59" spans="2:47" s="8" customFormat="1" ht="19.899999999999999" customHeight="1" x14ac:dyDescent="0.3">
      <c r="B59" s="128"/>
      <c r="C59" s="129"/>
      <c r="D59" s="130" t="s">
        <v>111</v>
      </c>
      <c r="E59" s="131"/>
      <c r="F59" s="131"/>
      <c r="G59" s="131"/>
      <c r="H59" s="131"/>
      <c r="I59" s="132"/>
      <c r="J59" s="133">
        <f>J115</f>
        <v>0</v>
      </c>
      <c r="K59" s="134"/>
    </row>
    <row r="60" spans="2:47" s="8" customFormat="1" ht="19.899999999999999" customHeight="1" x14ac:dyDescent="0.3">
      <c r="B60" s="128"/>
      <c r="C60" s="129"/>
      <c r="D60" s="130" t="s">
        <v>112</v>
      </c>
      <c r="E60" s="131"/>
      <c r="F60" s="131"/>
      <c r="G60" s="131"/>
      <c r="H60" s="131"/>
      <c r="I60" s="132"/>
      <c r="J60" s="133">
        <f>J119</f>
        <v>0</v>
      </c>
      <c r="K60" s="134"/>
    </row>
    <row r="61" spans="2:47" s="8" customFormat="1" ht="19.899999999999999" customHeight="1" x14ac:dyDescent="0.3">
      <c r="B61" s="128"/>
      <c r="C61" s="129"/>
      <c r="D61" s="130" t="s">
        <v>113</v>
      </c>
      <c r="E61" s="131"/>
      <c r="F61" s="131"/>
      <c r="G61" s="131"/>
      <c r="H61" s="131"/>
      <c r="I61" s="132"/>
      <c r="J61" s="133">
        <f>J126</f>
        <v>0</v>
      </c>
      <c r="K61" s="134"/>
    </row>
    <row r="62" spans="2:47" s="8" customFormat="1" ht="19.899999999999999" customHeight="1" x14ac:dyDescent="0.3">
      <c r="B62" s="128"/>
      <c r="C62" s="129"/>
      <c r="D62" s="130" t="s">
        <v>114</v>
      </c>
      <c r="E62" s="131"/>
      <c r="F62" s="131"/>
      <c r="G62" s="131"/>
      <c r="H62" s="131"/>
      <c r="I62" s="132"/>
      <c r="J62" s="133">
        <f>J131</f>
        <v>0</v>
      </c>
      <c r="K62" s="134"/>
    </row>
    <row r="63" spans="2:47" s="8" customFormat="1" ht="19.899999999999999" customHeight="1" x14ac:dyDescent="0.3">
      <c r="B63" s="128"/>
      <c r="C63" s="129"/>
      <c r="D63" s="130" t="s">
        <v>115</v>
      </c>
      <c r="E63" s="131"/>
      <c r="F63" s="131"/>
      <c r="G63" s="131"/>
      <c r="H63" s="131"/>
      <c r="I63" s="132"/>
      <c r="J63" s="133">
        <f>J141</f>
        <v>0</v>
      </c>
      <c r="K63" s="134"/>
    </row>
    <row r="64" spans="2:47" s="8" customFormat="1" ht="19.899999999999999" customHeight="1" x14ac:dyDescent="0.3">
      <c r="B64" s="128"/>
      <c r="C64" s="129"/>
      <c r="D64" s="130" t="s">
        <v>116</v>
      </c>
      <c r="E64" s="131"/>
      <c r="F64" s="131"/>
      <c r="G64" s="131"/>
      <c r="H64" s="131"/>
      <c r="I64" s="132"/>
      <c r="J64" s="133">
        <f>J152</f>
        <v>0</v>
      </c>
      <c r="K64" s="134"/>
    </row>
    <row r="65" spans="2:11" s="8" customFormat="1" ht="19.899999999999999" customHeight="1" x14ac:dyDescent="0.3">
      <c r="B65" s="128"/>
      <c r="C65" s="129"/>
      <c r="D65" s="130" t="s">
        <v>117</v>
      </c>
      <c r="E65" s="131"/>
      <c r="F65" s="131"/>
      <c r="G65" s="131"/>
      <c r="H65" s="131"/>
      <c r="I65" s="132"/>
      <c r="J65" s="133">
        <f>J158</f>
        <v>0</v>
      </c>
      <c r="K65" s="134"/>
    </row>
    <row r="66" spans="2:11" s="7" customFormat="1" ht="24.95" customHeight="1" x14ac:dyDescent="0.3">
      <c r="B66" s="121"/>
      <c r="C66" s="122"/>
      <c r="D66" s="123" t="s">
        <v>118</v>
      </c>
      <c r="E66" s="124"/>
      <c r="F66" s="124"/>
      <c r="G66" s="124"/>
      <c r="H66" s="124"/>
      <c r="I66" s="125"/>
      <c r="J66" s="126">
        <f>J160</f>
        <v>0</v>
      </c>
      <c r="K66" s="127"/>
    </row>
    <row r="67" spans="2:11" s="8" customFormat="1" ht="19.899999999999999" customHeight="1" x14ac:dyDescent="0.3">
      <c r="B67" s="128"/>
      <c r="C67" s="129"/>
      <c r="D67" s="130" t="s">
        <v>738</v>
      </c>
      <c r="E67" s="131"/>
      <c r="F67" s="131"/>
      <c r="G67" s="131"/>
      <c r="H67" s="131"/>
      <c r="I67" s="132"/>
      <c r="J67" s="133">
        <f>J161</f>
        <v>0</v>
      </c>
      <c r="K67" s="134"/>
    </row>
    <row r="68" spans="2:11" s="8" customFormat="1" ht="19.899999999999999" customHeight="1" x14ac:dyDescent="0.3">
      <c r="B68" s="128"/>
      <c r="C68" s="129"/>
      <c r="D68" s="130" t="s">
        <v>119</v>
      </c>
      <c r="E68" s="131"/>
      <c r="F68" s="131"/>
      <c r="G68" s="131"/>
      <c r="H68" s="131"/>
      <c r="I68" s="132"/>
      <c r="J68" s="133">
        <f>J165</f>
        <v>0</v>
      </c>
      <c r="K68" s="134"/>
    </row>
    <row r="69" spans="2:11" s="8" customFormat="1" ht="19.899999999999999" customHeight="1" x14ac:dyDescent="0.3">
      <c r="B69" s="128"/>
      <c r="C69" s="129"/>
      <c r="D69" s="130" t="s">
        <v>120</v>
      </c>
      <c r="E69" s="131"/>
      <c r="F69" s="131"/>
      <c r="G69" s="131"/>
      <c r="H69" s="131"/>
      <c r="I69" s="132"/>
      <c r="J69" s="133">
        <f>J177</f>
        <v>0</v>
      </c>
      <c r="K69" s="134"/>
    </row>
    <row r="70" spans="2:11" s="8" customFormat="1" ht="19.899999999999999" customHeight="1" x14ac:dyDescent="0.3">
      <c r="B70" s="128"/>
      <c r="C70" s="129"/>
      <c r="D70" s="130" t="s">
        <v>121</v>
      </c>
      <c r="E70" s="131"/>
      <c r="F70" s="131"/>
      <c r="G70" s="131"/>
      <c r="H70" s="131"/>
      <c r="I70" s="132"/>
      <c r="J70" s="133">
        <f>J185</f>
        <v>0</v>
      </c>
      <c r="K70" s="134"/>
    </row>
    <row r="71" spans="2:11" s="8" customFormat="1" ht="19.899999999999999" customHeight="1" x14ac:dyDescent="0.3">
      <c r="B71" s="128"/>
      <c r="C71" s="129"/>
      <c r="D71" s="130" t="s">
        <v>122</v>
      </c>
      <c r="E71" s="131"/>
      <c r="F71" s="131"/>
      <c r="G71" s="131"/>
      <c r="H71" s="131"/>
      <c r="I71" s="132"/>
      <c r="J71" s="133">
        <f>J195</f>
        <v>0</v>
      </c>
      <c r="K71" s="134"/>
    </row>
    <row r="72" spans="2:11" s="8" customFormat="1" ht="19.899999999999999" customHeight="1" x14ac:dyDescent="0.3">
      <c r="B72" s="128"/>
      <c r="C72" s="129"/>
      <c r="D72" s="130" t="s">
        <v>123</v>
      </c>
      <c r="E72" s="131"/>
      <c r="F72" s="131"/>
      <c r="G72" s="131"/>
      <c r="H72" s="131"/>
      <c r="I72" s="132"/>
      <c r="J72" s="133">
        <f>J208</f>
        <v>0</v>
      </c>
      <c r="K72" s="134"/>
    </row>
    <row r="73" spans="2:11" s="8" customFormat="1" ht="19.899999999999999" customHeight="1" x14ac:dyDescent="0.3">
      <c r="B73" s="128"/>
      <c r="C73" s="129"/>
      <c r="D73" s="130" t="s">
        <v>124</v>
      </c>
      <c r="E73" s="131"/>
      <c r="F73" s="131"/>
      <c r="G73" s="131"/>
      <c r="H73" s="131"/>
      <c r="I73" s="132"/>
      <c r="J73" s="133">
        <f>J219</f>
        <v>0</v>
      </c>
      <c r="K73" s="134"/>
    </row>
    <row r="74" spans="2:11" s="8" customFormat="1" ht="19.899999999999999" customHeight="1" x14ac:dyDescent="0.3">
      <c r="B74" s="128"/>
      <c r="C74" s="129"/>
      <c r="D74" s="130" t="s">
        <v>739</v>
      </c>
      <c r="E74" s="131"/>
      <c r="F74" s="131"/>
      <c r="G74" s="131"/>
      <c r="H74" s="131"/>
      <c r="I74" s="132"/>
      <c r="J74" s="133">
        <f>J223</f>
        <v>0</v>
      </c>
      <c r="K74" s="134"/>
    </row>
    <row r="75" spans="2:11" s="8" customFormat="1" ht="19.899999999999999" customHeight="1" x14ac:dyDescent="0.3">
      <c r="B75" s="128"/>
      <c r="C75" s="129"/>
      <c r="D75" s="130" t="s">
        <v>126</v>
      </c>
      <c r="E75" s="131"/>
      <c r="F75" s="131"/>
      <c r="G75" s="131"/>
      <c r="H75" s="131"/>
      <c r="I75" s="132"/>
      <c r="J75" s="133">
        <f>J230</f>
        <v>0</v>
      </c>
      <c r="K75" s="134"/>
    </row>
    <row r="76" spans="2:11" s="8" customFormat="1" ht="19.899999999999999" customHeight="1" x14ac:dyDescent="0.3">
      <c r="B76" s="128"/>
      <c r="C76" s="129"/>
      <c r="D76" s="130" t="s">
        <v>127</v>
      </c>
      <c r="E76" s="131"/>
      <c r="F76" s="131"/>
      <c r="G76" s="131"/>
      <c r="H76" s="131"/>
      <c r="I76" s="132"/>
      <c r="J76" s="133">
        <f>J240</f>
        <v>0</v>
      </c>
      <c r="K76" s="134"/>
    </row>
    <row r="77" spans="2:11" s="8" customFormat="1" ht="19.899999999999999" customHeight="1" x14ac:dyDescent="0.3">
      <c r="B77" s="128"/>
      <c r="C77" s="129"/>
      <c r="D77" s="130" t="s">
        <v>128</v>
      </c>
      <c r="E77" s="131"/>
      <c r="F77" s="131"/>
      <c r="G77" s="131"/>
      <c r="H77" s="131"/>
      <c r="I77" s="132"/>
      <c r="J77" s="133">
        <f>J248</f>
        <v>0</v>
      </c>
      <c r="K77" s="134"/>
    </row>
    <row r="78" spans="2:11" s="8" customFormat="1" ht="19.899999999999999" customHeight="1" x14ac:dyDescent="0.3">
      <c r="B78" s="128"/>
      <c r="C78" s="129"/>
      <c r="D78" s="130" t="s">
        <v>129</v>
      </c>
      <c r="E78" s="131"/>
      <c r="F78" s="131"/>
      <c r="G78" s="131"/>
      <c r="H78" s="131"/>
      <c r="I78" s="132"/>
      <c r="J78" s="133">
        <f>J268</f>
        <v>0</v>
      </c>
      <c r="K78" s="134"/>
    </row>
    <row r="79" spans="2:11" s="8" customFormat="1" ht="19.899999999999999" customHeight="1" x14ac:dyDescent="0.3">
      <c r="B79" s="128"/>
      <c r="C79" s="129"/>
      <c r="D79" s="130" t="s">
        <v>130</v>
      </c>
      <c r="E79" s="131"/>
      <c r="F79" s="131"/>
      <c r="G79" s="131"/>
      <c r="H79" s="131"/>
      <c r="I79" s="132"/>
      <c r="J79" s="133">
        <f>J274</f>
        <v>0</v>
      </c>
      <c r="K79" s="134"/>
    </row>
    <row r="80" spans="2:11" s="8" customFormat="1" ht="19.899999999999999" customHeight="1" x14ac:dyDescent="0.3">
      <c r="B80" s="128"/>
      <c r="C80" s="129"/>
      <c r="D80" s="130" t="s">
        <v>132</v>
      </c>
      <c r="E80" s="131"/>
      <c r="F80" s="131"/>
      <c r="G80" s="131"/>
      <c r="H80" s="131"/>
      <c r="I80" s="132"/>
      <c r="J80" s="133">
        <f>J278</f>
        <v>0</v>
      </c>
      <c r="K80" s="134"/>
    </row>
    <row r="81" spans="2:12" s="8" customFormat="1" ht="19.899999999999999" customHeight="1" x14ac:dyDescent="0.3">
      <c r="B81" s="128"/>
      <c r="C81" s="129"/>
      <c r="D81" s="130" t="s">
        <v>133</v>
      </c>
      <c r="E81" s="131"/>
      <c r="F81" s="131"/>
      <c r="G81" s="131"/>
      <c r="H81" s="131"/>
      <c r="I81" s="132"/>
      <c r="J81" s="133">
        <f>J283</f>
        <v>0</v>
      </c>
      <c r="K81" s="134"/>
    </row>
    <row r="82" spans="2:12" s="7" customFormat="1" ht="24.95" customHeight="1" x14ac:dyDescent="0.3">
      <c r="B82" s="121"/>
      <c r="C82" s="122"/>
      <c r="D82" s="123" t="s">
        <v>134</v>
      </c>
      <c r="E82" s="124"/>
      <c r="F82" s="124"/>
      <c r="G82" s="124"/>
      <c r="H82" s="124"/>
      <c r="I82" s="125"/>
      <c r="J82" s="126">
        <f>J287</f>
        <v>0</v>
      </c>
      <c r="K82" s="127"/>
    </row>
    <row r="83" spans="2:12" s="8" customFormat="1" ht="19.899999999999999" customHeight="1" x14ac:dyDescent="0.3">
      <c r="B83" s="128"/>
      <c r="C83" s="129"/>
      <c r="D83" s="130" t="s">
        <v>135</v>
      </c>
      <c r="E83" s="131"/>
      <c r="F83" s="131"/>
      <c r="G83" s="131"/>
      <c r="H83" s="131"/>
      <c r="I83" s="132"/>
      <c r="J83" s="133">
        <f>J288</f>
        <v>0</v>
      </c>
      <c r="K83" s="134"/>
    </row>
    <row r="84" spans="2:12" s="7" customFormat="1" ht="24.95" customHeight="1" x14ac:dyDescent="0.3">
      <c r="B84" s="121"/>
      <c r="C84" s="122"/>
      <c r="D84" s="123" t="s">
        <v>136</v>
      </c>
      <c r="E84" s="124"/>
      <c r="F84" s="124"/>
      <c r="G84" s="124"/>
      <c r="H84" s="124"/>
      <c r="I84" s="125"/>
      <c r="J84" s="126">
        <f>J291</f>
        <v>0</v>
      </c>
      <c r="K84" s="127"/>
    </row>
    <row r="85" spans="2:12" s="7" customFormat="1" ht="24.95" customHeight="1" x14ac:dyDescent="0.3">
      <c r="B85" s="121"/>
      <c r="C85" s="122"/>
      <c r="D85" s="123" t="s">
        <v>137</v>
      </c>
      <c r="E85" s="124"/>
      <c r="F85" s="124"/>
      <c r="G85" s="124"/>
      <c r="H85" s="124"/>
      <c r="I85" s="125"/>
      <c r="J85" s="126">
        <f>J293</f>
        <v>0</v>
      </c>
      <c r="K85" s="127"/>
    </row>
    <row r="86" spans="2:12" s="8" customFormat="1" ht="19.899999999999999" customHeight="1" x14ac:dyDescent="0.3">
      <c r="B86" s="128"/>
      <c r="C86" s="129"/>
      <c r="D86" s="130" t="s">
        <v>138</v>
      </c>
      <c r="E86" s="131"/>
      <c r="F86" s="131"/>
      <c r="G86" s="131"/>
      <c r="H86" s="131"/>
      <c r="I86" s="132"/>
      <c r="J86" s="133">
        <f>J294</f>
        <v>0</v>
      </c>
      <c r="K86" s="134"/>
    </row>
    <row r="87" spans="2:12" s="1" customFormat="1" ht="21.75" customHeight="1" x14ac:dyDescent="0.3">
      <c r="B87" s="32"/>
      <c r="C87" s="33"/>
      <c r="D87" s="33"/>
      <c r="E87" s="33"/>
      <c r="F87" s="33"/>
      <c r="G87" s="33"/>
      <c r="H87" s="33"/>
      <c r="I87" s="92"/>
      <c r="J87" s="33"/>
      <c r="K87" s="36"/>
    </row>
    <row r="88" spans="2:12" s="1" customFormat="1" ht="6.95" customHeight="1" x14ac:dyDescent="0.3">
      <c r="B88" s="47"/>
      <c r="C88" s="48"/>
      <c r="D88" s="48"/>
      <c r="E88" s="48"/>
      <c r="F88" s="48"/>
      <c r="G88" s="48"/>
      <c r="H88" s="48"/>
      <c r="I88" s="113"/>
      <c r="J88" s="48"/>
      <c r="K88" s="49"/>
    </row>
    <row r="92" spans="2:12" s="1" customFormat="1" ht="6.95" customHeight="1" x14ac:dyDescent="0.3">
      <c r="B92" s="50"/>
      <c r="C92" s="51"/>
      <c r="D92" s="51"/>
      <c r="E92" s="51"/>
      <c r="F92" s="51"/>
      <c r="G92" s="51"/>
      <c r="H92" s="51"/>
      <c r="I92" s="114"/>
      <c r="J92" s="51"/>
      <c r="K92" s="51"/>
      <c r="L92" s="32"/>
    </row>
    <row r="93" spans="2:12" s="1" customFormat="1" ht="36.950000000000003" customHeight="1" x14ac:dyDescent="0.3">
      <c r="B93" s="32"/>
      <c r="C93" s="52" t="s">
        <v>139</v>
      </c>
      <c r="L93" s="32"/>
    </row>
    <row r="94" spans="2:12" s="1" customFormat="1" ht="6.95" customHeight="1" x14ac:dyDescent="0.3">
      <c r="B94" s="32"/>
      <c r="L94" s="32"/>
    </row>
    <row r="95" spans="2:12" s="1" customFormat="1" ht="14.45" customHeight="1" x14ac:dyDescent="0.3">
      <c r="B95" s="32"/>
      <c r="C95" s="54" t="s">
        <v>17</v>
      </c>
      <c r="L95" s="32"/>
    </row>
    <row r="96" spans="2:12" s="1" customFormat="1" ht="22.5" customHeight="1" x14ac:dyDescent="0.3">
      <c r="B96" s="32"/>
      <c r="E96" s="353" t="str">
        <f>E7</f>
        <v>Areál STK - VINCENCI Skuteč</v>
      </c>
      <c r="F96" s="325"/>
      <c r="G96" s="325"/>
      <c r="H96" s="325"/>
      <c r="L96" s="32"/>
    </row>
    <row r="97" spans="2:65" s="1" customFormat="1" ht="14.45" customHeight="1" x14ac:dyDescent="0.3">
      <c r="B97" s="32"/>
      <c r="C97" s="54" t="s">
        <v>103</v>
      </c>
      <c r="L97" s="32"/>
    </row>
    <row r="98" spans="2:65" s="1" customFormat="1" ht="23.25" customHeight="1" x14ac:dyDescent="0.3">
      <c r="B98" s="32"/>
      <c r="E98" s="322" t="str">
        <f>E9</f>
        <v>05 - SO - 05 Zázemí řidičů</v>
      </c>
      <c r="F98" s="325"/>
      <c r="G98" s="325"/>
      <c r="H98" s="325"/>
      <c r="L98" s="32"/>
    </row>
    <row r="99" spans="2:65" s="1" customFormat="1" ht="6.95" customHeight="1" x14ac:dyDescent="0.3">
      <c r="B99" s="32"/>
      <c r="L99" s="32"/>
    </row>
    <row r="100" spans="2:65" s="1" customFormat="1" ht="18" customHeight="1" x14ac:dyDescent="0.3">
      <c r="B100" s="32"/>
      <c r="C100" s="54" t="s">
        <v>23</v>
      </c>
      <c r="F100" s="135" t="str">
        <f>F12</f>
        <v xml:space="preserve"> </v>
      </c>
      <c r="I100" s="136" t="s">
        <v>25</v>
      </c>
      <c r="J100" s="58" t="str">
        <f>IF(J12="","",J12)</f>
        <v>05.11.2016</v>
      </c>
      <c r="L100" s="32"/>
    </row>
    <row r="101" spans="2:65" s="1" customFormat="1" ht="6.95" customHeight="1" x14ac:dyDescent="0.3">
      <c r="B101" s="32"/>
      <c r="L101" s="32"/>
    </row>
    <row r="102" spans="2:65" s="1" customFormat="1" ht="15" x14ac:dyDescent="0.3">
      <c r="B102" s="32"/>
      <c r="C102" s="54" t="s">
        <v>29</v>
      </c>
      <c r="F102" s="135" t="str">
        <f>E15</f>
        <v xml:space="preserve"> </v>
      </c>
      <c r="I102" s="136" t="s">
        <v>34</v>
      </c>
      <c r="J102" s="135" t="str">
        <f>E21</f>
        <v xml:space="preserve"> </v>
      </c>
      <c r="L102" s="32"/>
    </row>
    <row r="103" spans="2:65" s="1" customFormat="1" ht="14.45" customHeight="1" x14ac:dyDescent="0.3">
      <c r="B103" s="32"/>
      <c r="C103" s="54" t="s">
        <v>32</v>
      </c>
      <c r="F103" s="135" t="str">
        <f>IF(E18="","",E18)</f>
        <v/>
      </c>
      <c r="L103" s="32"/>
    </row>
    <row r="104" spans="2:65" s="1" customFormat="1" ht="10.35" customHeight="1" x14ac:dyDescent="0.3">
      <c r="B104" s="32"/>
      <c r="L104" s="32"/>
    </row>
    <row r="105" spans="2:65" s="9" customFormat="1" ht="29.25" customHeight="1" x14ac:dyDescent="0.3">
      <c r="B105" s="137"/>
      <c r="C105" s="138" t="s">
        <v>140</v>
      </c>
      <c r="D105" s="139" t="s">
        <v>56</v>
      </c>
      <c r="E105" s="139" t="s">
        <v>52</v>
      </c>
      <c r="F105" s="139" t="s">
        <v>141</v>
      </c>
      <c r="G105" s="139" t="s">
        <v>142</v>
      </c>
      <c r="H105" s="139" t="s">
        <v>143</v>
      </c>
      <c r="I105" s="140" t="s">
        <v>144</v>
      </c>
      <c r="J105" s="139" t="s">
        <v>106</v>
      </c>
      <c r="K105" s="141" t="s">
        <v>145</v>
      </c>
      <c r="L105" s="137"/>
      <c r="M105" s="64" t="s">
        <v>146</v>
      </c>
      <c r="N105" s="65" t="s">
        <v>41</v>
      </c>
      <c r="O105" s="65" t="s">
        <v>147</v>
      </c>
      <c r="P105" s="65" t="s">
        <v>148</v>
      </c>
      <c r="Q105" s="65" t="s">
        <v>149</v>
      </c>
      <c r="R105" s="65" t="s">
        <v>150</v>
      </c>
      <c r="S105" s="65" t="s">
        <v>151</v>
      </c>
      <c r="T105" s="66" t="s">
        <v>152</v>
      </c>
    </row>
    <row r="106" spans="2:65" s="1" customFormat="1" ht="29.25" customHeight="1" x14ac:dyDescent="0.35">
      <c r="B106" s="32"/>
      <c r="C106" s="68" t="s">
        <v>107</v>
      </c>
      <c r="J106" s="142">
        <f>BK106</f>
        <v>0</v>
      </c>
      <c r="L106" s="32"/>
      <c r="M106" s="67"/>
      <c r="N106" s="59"/>
      <c r="O106" s="59"/>
      <c r="P106" s="143">
        <f>P107+P160+P287+P291+P293</f>
        <v>0</v>
      </c>
      <c r="Q106" s="59"/>
      <c r="R106" s="143">
        <f>R107+R160+R287+R291+R293</f>
        <v>44.159390830000007</v>
      </c>
      <c r="S106" s="59"/>
      <c r="T106" s="144">
        <f>T107+T160+T287+T291+T293</f>
        <v>11.617749050000002</v>
      </c>
      <c r="AT106" s="15" t="s">
        <v>70</v>
      </c>
      <c r="AU106" s="15" t="s">
        <v>108</v>
      </c>
      <c r="BK106" s="145">
        <f>BK107+BK160+BK287+BK291+BK293</f>
        <v>0</v>
      </c>
    </row>
    <row r="107" spans="2:65" s="10" customFormat="1" ht="37.35" customHeight="1" x14ac:dyDescent="0.35">
      <c r="B107" s="146"/>
      <c r="D107" s="147" t="s">
        <v>70</v>
      </c>
      <c r="E107" s="148" t="s">
        <v>153</v>
      </c>
      <c r="F107" s="148" t="s">
        <v>154</v>
      </c>
      <c r="I107" s="149"/>
      <c r="J107" s="150">
        <f>BK107</f>
        <v>0</v>
      </c>
      <c r="L107" s="146"/>
      <c r="M107" s="151"/>
      <c r="N107" s="152"/>
      <c r="O107" s="152"/>
      <c r="P107" s="153">
        <f>P108+P115+P119+P126+P131+P141+P152+P158</f>
        <v>0</v>
      </c>
      <c r="Q107" s="152"/>
      <c r="R107" s="153">
        <f>R108+R115+R119+R126+R131+R141+R152+R158</f>
        <v>37.475636950000009</v>
      </c>
      <c r="S107" s="152"/>
      <c r="T107" s="154">
        <f>T108+T115+T119+T126+T131+T141+T152+T158</f>
        <v>11.428799000000001</v>
      </c>
      <c r="AR107" s="147" t="s">
        <v>22</v>
      </c>
      <c r="AT107" s="155" t="s">
        <v>70</v>
      </c>
      <c r="AU107" s="155" t="s">
        <v>71</v>
      </c>
      <c r="AY107" s="147" t="s">
        <v>155</v>
      </c>
      <c r="BK107" s="156">
        <f>BK108+BK115+BK119+BK126+BK131+BK141+BK152+BK158</f>
        <v>0</v>
      </c>
    </row>
    <row r="108" spans="2:65" s="10" customFormat="1" ht="19.899999999999999" customHeight="1" x14ac:dyDescent="0.3">
      <c r="B108" s="146"/>
      <c r="D108" s="157" t="s">
        <v>70</v>
      </c>
      <c r="E108" s="158" t="s">
        <v>22</v>
      </c>
      <c r="F108" s="158" t="s">
        <v>156</v>
      </c>
      <c r="I108" s="149"/>
      <c r="J108" s="159">
        <f>BK108</f>
        <v>0</v>
      </c>
      <c r="L108" s="146"/>
      <c r="M108" s="151"/>
      <c r="N108" s="152"/>
      <c r="O108" s="152"/>
      <c r="P108" s="153">
        <f>SUM(P109:P114)</f>
        <v>0</v>
      </c>
      <c r="Q108" s="152"/>
      <c r="R108" s="153">
        <f>SUM(R109:R114)</f>
        <v>0</v>
      </c>
      <c r="S108" s="152"/>
      <c r="T108" s="154">
        <f>SUM(T109:T114)</f>
        <v>0</v>
      </c>
      <c r="AR108" s="147" t="s">
        <v>22</v>
      </c>
      <c r="AT108" s="155" t="s">
        <v>70</v>
      </c>
      <c r="AU108" s="155" t="s">
        <v>22</v>
      </c>
      <c r="AY108" s="147" t="s">
        <v>155</v>
      </c>
      <c r="BK108" s="156">
        <f>SUM(BK109:BK114)</f>
        <v>0</v>
      </c>
    </row>
    <row r="109" spans="2:65" s="1" customFormat="1" ht="22.5" customHeight="1" x14ac:dyDescent="0.3">
      <c r="B109" s="160"/>
      <c r="C109" s="161" t="s">
        <v>22</v>
      </c>
      <c r="D109" s="161" t="s">
        <v>157</v>
      </c>
      <c r="E109" s="162" t="s">
        <v>518</v>
      </c>
      <c r="F109" s="163" t="s">
        <v>519</v>
      </c>
      <c r="G109" s="164" t="s">
        <v>158</v>
      </c>
      <c r="H109" s="165">
        <v>7.1879999999999997</v>
      </c>
      <c r="I109" s="166"/>
      <c r="J109" s="167">
        <f t="shared" ref="J109:J114" si="0">ROUND(I109*H109,2)</f>
        <v>0</v>
      </c>
      <c r="K109" s="163" t="s">
        <v>159</v>
      </c>
      <c r="L109" s="32"/>
      <c r="M109" s="168" t="s">
        <v>3</v>
      </c>
      <c r="N109" s="169" t="s">
        <v>42</v>
      </c>
      <c r="O109" s="33"/>
      <c r="P109" s="170">
        <f t="shared" ref="P109:P114" si="1">O109*H109</f>
        <v>0</v>
      </c>
      <c r="Q109" s="170">
        <v>0</v>
      </c>
      <c r="R109" s="170">
        <f t="shared" ref="R109:R114" si="2">Q109*H109</f>
        <v>0</v>
      </c>
      <c r="S109" s="170">
        <v>0</v>
      </c>
      <c r="T109" s="171">
        <f t="shared" ref="T109:T114" si="3">S109*H109</f>
        <v>0</v>
      </c>
      <c r="AR109" s="15" t="s">
        <v>160</v>
      </c>
      <c r="AT109" s="15" t="s">
        <v>157</v>
      </c>
      <c r="AU109" s="15" t="s">
        <v>79</v>
      </c>
      <c r="AY109" s="15" t="s">
        <v>155</v>
      </c>
      <c r="BE109" s="172">
        <f t="shared" ref="BE109:BE114" si="4">IF(N109="základní",J109,0)</f>
        <v>0</v>
      </c>
      <c r="BF109" s="172">
        <f t="shared" ref="BF109:BF114" si="5">IF(N109="snížená",J109,0)</f>
        <v>0</v>
      </c>
      <c r="BG109" s="172">
        <f t="shared" ref="BG109:BG114" si="6">IF(N109="zákl. přenesená",J109,0)</f>
        <v>0</v>
      </c>
      <c r="BH109" s="172">
        <f t="shared" ref="BH109:BH114" si="7">IF(N109="sníž. přenesená",J109,0)</f>
        <v>0</v>
      </c>
      <c r="BI109" s="172">
        <f t="shared" ref="BI109:BI114" si="8">IF(N109="nulová",J109,0)</f>
        <v>0</v>
      </c>
      <c r="BJ109" s="15" t="s">
        <v>22</v>
      </c>
      <c r="BK109" s="172">
        <f t="shared" ref="BK109:BK114" si="9">ROUND(I109*H109,2)</f>
        <v>0</v>
      </c>
      <c r="BL109" s="15" t="s">
        <v>160</v>
      </c>
      <c r="BM109" s="15" t="s">
        <v>1020</v>
      </c>
    </row>
    <row r="110" spans="2:65" s="1" customFormat="1" ht="22.5" customHeight="1" x14ac:dyDescent="0.3">
      <c r="B110" s="160"/>
      <c r="C110" s="161" t="s">
        <v>79</v>
      </c>
      <c r="D110" s="161" t="s">
        <v>157</v>
      </c>
      <c r="E110" s="162" t="s">
        <v>162</v>
      </c>
      <c r="F110" s="163" t="s">
        <v>163</v>
      </c>
      <c r="G110" s="164" t="s">
        <v>158</v>
      </c>
      <c r="H110" s="165">
        <v>8.923</v>
      </c>
      <c r="I110" s="166"/>
      <c r="J110" s="167">
        <f t="shared" si="0"/>
        <v>0</v>
      </c>
      <c r="K110" s="163" t="s">
        <v>159</v>
      </c>
      <c r="L110" s="32"/>
      <c r="M110" s="168" t="s">
        <v>3</v>
      </c>
      <c r="N110" s="169" t="s">
        <v>42</v>
      </c>
      <c r="O110" s="33"/>
      <c r="P110" s="170">
        <f t="shared" si="1"/>
        <v>0</v>
      </c>
      <c r="Q110" s="170">
        <v>0</v>
      </c>
      <c r="R110" s="170">
        <f t="shared" si="2"/>
        <v>0</v>
      </c>
      <c r="S110" s="170">
        <v>0</v>
      </c>
      <c r="T110" s="171">
        <f t="shared" si="3"/>
        <v>0</v>
      </c>
      <c r="AR110" s="15" t="s">
        <v>160</v>
      </c>
      <c r="AT110" s="15" t="s">
        <v>157</v>
      </c>
      <c r="AU110" s="15" t="s">
        <v>79</v>
      </c>
      <c r="AY110" s="15" t="s">
        <v>155</v>
      </c>
      <c r="BE110" s="172">
        <f t="shared" si="4"/>
        <v>0</v>
      </c>
      <c r="BF110" s="172">
        <f t="shared" si="5"/>
        <v>0</v>
      </c>
      <c r="BG110" s="172">
        <f t="shared" si="6"/>
        <v>0</v>
      </c>
      <c r="BH110" s="172">
        <f t="shared" si="7"/>
        <v>0</v>
      </c>
      <c r="BI110" s="172">
        <f t="shared" si="8"/>
        <v>0</v>
      </c>
      <c r="BJ110" s="15" t="s">
        <v>22</v>
      </c>
      <c r="BK110" s="172">
        <f t="shared" si="9"/>
        <v>0</v>
      </c>
      <c r="BL110" s="15" t="s">
        <v>160</v>
      </c>
      <c r="BM110" s="15" t="s">
        <v>741</v>
      </c>
    </row>
    <row r="111" spans="2:65" s="1" customFormat="1" ht="22.5" customHeight="1" x14ac:dyDescent="0.3">
      <c r="B111" s="160"/>
      <c r="C111" s="161" t="s">
        <v>161</v>
      </c>
      <c r="D111" s="161" t="s">
        <v>157</v>
      </c>
      <c r="E111" s="162" t="s">
        <v>742</v>
      </c>
      <c r="F111" s="163" t="s">
        <v>743</v>
      </c>
      <c r="G111" s="164" t="s">
        <v>158</v>
      </c>
      <c r="H111" s="165">
        <v>8.923</v>
      </c>
      <c r="I111" s="166"/>
      <c r="J111" s="167">
        <f t="shared" si="0"/>
        <v>0</v>
      </c>
      <c r="K111" s="163" t="s">
        <v>159</v>
      </c>
      <c r="L111" s="32"/>
      <c r="M111" s="168" t="s">
        <v>3</v>
      </c>
      <c r="N111" s="169" t="s">
        <v>42</v>
      </c>
      <c r="O111" s="33"/>
      <c r="P111" s="170">
        <f t="shared" si="1"/>
        <v>0</v>
      </c>
      <c r="Q111" s="170">
        <v>0</v>
      </c>
      <c r="R111" s="170">
        <f t="shared" si="2"/>
        <v>0</v>
      </c>
      <c r="S111" s="170">
        <v>0</v>
      </c>
      <c r="T111" s="171">
        <f t="shared" si="3"/>
        <v>0</v>
      </c>
      <c r="AR111" s="15" t="s">
        <v>160</v>
      </c>
      <c r="AT111" s="15" t="s">
        <v>157</v>
      </c>
      <c r="AU111" s="15" t="s">
        <v>79</v>
      </c>
      <c r="AY111" s="15" t="s">
        <v>155</v>
      </c>
      <c r="BE111" s="172">
        <f t="shared" si="4"/>
        <v>0</v>
      </c>
      <c r="BF111" s="172">
        <f t="shared" si="5"/>
        <v>0</v>
      </c>
      <c r="BG111" s="172">
        <f t="shared" si="6"/>
        <v>0</v>
      </c>
      <c r="BH111" s="172">
        <f t="shared" si="7"/>
        <v>0</v>
      </c>
      <c r="BI111" s="172">
        <f t="shared" si="8"/>
        <v>0</v>
      </c>
      <c r="BJ111" s="15" t="s">
        <v>22</v>
      </c>
      <c r="BK111" s="172">
        <f t="shared" si="9"/>
        <v>0</v>
      </c>
      <c r="BL111" s="15" t="s">
        <v>160</v>
      </c>
      <c r="BM111" s="15" t="s">
        <v>744</v>
      </c>
    </row>
    <row r="112" spans="2:65" s="1" customFormat="1" ht="22.5" customHeight="1" x14ac:dyDescent="0.3">
      <c r="B112" s="160"/>
      <c r="C112" s="161" t="s">
        <v>160</v>
      </c>
      <c r="D112" s="161" t="s">
        <v>157</v>
      </c>
      <c r="E112" s="162" t="s">
        <v>166</v>
      </c>
      <c r="F112" s="163" t="s">
        <v>167</v>
      </c>
      <c r="G112" s="164" t="s">
        <v>158</v>
      </c>
      <c r="H112" s="165">
        <v>16.111000000000001</v>
      </c>
      <c r="I112" s="166"/>
      <c r="J112" s="167">
        <f t="shared" si="0"/>
        <v>0</v>
      </c>
      <c r="K112" s="163" t="s">
        <v>159</v>
      </c>
      <c r="L112" s="32"/>
      <c r="M112" s="168" t="s">
        <v>3</v>
      </c>
      <c r="N112" s="169" t="s">
        <v>42</v>
      </c>
      <c r="O112" s="33"/>
      <c r="P112" s="170">
        <f t="shared" si="1"/>
        <v>0</v>
      </c>
      <c r="Q112" s="170">
        <v>0</v>
      </c>
      <c r="R112" s="170">
        <f t="shared" si="2"/>
        <v>0</v>
      </c>
      <c r="S112" s="170">
        <v>0</v>
      </c>
      <c r="T112" s="171">
        <f t="shared" si="3"/>
        <v>0</v>
      </c>
      <c r="AR112" s="15" t="s">
        <v>160</v>
      </c>
      <c r="AT112" s="15" t="s">
        <v>157</v>
      </c>
      <c r="AU112" s="15" t="s">
        <v>79</v>
      </c>
      <c r="AY112" s="15" t="s">
        <v>155</v>
      </c>
      <c r="BE112" s="172">
        <f t="shared" si="4"/>
        <v>0</v>
      </c>
      <c r="BF112" s="172">
        <f t="shared" si="5"/>
        <v>0</v>
      </c>
      <c r="BG112" s="172">
        <f t="shared" si="6"/>
        <v>0</v>
      </c>
      <c r="BH112" s="172">
        <f t="shared" si="7"/>
        <v>0</v>
      </c>
      <c r="BI112" s="172">
        <f t="shared" si="8"/>
        <v>0</v>
      </c>
      <c r="BJ112" s="15" t="s">
        <v>22</v>
      </c>
      <c r="BK112" s="172">
        <f t="shared" si="9"/>
        <v>0</v>
      </c>
      <c r="BL112" s="15" t="s">
        <v>160</v>
      </c>
      <c r="BM112" s="15" t="s">
        <v>745</v>
      </c>
    </row>
    <row r="113" spans="2:65" s="1" customFormat="1" ht="22.5" customHeight="1" x14ac:dyDescent="0.3">
      <c r="B113" s="160"/>
      <c r="C113" s="161" t="s">
        <v>164</v>
      </c>
      <c r="D113" s="161" t="s">
        <v>157</v>
      </c>
      <c r="E113" s="162" t="s">
        <v>169</v>
      </c>
      <c r="F113" s="163" t="s">
        <v>170</v>
      </c>
      <c r="G113" s="164" t="s">
        <v>158</v>
      </c>
      <c r="H113" s="165">
        <v>16.111000000000001</v>
      </c>
      <c r="I113" s="166"/>
      <c r="J113" s="167">
        <f t="shared" si="0"/>
        <v>0</v>
      </c>
      <c r="K113" s="163" t="s">
        <v>159</v>
      </c>
      <c r="L113" s="32"/>
      <c r="M113" s="168" t="s">
        <v>3</v>
      </c>
      <c r="N113" s="169" t="s">
        <v>42</v>
      </c>
      <c r="O113" s="33"/>
      <c r="P113" s="170">
        <f t="shared" si="1"/>
        <v>0</v>
      </c>
      <c r="Q113" s="170">
        <v>0</v>
      </c>
      <c r="R113" s="170">
        <f t="shared" si="2"/>
        <v>0</v>
      </c>
      <c r="S113" s="170">
        <v>0</v>
      </c>
      <c r="T113" s="171">
        <f t="shared" si="3"/>
        <v>0</v>
      </c>
      <c r="AR113" s="15" t="s">
        <v>160</v>
      </c>
      <c r="AT113" s="15" t="s">
        <v>157</v>
      </c>
      <c r="AU113" s="15" t="s">
        <v>79</v>
      </c>
      <c r="AY113" s="15" t="s">
        <v>155</v>
      </c>
      <c r="BE113" s="172">
        <f t="shared" si="4"/>
        <v>0</v>
      </c>
      <c r="BF113" s="172">
        <f t="shared" si="5"/>
        <v>0</v>
      </c>
      <c r="BG113" s="172">
        <f t="shared" si="6"/>
        <v>0</v>
      </c>
      <c r="BH113" s="172">
        <f t="shared" si="7"/>
        <v>0</v>
      </c>
      <c r="BI113" s="172">
        <f t="shared" si="8"/>
        <v>0</v>
      </c>
      <c r="BJ113" s="15" t="s">
        <v>22</v>
      </c>
      <c r="BK113" s="172">
        <f t="shared" si="9"/>
        <v>0</v>
      </c>
      <c r="BL113" s="15" t="s">
        <v>160</v>
      </c>
      <c r="BM113" s="15" t="s">
        <v>746</v>
      </c>
    </row>
    <row r="114" spans="2:65" s="1" customFormat="1" ht="22.5" customHeight="1" x14ac:dyDescent="0.3">
      <c r="B114" s="160"/>
      <c r="C114" s="161" t="s">
        <v>165</v>
      </c>
      <c r="D114" s="161" t="s">
        <v>157</v>
      </c>
      <c r="E114" s="162" t="s">
        <v>172</v>
      </c>
      <c r="F114" s="163" t="s">
        <v>173</v>
      </c>
      <c r="G114" s="164" t="s">
        <v>174</v>
      </c>
      <c r="H114" s="165">
        <v>29</v>
      </c>
      <c r="I114" s="166"/>
      <c r="J114" s="167">
        <f t="shared" si="0"/>
        <v>0</v>
      </c>
      <c r="K114" s="163" t="s">
        <v>159</v>
      </c>
      <c r="L114" s="32"/>
      <c r="M114" s="168" t="s">
        <v>3</v>
      </c>
      <c r="N114" s="169" t="s">
        <v>42</v>
      </c>
      <c r="O114" s="33"/>
      <c r="P114" s="170">
        <f t="shared" si="1"/>
        <v>0</v>
      </c>
      <c r="Q114" s="170">
        <v>0</v>
      </c>
      <c r="R114" s="170">
        <f t="shared" si="2"/>
        <v>0</v>
      </c>
      <c r="S114" s="170">
        <v>0</v>
      </c>
      <c r="T114" s="171">
        <f t="shared" si="3"/>
        <v>0</v>
      </c>
      <c r="AR114" s="15" t="s">
        <v>160</v>
      </c>
      <c r="AT114" s="15" t="s">
        <v>157</v>
      </c>
      <c r="AU114" s="15" t="s">
        <v>79</v>
      </c>
      <c r="AY114" s="15" t="s">
        <v>155</v>
      </c>
      <c r="BE114" s="172">
        <f t="shared" si="4"/>
        <v>0</v>
      </c>
      <c r="BF114" s="172">
        <f t="shared" si="5"/>
        <v>0</v>
      </c>
      <c r="BG114" s="172">
        <f t="shared" si="6"/>
        <v>0</v>
      </c>
      <c r="BH114" s="172">
        <f t="shared" si="7"/>
        <v>0</v>
      </c>
      <c r="BI114" s="172">
        <f t="shared" si="8"/>
        <v>0</v>
      </c>
      <c r="BJ114" s="15" t="s">
        <v>22</v>
      </c>
      <c r="BK114" s="172">
        <f t="shared" si="9"/>
        <v>0</v>
      </c>
      <c r="BL114" s="15" t="s">
        <v>160</v>
      </c>
      <c r="BM114" s="15" t="s">
        <v>747</v>
      </c>
    </row>
    <row r="115" spans="2:65" s="10" customFormat="1" ht="29.85" customHeight="1" x14ac:dyDescent="0.3">
      <c r="B115" s="146"/>
      <c r="D115" s="157" t="s">
        <v>70</v>
      </c>
      <c r="E115" s="158" t="s">
        <v>79</v>
      </c>
      <c r="F115" s="158" t="s">
        <v>177</v>
      </c>
      <c r="I115" s="149"/>
      <c r="J115" s="159">
        <f>BK115</f>
        <v>0</v>
      </c>
      <c r="L115" s="146"/>
      <c r="M115" s="151"/>
      <c r="N115" s="152"/>
      <c r="O115" s="152"/>
      <c r="P115" s="153">
        <f>SUM(P116:P118)</f>
        <v>0</v>
      </c>
      <c r="Q115" s="152"/>
      <c r="R115" s="153">
        <f>SUM(R116:R118)</f>
        <v>20.14766148</v>
      </c>
      <c r="S115" s="152"/>
      <c r="T115" s="154">
        <f>SUM(T116:T118)</f>
        <v>0</v>
      </c>
      <c r="AR115" s="147" t="s">
        <v>22</v>
      </c>
      <c r="AT115" s="155" t="s">
        <v>70</v>
      </c>
      <c r="AU115" s="155" t="s">
        <v>22</v>
      </c>
      <c r="AY115" s="147" t="s">
        <v>155</v>
      </c>
      <c r="BK115" s="156">
        <f>SUM(BK116:BK118)</f>
        <v>0</v>
      </c>
    </row>
    <row r="116" spans="2:65" s="1" customFormat="1" ht="22.5" customHeight="1" x14ac:dyDescent="0.3">
      <c r="B116" s="160"/>
      <c r="C116" s="161" t="s">
        <v>168</v>
      </c>
      <c r="D116" s="161" t="s">
        <v>157</v>
      </c>
      <c r="E116" s="162" t="s">
        <v>182</v>
      </c>
      <c r="F116" s="163" t="s">
        <v>183</v>
      </c>
      <c r="G116" s="164" t="s">
        <v>158</v>
      </c>
      <c r="H116" s="165">
        <v>8.923</v>
      </c>
      <c r="I116" s="166"/>
      <c r="J116" s="167">
        <f>ROUND(I116*H116,2)</f>
        <v>0</v>
      </c>
      <c r="K116" s="163" t="s">
        <v>159</v>
      </c>
      <c r="L116" s="32"/>
      <c r="M116" s="168" t="s">
        <v>3</v>
      </c>
      <c r="N116" s="169" t="s">
        <v>42</v>
      </c>
      <c r="O116" s="33"/>
      <c r="P116" s="170">
        <f>O116*H116</f>
        <v>0</v>
      </c>
      <c r="Q116" s="170">
        <v>2.2563399999999998</v>
      </c>
      <c r="R116" s="170">
        <f>Q116*H116</f>
        <v>20.133321819999999</v>
      </c>
      <c r="S116" s="170">
        <v>0</v>
      </c>
      <c r="T116" s="171">
        <f>S116*H116</f>
        <v>0</v>
      </c>
      <c r="AR116" s="15" t="s">
        <v>160</v>
      </c>
      <c r="AT116" s="15" t="s">
        <v>157</v>
      </c>
      <c r="AU116" s="15" t="s">
        <v>79</v>
      </c>
      <c r="AY116" s="15" t="s">
        <v>155</v>
      </c>
      <c r="BE116" s="172">
        <f>IF(N116="základní",J116,0)</f>
        <v>0</v>
      </c>
      <c r="BF116" s="172">
        <f>IF(N116="snížená",J116,0)</f>
        <v>0</v>
      </c>
      <c r="BG116" s="172">
        <f>IF(N116="zákl. přenesená",J116,0)</f>
        <v>0</v>
      </c>
      <c r="BH116" s="172">
        <f>IF(N116="sníž. přenesená",J116,0)</f>
        <v>0</v>
      </c>
      <c r="BI116" s="172">
        <f>IF(N116="nulová",J116,0)</f>
        <v>0</v>
      </c>
      <c r="BJ116" s="15" t="s">
        <v>22</v>
      </c>
      <c r="BK116" s="172">
        <f>ROUND(I116*H116,2)</f>
        <v>0</v>
      </c>
      <c r="BL116" s="15" t="s">
        <v>160</v>
      </c>
      <c r="BM116" s="15" t="s">
        <v>1021</v>
      </c>
    </row>
    <row r="117" spans="2:65" s="1" customFormat="1" ht="22.5" customHeight="1" x14ac:dyDescent="0.3">
      <c r="B117" s="160"/>
      <c r="C117" s="161" t="s">
        <v>171</v>
      </c>
      <c r="D117" s="161" t="s">
        <v>157</v>
      </c>
      <c r="E117" s="162" t="s">
        <v>185</v>
      </c>
      <c r="F117" s="163" t="s">
        <v>186</v>
      </c>
      <c r="G117" s="164" t="s">
        <v>178</v>
      </c>
      <c r="H117" s="165">
        <v>13.922000000000001</v>
      </c>
      <c r="I117" s="166"/>
      <c r="J117" s="167">
        <f>ROUND(I117*H117,2)</f>
        <v>0</v>
      </c>
      <c r="K117" s="163" t="s">
        <v>159</v>
      </c>
      <c r="L117" s="32"/>
      <c r="M117" s="168" t="s">
        <v>3</v>
      </c>
      <c r="N117" s="169" t="s">
        <v>42</v>
      </c>
      <c r="O117" s="33"/>
      <c r="P117" s="170">
        <f>O117*H117</f>
        <v>0</v>
      </c>
      <c r="Q117" s="170">
        <v>1.0300000000000001E-3</v>
      </c>
      <c r="R117" s="170">
        <f>Q117*H117</f>
        <v>1.4339660000000002E-2</v>
      </c>
      <c r="S117" s="170">
        <v>0</v>
      </c>
      <c r="T117" s="171">
        <f>S117*H117</f>
        <v>0</v>
      </c>
      <c r="AR117" s="15" t="s">
        <v>160</v>
      </c>
      <c r="AT117" s="15" t="s">
        <v>157</v>
      </c>
      <c r="AU117" s="15" t="s">
        <v>79</v>
      </c>
      <c r="AY117" s="15" t="s">
        <v>155</v>
      </c>
      <c r="BE117" s="172">
        <f>IF(N117="základní",J117,0)</f>
        <v>0</v>
      </c>
      <c r="BF117" s="172">
        <f>IF(N117="snížená",J117,0)</f>
        <v>0</v>
      </c>
      <c r="BG117" s="172">
        <f>IF(N117="zákl. přenesená",J117,0)</f>
        <v>0</v>
      </c>
      <c r="BH117" s="172">
        <f>IF(N117="sníž. přenesená",J117,0)</f>
        <v>0</v>
      </c>
      <c r="BI117" s="172">
        <f>IF(N117="nulová",J117,0)</f>
        <v>0</v>
      </c>
      <c r="BJ117" s="15" t="s">
        <v>22</v>
      </c>
      <c r="BK117" s="172">
        <f>ROUND(I117*H117,2)</f>
        <v>0</v>
      </c>
      <c r="BL117" s="15" t="s">
        <v>160</v>
      </c>
      <c r="BM117" s="15" t="s">
        <v>749</v>
      </c>
    </row>
    <row r="118" spans="2:65" s="1" customFormat="1" ht="22.5" customHeight="1" x14ac:dyDescent="0.3">
      <c r="B118" s="160"/>
      <c r="C118" s="161" t="s">
        <v>176</v>
      </c>
      <c r="D118" s="161" t="s">
        <v>157</v>
      </c>
      <c r="E118" s="162" t="s">
        <v>188</v>
      </c>
      <c r="F118" s="163" t="s">
        <v>189</v>
      </c>
      <c r="G118" s="164" t="s">
        <v>178</v>
      </c>
      <c r="H118" s="165">
        <v>13.922000000000001</v>
      </c>
      <c r="I118" s="166"/>
      <c r="J118" s="167">
        <f>ROUND(I118*H118,2)</f>
        <v>0</v>
      </c>
      <c r="K118" s="163" t="s">
        <v>159</v>
      </c>
      <c r="L118" s="32"/>
      <c r="M118" s="168" t="s">
        <v>3</v>
      </c>
      <c r="N118" s="169" t="s">
        <v>42</v>
      </c>
      <c r="O118" s="33"/>
      <c r="P118" s="170">
        <f>O118*H118</f>
        <v>0</v>
      </c>
      <c r="Q118" s="170">
        <v>0</v>
      </c>
      <c r="R118" s="170">
        <f>Q118*H118</f>
        <v>0</v>
      </c>
      <c r="S118" s="170">
        <v>0</v>
      </c>
      <c r="T118" s="171">
        <f>S118*H118</f>
        <v>0</v>
      </c>
      <c r="AR118" s="15" t="s">
        <v>160</v>
      </c>
      <c r="AT118" s="15" t="s">
        <v>157</v>
      </c>
      <c r="AU118" s="15" t="s">
        <v>79</v>
      </c>
      <c r="AY118" s="15" t="s">
        <v>155</v>
      </c>
      <c r="BE118" s="172">
        <f>IF(N118="základní",J118,0)</f>
        <v>0</v>
      </c>
      <c r="BF118" s="172">
        <f>IF(N118="snížená",J118,0)</f>
        <v>0</v>
      </c>
      <c r="BG118" s="172">
        <f>IF(N118="zákl. přenesená",J118,0)</f>
        <v>0</v>
      </c>
      <c r="BH118" s="172">
        <f>IF(N118="sníž. přenesená",J118,0)</f>
        <v>0</v>
      </c>
      <c r="BI118" s="172">
        <f>IF(N118="nulová",J118,0)</f>
        <v>0</v>
      </c>
      <c r="BJ118" s="15" t="s">
        <v>22</v>
      </c>
      <c r="BK118" s="172">
        <f>ROUND(I118*H118,2)</f>
        <v>0</v>
      </c>
      <c r="BL118" s="15" t="s">
        <v>160</v>
      </c>
      <c r="BM118" s="15" t="s">
        <v>750</v>
      </c>
    </row>
    <row r="119" spans="2:65" s="10" customFormat="1" ht="29.85" customHeight="1" x14ac:dyDescent="0.3">
      <c r="B119" s="146"/>
      <c r="D119" s="157" t="s">
        <v>70</v>
      </c>
      <c r="E119" s="158" t="s">
        <v>161</v>
      </c>
      <c r="F119" s="158" t="s">
        <v>195</v>
      </c>
      <c r="I119" s="149"/>
      <c r="J119" s="159">
        <f>BK119</f>
        <v>0</v>
      </c>
      <c r="L119" s="146"/>
      <c r="M119" s="151"/>
      <c r="N119" s="152"/>
      <c r="O119" s="152"/>
      <c r="P119" s="153">
        <f>SUM(P120:P125)</f>
        <v>0</v>
      </c>
      <c r="Q119" s="152"/>
      <c r="R119" s="153">
        <f>SUM(R120:R125)</f>
        <v>4.6449035000000007</v>
      </c>
      <c r="S119" s="152"/>
      <c r="T119" s="154">
        <f>SUM(T120:T125)</f>
        <v>0</v>
      </c>
      <c r="AR119" s="147" t="s">
        <v>22</v>
      </c>
      <c r="AT119" s="155" t="s">
        <v>70</v>
      </c>
      <c r="AU119" s="155" t="s">
        <v>22</v>
      </c>
      <c r="AY119" s="147" t="s">
        <v>155</v>
      </c>
      <c r="BK119" s="156">
        <f>SUM(BK120:BK125)</f>
        <v>0</v>
      </c>
    </row>
    <row r="120" spans="2:65" s="1" customFormat="1" ht="22.5" customHeight="1" x14ac:dyDescent="0.3">
      <c r="B120" s="160"/>
      <c r="C120" s="161" t="s">
        <v>27</v>
      </c>
      <c r="D120" s="161" t="s">
        <v>157</v>
      </c>
      <c r="E120" s="162" t="s">
        <v>1022</v>
      </c>
      <c r="F120" s="163" t="s">
        <v>1023</v>
      </c>
      <c r="G120" s="164" t="s">
        <v>158</v>
      </c>
      <c r="H120" s="165">
        <v>0.98599999999999999</v>
      </c>
      <c r="I120" s="166"/>
      <c r="J120" s="167">
        <f t="shared" ref="J120:J125" si="10">ROUND(I120*H120,2)</f>
        <v>0</v>
      </c>
      <c r="K120" s="163" t="s">
        <v>159</v>
      </c>
      <c r="L120" s="32"/>
      <c r="M120" s="168" t="s">
        <v>3</v>
      </c>
      <c r="N120" s="169" t="s">
        <v>42</v>
      </c>
      <c r="O120" s="33"/>
      <c r="P120" s="170">
        <f t="shared" ref="P120:P125" si="11">O120*H120</f>
        <v>0</v>
      </c>
      <c r="Q120" s="170">
        <v>2.5773000000000001</v>
      </c>
      <c r="R120" s="170">
        <f t="shared" ref="R120:R125" si="12">Q120*H120</f>
        <v>2.5412178000000001</v>
      </c>
      <c r="S120" s="170">
        <v>0</v>
      </c>
      <c r="T120" s="171">
        <f t="shared" ref="T120:T125" si="13">S120*H120</f>
        <v>0</v>
      </c>
      <c r="AR120" s="15" t="s">
        <v>160</v>
      </c>
      <c r="AT120" s="15" t="s">
        <v>157</v>
      </c>
      <c r="AU120" s="15" t="s">
        <v>79</v>
      </c>
      <c r="AY120" s="15" t="s">
        <v>155</v>
      </c>
      <c r="BE120" s="172">
        <f t="shared" ref="BE120:BE125" si="14">IF(N120="základní",J120,0)</f>
        <v>0</v>
      </c>
      <c r="BF120" s="172">
        <f t="shared" ref="BF120:BF125" si="15">IF(N120="snížená",J120,0)</f>
        <v>0</v>
      </c>
      <c r="BG120" s="172">
        <f t="shared" ref="BG120:BG125" si="16">IF(N120="zákl. přenesená",J120,0)</f>
        <v>0</v>
      </c>
      <c r="BH120" s="172">
        <f t="shared" ref="BH120:BH125" si="17">IF(N120="sníž. přenesená",J120,0)</f>
        <v>0</v>
      </c>
      <c r="BI120" s="172">
        <f t="shared" ref="BI120:BI125" si="18">IF(N120="nulová",J120,0)</f>
        <v>0</v>
      </c>
      <c r="BJ120" s="15" t="s">
        <v>22</v>
      </c>
      <c r="BK120" s="172">
        <f t="shared" ref="BK120:BK125" si="19">ROUND(I120*H120,2)</f>
        <v>0</v>
      </c>
      <c r="BL120" s="15" t="s">
        <v>160</v>
      </c>
      <c r="BM120" s="15" t="s">
        <v>1024</v>
      </c>
    </row>
    <row r="121" spans="2:65" s="1" customFormat="1" ht="22.5" customHeight="1" x14ac:dyDescent="0.3">
      <c r="B121" s="160"/>
      <c r="C121" s="161" t="s">
        <v>179</v>
      </c>
      <c r="D121" s="161" t="s">
        <v>157</v>
      </c>
      <c r="E121" s="162" t="s">
        <v>752</v>
      </c>
      <c r="F121" s="163" t="s">
        <v>753</v>
      </c>
      <c r="G121" s="164" t="s">
        <v>178</v>
      </c>
      <c r="H121" s="165">
        <v>5.77</v>
      </c>
      <c r="I121" s="166"/>
      <c r="J121" s="167">
        <f t="shared" si="10"/>
        <v>0</v>
      </c>
      <c r="K121" s="163" t="s">
        <v>159</v>
      </c>
      <c r="L121" s="32"/>
      <c r="M121" s="168" t="s">
        <v>3</v>
      </c>
      <c r="N121" s="169" t="s">
        <v>42</v>
      </c>
      <c r="O121" s="33"/>
      <c r="P121" s="170">
        <f t="shared" si="11"/>
        <v>0</v>
      </c>
      <c r="Q121" s="170">
        <v>0.25041000000000002</v>
      </c>
      <c r="R121" s="170">
        <f t="shared" si="12"/>
        <v>1.4448657</v>
      </c>
      <c r="S121" s="170">
        <v>0</v>
      </c>
      <c r="T121" s="171">
        <f t="shared" si="13"/>
        <v>0</v>
      </c>
      <c r="AR121" s="15" t="s">
        <v>160</v>
      </c>
      <c r="AT121" s="15" t="s">
        <v>157</v>
      </c>
      <c r="AU121" s="15" t="s">
        <v>79</v>
      </c>
      <c r="AY121" s="15" t="s">
        <v>155</v>
      </c>
      <c r="BE121" s="172">
        <f t="shared" si="14"/>
        <v>0</v>
      </c>
      <c r="BF121" s="172">
        <f t="shared" si="15"/>
        <v>0</v>
      </c>
      <c r="BG121" s="172">
        <f t="shared" si="16"/>
        <v>0</v>
      </c>
      <c r="BH121" s="172">
        <f t="shared" si="17"/>
        <v>0</v>
      </c>
      <c r="BI121" s="172">
        <f t="shared" si="18"/>
        <v>0</v>
      </c>
      <c r="BJ121" s="15" t="s">
        <v>22</v>
      </c>
      <c r="BK121" s="172">
        <f t="shared" si="19"/>
        <v>0</v>
      </c>
      <c r="BL121" s="15" t="s">
        <v>160</v>
      </c>
      <c r="BM121" s="15" t="s">
        <v>79</v>
      </c>
    </row>
    <row r="122" spans="2:65" s="1" customFormat="1" ht="22.5" customHeight="1" x14ac:dyDescent="0.3">
      <c r="B122" s="160"/>
      <c r="C122" s="161" t="s">
        <v>181</v>
      </c>
      <c r="D122" s="161" t="s">
        <v>157</v>
      </c>
      <c r="E122" s="162" t="s">
        <v>760</v>
      </c>
      <c r="F122" s="163" t="s">
        <v>761</v>
      </c>
      <c r="G122" s="164" t="s">
        <v>324</v>
      </c>
      <c r="H122" s="165">
        <v>2</v>
      </c>
      <c r="I122" s="166"/>
      <c r="J122" s="167">
        <f t="shared" si="10"/>
        <v>0</v>
      </c>
      <c r="K122" s="163" t="s">
        <v>159</v>
      </c>
      <c r="L122" s="32"/>
      <c r="M122" s="168" t="s">
        <v>3</v>
      </c>
      <c r="N122" s="169" t="s">
        <v>42</v>
      </c>
      <c r="O122" s="33"/>
      <c r="P122" s="170">
        <f t="shared" si="11"/>
        <v>0</v>
      </c>
      <c r="Q122" s="170">
        <v>3.0300000000000001E-2</v>
      </c>
      <c r="R122" s="170">
        <f t="shared" si="12"/>
        <v>6.0600000000000001E-2</v>
      </c>
      <c r="S122" s="170">
        <v>0</v>
      </c>
      <c r="T122" s="171">
        <f t="shared" si="13"/>
        <v>0</v>
      </c>
      <c r="AR122" s="15" t="s">
        <v>160</v>
      </c>
      <c r="AT122" s="15" t="s">
        <v>157</v>
      </c>
      <c r="AU122" s="15" t="s">
        <v>79</v>
      </c>
      <c r="AY122" s="15" t="s">
        <v>155</v>
      </c>
      <c r="BE122" s="172">
        <f t="shared" si="14"/>
        <v>0</v>
      </c>
      <c r="BF122" s="172">
        <f t="shared" si="15"/>
        <v>0</v>
      </c>
      <c r="BG122" s="172">
        <f t="shared" si="16"/>
        <v>0</v>
      </c>
      <c r="BH122" s="172">
        <f t="shared" si="17"/>
        <v>0</v>
      </c>
      <c r="BI122" s="172">
        <f t="shared" si="18"/>
        <v>0</v>
      </c>
      <c r="BJ122" s="15" t="s">
        <v>22</v>
      </c>
      <c r="BK122" s="172">
        <f t="shared" si="19"/>
        <v>0</v>
      </c>
      <c r="BL122" s="15" t="s">
        <v>160</v>
      </c>
      <c r="BM122" s="15" t="s">
        <v>1025</v>
      </c>
    </row>
    <row r="123" spans="2:65" s="1" customFormat="1" ht="22.5" customHeight="1" x14ac:dyDescent="0.3">
      <c r="B123" s="160"/>
      <c r="C123" s="182" t="s">
        <v>184</v>
      </c>
      <c r="D123" s="182" t="s">
        <v>180</v>
      </c>
      <c r="E123" s="183" t="s">
        <v>763</v>
      </c>
      <c r="F123" s="184" t="s">
        <v>764</v>
      </c>
      <c r="G123" s="185" t="s">
        <v>324</v>
      </c>
      <c r="H123" s="186">
        <v>2</v>
      </c>
      <c r="I123" s="187"/>
      <c r="J123" s="188">
        <f t="shared" si="10"/>
        <v>0</v>
      </c>
      <c r="K123" s="184" t="s">
        <v>159</v>
      </c>
      <c r="L123" s="189"/>
      <c r="M123" s="190" t="s">
        <v>3</v>
      </c>
      <c r="N123" s="191" t="s">
        <v>42</v>
      </c>
      <c r="O123" s="33"/>
      <c r="P123" s="170">
        <f t="shared" si="11"/>
        <v>0</v>
      </c>
      <c r="Q123" s="170">
        <v>0.11799999999999999</v>
      </c>
      <c r="R123" s="170">
        <f t="shared" si="12"/>
        <v>0.23599999999999999</v>
      </c>
      <c r="S123" s="170">
        <v>0</v>
      </c>
      <c r="T123" s="171">
        <f t="shared" si="13"/>
        <v>0</v>
      </c>
      <c r="AR123" s="15" t="s">
        <v>171</v>
      </c>
      <c r="AT123" s="15" t="s">
        <v>180</v>
      </c>
      <c r="AU123" s="15" t="s">
        <v>79</v>
      </c>
      <c r="AY123" s="15" t="s">
        <v>155</v>
      </c>
      <c r="BE123" s="172">
        <f t="shared" si="14"/>
        <v>0</v>
      </c>
      <c r="BF123" s="172">
        <f t="shared" si="15"/>
        <v>0</v>
      </c>
      <c r="BG123" s="172">
        <f t="shared" si="16"/>
        <v>0</v>
      </c>
      <c r="BH123" s="172">
        <f t="shared" si="17"/>
        <v>0</v>
      </c>
      <c r="BI123" s="172">
        <f t="shared" si="18"/>
        <v>0</v>
      </c>
      <c r="BJ123" s="15" t="s">
        <v>22</v>
      </c>
      <c r="BK123" s="172">
        <f t="shared" si="19"/>
        <v>0</v>
      </c>
      <c r="BL123" s="15" t="s">
        <v>160</v>
      </c>
      <c r="BM123" s="15" t="s">
        <v>1026</v>
      </c>
    </row>
    <row r="124" spans="2:65" s="1" customFormat="1" ht="22.5" customHeight="1" x14ac:dyDescent="0.3">
      <c r="B124" s="160"/>
      <c r="C124" s="161" t="s">
        <v>187</v>
      </c>
      <c r="D124" s="161" t="s">
        <v>157</v>
      </c>
      <c r="E124" s="162" t="s">
        <v>1027</v>
      </c>
      <c r="F124" s="163" t="s">
        <v>1028</v>
      </c>
      <c r="G124" s="164" t="s">
        <v>324</v>
      </c>
      <c r="H124" s="165">
        <v>3</v>
      </c>
      <c r="I124" s="166"/>
      <c r="J124" s="167">
        <f t="shared" si="10"/>
        <v>0</v>
      </c>
      <c r="K124" s="163" t="s">
        <v>159</v>
      </c>
      <c r="L124" s="32"/>
      <c r="M124" s="168" t="s">
        <v>3</v>
      </c>
      <c r="N124" s="169" t="s">
        <v>42</v>
      </c>
      <c r="O124" s="33"/>
      <c r="P124" s="170">
        <f t="shared" si="11"/>
        <v>0</v>
      </c>
      <c r="Q124" s="170">
        <v>4.6449999999999998E-2</v>
      </c>
      <c r="R124" s="170">
        <f t="shared" si="12"/>
        <v>0.13935</v>
      </c>
      <c r="S124" s="170">
        <v>0</v>
      </c>
      <c r="T124" s="171">
        <f t="shared" si="13"/>
        <v>0</v>
      </c>
      <c r="AR124" s="15" t="s">
        <v>160</v>
      </c>
      <c r="AT124" s="15" t="s">
        <v>157</v>
      </c>
      <c r="AU124" s="15" t="s">
        <v>79</v>
      </c>
      <c r="AY124" s="15" t="s">
        <v>155</v>
      </c>
      <c r="BE124" s="172">
        <f t="shared" si="14"/>
        <v>0</v>
      </c>
      <c r="BF124" s="172">
        <f t="shared" si="15"/>
        <v>0</v>
      </c>
      <c r="BG124" s="172">
        <f t="shared" si="16"/>
        <v>0</v>
      </c>
      <c r="BH124" s="172">
        <f t="shared" si="17"/>
        <v>0</v>
      </c>
      <c r="BI124" s="172">
        <f t="shared" si="18"/>
        <v>0</v>
      </c>
      <c r="BJ124" s="15" t="s">
        <v>22</v>
      </c>
      <c r="BK124" s="172">
        <f t="shared" si="19"/>
        <v>0</v>
      </c>
      <c r="BL124" s="15" t="s">
        <v>160</v>
      </c>
      <c r="BM124" s="15" t="s">
        <v>1029</v>
      </c>
    </row>
    <row r="125" spans="2:65" s="1" customFormat="1" ht="22.5" customHeight="1" x14ac:dyDescent="0.3">
      <c r="B125" s="160"/>
      <c r="C125" s="161" t="s">
        <v>9</v>
      </c>
      <c r="D125" s="161" t="s">
        <v>157</v>
      </c>
      <c r="E125" s="162" t="s">
        <v>1030</v>
      </c>
      <c r="F125" s="163" t="s">
        <v>1031</v>
      </c>
      <c r="G125" s="164" t="s">
        <v>324</v>
      </c>
      <c r="H125" s="165">
        <v>3</v>
      </c>
      <c r="I125" s="166"/>
      <c r="J125" s="167">
        <f t="shared" si="10"/>
        <v>0</v>
      </c>
      <c r="K125" s="163" t="s">
        <v>159</v>
      </c>
      <c r="L125" s="32"/>
      <c r="M125" s="168" t="s">
        <v>3</v>
      </c>
      <c r="N125" s="169" t="s">
        <v>42</v>
      </c>
      <c r="O125" s="33"/>
      <c r="P125" s="170">
        <f t="shared" si="11"/>
        <v>0</v>
      </c>
      <c r="Q125" s="170">
        <v>7.4289999999999995E-2</v>
      </c>
      <c r="R125" s="170">
        <f t="shared" si="12"/>
        <v>0.22286999999999998</v>
      </c>
      <c r="S125" s="170">
        <v>0</v>
      </c>
      <c r="T125" s="171">
        <f t="shared" si="13"/>
        <v>0</v>
      </c>
      <c r="AR125" s="15" t="s">
        <v>160</v>
      </c>
      <c r="AT125" s="15" t="s">
        <v>157</v>
      </c>
      <c r="AU125" s="15" t="s">
        <v>79</v>
      </c>
      <c r="AY125" s="15" t="s">
        <v>155</v>
      </c>
      <c r="BE125" s="172">
        <f t="shared" si="14"/>
        <v>0</v>
      </c>
      <c r="BF125" s="172">
        <f t="shared" si="15"/>
        <v>0</v>
      </c>
      <c r="BG125" s="172">
        <f t="shared" si="16"/>
        <v>0</v>
      </c>
      <c r="BH125" s="172">
        <f t="shared" si="17"/>
        <v>0</v>
      </c>
      <c r="BI125" s="172">
        <f t="shared" si="18"/>
        <v>0</v>
      </c>
      <c r="BJ125" s="15" t="s">
        <v>22</v>
      </c>
      <c r="BK125" s="172">
        <f t="shared" si="19"/>
        <v>0</v>
      </c>
      <c r="BL125" s="15" t="s">
        <v>160</v>
      </c>
      <c r="BM125" s="15" t="s">
        <v>1032</v>
      </c>
    </row>
    <row r="126" spans="2:65" s="10" customFormat="1" ht="29.85" customHeight="1" x14ac:dyDescent="0.3">
      <c r="B126" s="146"/>
      <c r="D126" s="157" t="s">
        <v>70</v>
      </c>
      <c r="E126" s="158" t="s">
        <v>160</v>
      </c>
      <c r="F126" s="158" t="s">
        <v>202</v>
      </c>
      <c r="I126" s="149"/>
      <c r="J126" s="159">
        <f>BK126</f>
        <v>0</v>
      </c>
      <c r="L126" s="146"/>
      <c r="M126" s="151"/>
      <c r="N126" s="152"/>
      <c r="O126" s="152"/>
      <c r="P126" s="153">
        <f>SUM(P127:P130)</f>
        <v>0</v>
      </c>
      <c r="Q126" s="152"/>
      <c r="R126" s="153">
        <f>SUM(R127:R130)</f>
        <v>3.9838995099999996</v>
      </c>
      <c r="S126" s="152"/>
      <c r="T126" s="154">
        <f>SUM(T127:T130)</f>
        <v>0</v>
      </c>
      <c r="AR126" s="147" t="s">
        <v>22</v>
      </c>
      <c r="AT126" s="155" t="s">
        <v>70</v>
      </c>
      <c r="AU126" s="155" t="s">
        <v>22</v>
      </c>
      <c r="AY126" s="147" t="s">
        <v>155</v>
      </c>
      <c r="BK126" s="156">
        <f>SUM(BK127:BK130)</f>
        <v>0</v>
      </c>
    </row>
    <row r="127" spans="2:65" s="1" customFormat="1" ht="31.5" customHeight="1" x14ac:dyDescent="0.3">
      <c r="B127" s="160"/>
      <c r="C127" s="161" t="s">
        <v>190</v>
      </c>
      <c r="D127" s="161" t="s">
        <v>157</v>
      </c>
      <c r="E127" s="162" t="s">
        <v>1033</v>
      </c>
      <c r="F127" s="163" t="s">
        <v>1034</v>
      </c>
      <c r="G127" s="164" t="s">
        <v>178</v>
      </c>
      <c r="H127" s="165">
        <v>37.308999999999997</v>
      </c>
      <c r="I127" s="166"/>
      <c r="J127" s="167">
        <f>ROUND(I127*H127,2)</f>
        <v>0</v>
      </c>
      <c r="K127" s="163" t="s">
        <v>159</v>
      </c>
      <c r="L127" s="32"/>
      <c r="M127" s="168" t="s">
        <v>3</v>
      </c>
      <c r="N127" s="169" t="s">
        <v>42</v>
      </c>
      <c r="O127" s="33"/>
      <c r="P127" s="170">
        <f>O127*H127</f>
        <v>0</v>
      </c>
      <c r="Q127" s="170">
        <v>5.7709999999999997E-2</v>
      </c>
      <c r="R127" s="170">
        <f>Q127*H127</f>
        <v>2.1531023899999999</v>
      </c>
      <c r="S127" s="170">
        <v>0</v>
      </c>
      <c r="T127" s="171">
        <f>S127*H127</f>
        <v>0</v>
      </c>
      <c r="AR127" s="15" t="s">
        <v>160</v>
      </c>
      <c r="AT127" s="15" t="s">
        <v>157</v>
      </c>
      <c r="AU127" s="15" t="s">
        <v>79</v>
      </c>
      <c r="AY127" s="15" t="s">
        <v>155</v>
      </c>
      <c r="BE127" s="172">
        <f>IF(N127="základní",J127,0)</f>
        <v>0</v>
      </c>
      <c r="BF127" s="172">
        <f>IF(N127="snížená",J127,0)</f>
        <v>0</v>
      </c>
      <c r="BG127" s="172">
        <f>IF(N127="zákl. přenesená",J127,0)</f>
        <v>0</v>
      </c>
      <c r="BH127" s="172">
        <f>IF(N127="sníž. přenesená",J127,0)</f>
        <v>0</v>
      </c>
      <c r="BI127" s="172">
        <f>IF(N127="nulová",J127,0)</f>
        <v>0</v>
      </c>
      <c r="BJ127" s="15" t="s">
        <v>22</v>
      </c>
      <c r="BK127" s="172">
        <f>ROUND(I127*H127,2)</f>
        <v>0</v>
      </c>
      <c r="BL127" s="15" t="s">
        <v>160</v>
      </c>
      <c r="BM127" s="15" t="s">
        <v>1035</v>
      </c>
    </row>
    <row r="128" spans="2:65" s="1" customFormat="1" ht="22.5" customHeight="1" x14ac:dyDescent="0.3">
      <c r="B128" s="160"/>
      <c r="C128" s="161" t="s">
        <v>191</v>
      </c>
      <c r="D128" s="161" t="s">
        <v>157</v>
      </c>
      <c r="E128" s="162" t="s">
        <v>775</v>
      </c>
      <c r="F128" s="163" t="s">
        <v>776</v>
      </c>
      <c r="G128" s="164" t="s">
        <v>324</v>
      </c>
      <c r="H128" s="165">
        <v>4</v>
      </c>
      <c r="I128" s="166"/>
      <c r="J128" s="167">
        <f>ROUND(I128*H128,2)</f>
        <v>0</v>
      </c>
      <c r="K128" s="163" t="s">
        <v>159</v>
      </c>
      <c r="L128" s="32"/>
      <c r="M128" s="168" t="s">
        <v>3</v>
      </c>
      <c r="N128" s="169" t="s">
        <v>42</v>
      </c>
      <c r="O128" s="33"/>
      <c r="P128" s="170">
        <f>O128*H128</f>
        <v>0</v>
      </c>
      <c r="Q128" s="170">
        <v>5.8999999999999997E-2</v>
      </c>
      <c r="R128" s="170">
        <f>Q128*H128</f>
        <v>0.23599999999999999</v>
      </c>
      <c r="S128" s="170">
        <v>0</v>
      </c>
      <c r="T128" s="171">
        <f>S128*H128</f>
        <v>0</v>
      </c>
      <c r="AR128" s="15" t="s">
        <v>160</v>
      </c>
      <c r="AT128" s="15" t="s">
        <v>157</v>
      </c>
      <c r="AU128" s="15" t="s">
        <v>79</v>
      </c>
      <c r="AY128" s="15" t="s">
        <v>155</v>
      </c>
      <c r="BE128" s="172">
        <f>IF(N128="základní",J128,0)</f>
        <v>0</v>
      </c>
      <c r="BF128" s="172">
        <f>IF(N128="snížená",J128,0)</f>
        <v>0</v>
      </c>
      <c r="BG128" s="172">
        <f>IF(N128="zákl. přenesená",J128,0)</f>
        <v>0</v>
      </c>
      <c r="BH128" s="172">
        <f>IF(N128="sníž. přenesená",J128,0)</f>
        <v>0</v>
      </c>
      <c r="BI128" s="172">
        <f>IF(N128="nulová",J128,0)</f>
        <v>0</v>
      </c>
      <c r="BJ128" s="15" t="s">
        <v>22</v>
      </c>
      <c r="BK128" s="172">
        <f>ROUND(I128*H128,2)</f>
        <v>0</v>
      </c>
      <c r="BL128" s="15" t="s">
        <v>160</v>
      </c>
      <c r="BM128" s="15" t="s">
        <v>1036</v>
      </c>
    </row>
    <row r="129" spans="2:65" s="1" customFormat="1" ht="22.5" customHeight="1" x14ac:dyDescent="0.3">
      <c r="B129" s="160"/>
      <c r="C129" s="161" t="s">
        <v>192</v>
      </c>
      <c r="D129" s="161" t="s">
        <v>157</v>
      </c>
      <c r="E129" s="162" t="s">
        <v>1037</v>
      </c>
      <c r="F129" s="163" t="s">
        <v>1038</v>
      </c>
      <c r="G129" s="164" t="s">
        <v>174</v>
      </c>
      <c r="H129" s="165">
        <v>1.5680000000000001</v>
      </c>
      <c r="I129" s="166"/>
      <c r="J129" s="167">
        <f>ROUND(I129*H129,2)</f>
        <v>0</v>
      </c>
      <c r="K129" s="163" t="s">
        <v>159</v>
      </c>
      <c r="L129" s="32"/>
      <c r="M129" s="168" t="s">
        <v>3</v>
      </c>
      <c r="N129" s="169" t="s">
        <v>42</v>
      </c>
      <c r="O129" s="33"/>
      <c r="P129" s="170">
        <f>O129*H129</f>
        <v>0</v>
      </c>
      <c r="Q129" s="170">
        <v>1.7090000000000001E-2</v>
      </c>
      <c r="R129" s="170">
        <f>Q129*H129</f>
        <v>2.6797120000000004E-2</v>
      </c>
      <c r="S129" s="170">
        <v>0</v>
      </c>
      <c r="T129" s="171">
        <f>S129*H129</f>
        <v>0</v>
      </c>
      <c r="AR129" s="15" t="s">
        <v>160</v>
      </c>
      <c r="AT129" s="15" t="s">
        <v>157</v>
      </c>
      <c r="AU129" s="15" t="s">
        <v>79</v>
      </c>
      <c r="AY129" s="15" t="s">
        <v>155</v>
      </c>
      <c r="BE129" s="172">
        <f>IF(N129="základní",J129,0)</f>
        <v>0</v>
      </c>
      <c r="BF129" s="172">
        <f>IF(N129="snížená",J129,0)</f>
        <v>0</v>
      </c>
      <c r="BG129" s="172">
        <f>IF(N129="zákl. přenesená",J129,0)</f>
        <v>0</v>
      </c>
      <c r="BH129" s="172">
        <f>IF(N129="sníž. přenesená",J129,0)</f>
        <v>0</v>
      </c>
      <c r="BI129" s="172">
        <f>IF(N129="nulová",J129,0)</f>
        <v>0</v>
      </c>
      <c r="BJ129" s="15" t="s">
        <v>22</v>
      </c>
      <c r="BK129" s="172">
        <f>ROUND(I129*H129,2)</f>
        <v>0</v>
      </c>
      <c r="BL129" s="15" t="s">
        <v>160</v>
      </c>
      <c r="BM129" s="15" t="s">
        <v>1039</v>
      </c>
    </row>
    <row r="130" spans="2:65" s="1" customFormat="1" ht="22.5" customHeight="1" x14ac:dyDescent="0.3">
      <c r="B130" s="160"/>
      <c r="C130" s="182" t="s">
        <v>193</v>
      </c>
      <c r="D130" s="182" t="s">
        <v>180</v>
      </c>
      <c r="E130" s="183" t="s">
        <v>1040</v>
      </c>
      <c r="F130" s="184" t="s">
        <v>1041</v>
      </c>
      <c r="G130" s="185" t="s">
        <v>174</v>
      </c>
      <c r="H130" s="186">
        <v>1.5680000000000001</v>
      </c>
      <c r="I130" s="187"/>
      <c r="J130" s="188">
        <f>ROUND(I130*H130,2)</f>
        <v>0</v>
      </c>
      <c r="K130" s="184" t="s">
        <v>159</v>
      </c>
      <c r="L130" s="189"/>
      <c r="M130" s="190" t="s">
        <v>3</v>
      </c>
      <c r="N130" s="191" t="s">
        <v>42</v>
      </c>
      <c r="O130" s="33"/>
      <c r="P130" s="170">
        <f>O130*H130</f>
        <v>0</v>
      </c>
      <c r="Q130" s="170">
        <v>1</v>
      </c>
      <c r="R130" s="170">
        <f>Q130*H130</f>
        <v>1.5680000000000001</v>
      </c>
      <c r="S130" s="170">
        <v>0</v>
      </c>
      <c r="T130" s="171">
        <f>S130*H130</f>
        <v>0</v>
      </c>
      <c r="AR130" s="15" t="s">
        <v>171</v>
      </c>
      <c r="AT130" s="15" t="s">
        <v>180</v>
      </c>
      <c r="AU130" s="15" t="s">
        <v>79</v>
      </c>
      <c r="AY130" s="15" t="s">
        <v>155</v>
      </c>
      <c r="BE130" s="172">
        <f>IF(N130="základní",J130,0)</f>
        <v>0</v>
      </c>
      <c r="BF130" s="172">
        <f>IF(N130="snížená",J130,0)</f>
        <v>0</v>
      </c>
      <c r="BG130" s="172">
        <f>IF(N130="zákl. přenesená",J130,0)</f>
        <v>0</v>
      </c>
      <c r="BH130" s="172">
        <f>IF(N130="sníž. přenesená",J130,0)</f>
        <v>0</v>
      </c>
      <c r="BI130" s="172">
        <f>IF(N130="nulová",J130,0)</f>
        <v>0</v>
      </c>
      <c r="BJ130" s="15" t="s">
        <v>22</v>
      </c>
      <c r="BK130" s="172">
        <f>ROUND(I130*H130,2)</f>
        <v>0</v>
      </c>
      <c r="BL130" s="15" t="s">
        <v>160</v>
      </c>
      <c r="BM130" s="15" t="s">
        <v>1042</v>
      </c>
    </row>
    <row r="131" spans="2:65" s="10" customFormat="1" ht="29.85" customHeight="1" x14ac:dyDescent="0.3">
      <c r="B131" s="146"/>
      <c r="D131" s="157" t="s">
        <v>70</v>
      </c>
      <c r="E131" s="158" t="s">
        <v>165</v>
      </c>
      <c r="F131" s="158" t="s">
        <v>214</v>
      </c>
      <c r="I131" s="149"/>
      <c r="J131" s="159">
        <f>BK131</f>
        <v>0</v>
      </c>
      <c r="L131" s="146"/>
      <c r="M131" s="151"/>
      <c r="N131" s="152"/>
      <c r="O131" s="152"/>
      <c r="P131" s="153">
        <f>SUM(P132:P140)</f>
        <v>0</v>
      </c>
      <c r="Q131" s="152"/>
      <c r="R131" s="153">
        <f>SUM(R132:R140)</f>
        <v>8.6981020600000001</v>
      </c>
      <c r="S131" s="152"/>
      <c r="T131" s="154">
        <f>SUM(T132:T140)</f>
        <v>0</v>
      </c>
      <c r="AR131" s="147" t="s">
        <v>22</v>
      </c>
      <c r="AT131" s="155" t="s">
        <v>70</v>
      </c>
      <c r="AU131" s="155" t="s">
        <v>22</v>
      </c>
      <c r="AY131" s="147" t="s">
        <v>155</v>
      </c>
      <c r="BK131" s="156">
        <f>SUM(BK132:BK140)</f>
        <v>0</v>
      </c>
    </row>
    <row r="132" spans="2:65" s="1" customFormat="1" ht="22.5" customHeight="1" x14ac:dyDescent="0.3">
      <c r="B132" s="160"/>
      <c r="C132" s="161" t="s">
        <v>194</v>
      </c>
      <c r="D132" s="161" t="s">
        <v>157</v>
      </c>
      <c r="E132" s="162" t="s">
        <v>788</v>
      </c>
      <c r="F132" s="163" t="s">
        <v>789</v>
      </c>
      <c r="G132" s="164" t="s">
        <v>178</v>
      </c>
      <c r="H132" s="165">
        <v>4.3940000000000001</v>
      </c>
      <c r="I132" s="166"/>
      <c r="J132" s="167">
        <f t="shared" ref="J132:J137" si="20">ROUND(I132*H132,2)</f>
        <v>0</v>
      </c>
      <c r="K132" s="163" t="s">
        <v>159</v>
      </c>
      <c r="L132" s="32"/>
      <c r="M132" s="168" t="s">
        <v>3</v>
      </c>
      <c r="N132" s="169" t="s">
        <v>42</v>
      </c>
      <c r="O132" s="33"/>
      <c r="P132" s="170">
        <f t="shared" ref="P132:P137" si="21">O132*H132</f>
        <v>0</v>
      </c>
      <c r="Q132" s="170">
        <v>1.54E-2</v>
      </c>
      <c r="R132" s="170">
        <f t="shared" ref="R132:R137" si="22">Q132*H132</f>
        <v>6.7667600000000008E-2</v>
      </c>
      <c r="S132" s="170">
        <v>0</v>
      </c>
      <c r="T132" s="171">
        <f t="shared" ref="T132:T137" si="23">S132*H132</f>
        <v>0</v>
      </c>
      <c r="AR132" s="15" t="s">
        <v>160</v>
      </c>
      <c r="AT132" s="15" t="s">
        <v>157</v>
      </c>
      <c r="AU132" s="15" t="s">
        <v>79</v>
      </c>
      <c r="AY132" s="15" t="s">
        <v>155</v>
      </c>
      <c r="BE132" s="172">
        <f t="shared" ref="BE132:BE137" si="24">IF(N132="základní",J132,0)</f>
        <v>0</v>
      </c>
      <c r="BF132" s="172">
        <f t="shared" ref="BF132:BF137" si="25">IF(N132="snížená",J132,0)</f>
        <v>0</v>
      </c>
      <c r="BG132" s="172">
        <f t="shared" ref="BG132:BG137" si="26">IF(N132="zákl. přenesená",J132,0)</f>
        <v>0</v>
      </c>
      <c r="BH132" s="172">
        <f t="shared" ref="BH132:BH137" si="27">IF(N132="sníž. přenesená",J132,0)</f>
        <v>0</v>
      </c>
      <c r="BI132" s="172">
        <f t="shared" ref="BI132:BI137" si="28">IF(N132="nulová",J132,0)</f>
        <v>0</v>
      </c>
      <c r="BJ132" s="15" t="s">
        <v>22</v>
      </c>
      <c r="BK132" s="172">
        <f t="shared" ref="BK132:BK137" si="29">ROUND(I132*H132,2)</f>
        <v>0</v>
      </c>
      <c r="BL132" s="15" t="s">
        <v>160</v>
      </c>
      <c r="BM132" s="15" t="s">
        <v>1043</v>
      </c>
    </row>
    <row r="133" spans="2:65" s="1" customFormat="1" ht="22.5" customHeight="1" x14ac:dyDescent="0.3">
      <c r="B133" s="160"/>
      <c r="C133" s="161" t="s">
        <v>8</v>
      </c>
      <c r="D133" s="161" t="s">
        <v>157</v>
      </c>
      <c r="E133" s="162" t="s">
        <v>1044</v>
      </c>
      <c r="F133" s="163" t="s">
        <v>1045</v>
      </c>
      <c r="G133" s="164" t="s">
        <v>178</v>
      </c>
      <c r="H133" s="165">
        <v>23.701000000000001</v>
      </c>
      <c r="I133" s="166"/>
      <c r="J133" s="167">
        <f t="shared" si="20"/>
        <v>0</v>
      </c>
      <c r="K133" s="163" t="s">
        <v>159</v>
      </c>
      <c r="L133" s="32"/>
      <c r="M133" s="168" t="s">
        <v>3</v>
      </c>
      <c r="N133" s="169" t="s">
        <v>42</v>
      </c>
      <c r="O133" s="33"/>
      <c r="P133" s="170">
        <f t="shared" si="21"/>
        <v>0</v>
      </c>
      <c r="Q133" s="170">
        <v>1.8380000000000001E-2</v>
      </c>
      <c r="R133" s="170">
        <f t="shared" si="22"/>
        <v>0.43562438000000003</v>
      </c>
      <c r="S133" s="170">
        <v>0</v>
      </c>
      <c r="T133" s="171">
        <f t="shared" si="23"/>
        <v>0</v>
      </c>
      <c r="AR133" s="15" t="s">
        <v>160</v>
      </c>
      <c r="AT133" s="15" t="s">
        <v>157</v>
      </c>
      <c r="AU133" s="15" t="s">
        <v>79</v>
      </c>
      <c r="AY133" s="15" t="s">
        <v>155</v>
      </c>
      <c r="BE133" s="172">
        <f t="shared" si="24"/>
        <v>0</v>
      </c>
      <c r="BF133" s="172">
        <f t="shared" si="25"/>
        <v>0</v>
      </c>
      <c r="BG133" s="172">
        <f t="shared" si="26"/>
        <v>0</v>
      </c>
      <c r="BH133" s="172">
        <f t="shared" si="27"/>
        <v>0</v>
      </c>
      <c r="BI133" s="172">
        <f t="shared" si="28"/>
        <v>0</v>
      </c>
      <c r="BJ133" s="15" t="s">
        <v>22</v>
      </c>
      <c r="BK133" s="172">
        <f t="shared" si="29"/>
        <v>0</v>
      </c>
      <c r="BL133" s="15" t="s">
        <v>160</v>
      </c>
      <c r="BM133" s="15" t="s">
        <v>1046</v>
      </c>
    </row>
    <row r="134" spans="2:65" s="1" customFormat="1" ht="22.5" customHeight="1" x14ac:dyDescent="0.3">
      <c r="B134" s="160"/>
      <c r="C134" s="161" t="s">
        <v>196</v>
      </c>
      <c r="D134" s="161" t="s">
        <v>157</v>
      </c>
      <c r="E134" s="162" t="s">
        <v>537</v>
      </c>
      <c r="F134" s="163" t="s">
        <v>538</v>
      </c>
      <c r="G134" s="164" t="s">
        <v>178</v>
      </c>
      <c r="H134" s="165">
        <v>4.4329999999999998</v>
      </c>
      <c r="I134" s="166"/>
      <c r="J134" s="167">
        <f t="shared" si="20"/>
        <v>0</v>
      </c>
      <c r="K134" s="163" t="s">
        <v>159</v>
      </c>
      <c r="L134" s="32"/>
      <c r="M134" s="168" t="s">
        <v>3</v>
      </c>
      <c r="N134" s="169" t="s">
        <v>42</v>
      </c>
      <c r="O134" s="33"/>
      <c r="P134" s="170">
        <f t="shared" si="21"/>
        <v>0</v>
      </c>
      <c r="Q134" s="170">
        <v>3.3579999999999999E-2</v>
      </c>
      <c r="R134" s="170">
        <f t="shared" si="22"/>
        <v>0.14886014</v>
      </c>
      <c r="S134" s="170">
        <v>0</v>
      </c>
      <c r="T134" s="171">
        <f t="shared" si="23"/>
        <v>0</v>
      </c>
      <c r="AR134" s="15" t="s">
        <v>160</v>
      </c>
      <c r="AT134" s="15" t="s">
        <v>157</v>
      </c>
      <c r="AU134" s="15" t="s">
        <v>79</v>
      </c>
      <c r="AY134" s="15" t="s">
        <v>155</v>
      </c>
      <c r="BE134" s="172">
        <f t="shared" si="24"/>
        <v>0</v>
      </c>
      <c r="BF134" s="172">
        <f t="shared" si="25"/>
        <v>0</v>
      </c>
      <c r="BG134" s="172">
        <f t="shared" si="26"/>
        <v>0</v>
      </c>
      <c r="BH134" s="172">
        <f t="shared" si="27"/>
        <v>0</v>
      </c>
      <c r="BI134" s="172">
        <f t="shared" si="28"/>
        <v>0</v>
      </c>
      <c r="BJ134" s="15" t="s">
        <v>22</v>
      </c>
      <c r="BK134" s="172">
        <f t="shared" si="29"/>
        <v>0</v>
      </c>
      <c r="BL134" s="15" t="s">
        <v>160</v>
      </c>
      <c r="BM134" s="15" t="s">
        <v>791</v>
      </c>
    </row>
    <row r="135" spans="2:65" s="1" customFormat="1" ht="22.5" customHeight="1" x14ac:dyDescent="0.3">
      <c r="B135" s="160"/>
      <c r="C135" s="161" t="s">
        <v>197</v>
      </c>
      <c r="D135" s="161" t="s">
        <v>157</v>
      </c>
      <c r="E135" s="162" t="s">
        <v>792</v>
      </c>
      <c r="F135" s="163" t="s">
        <v>793</v>
      </c>
      <c r="G135" s="164" t="s">
        <v>178</v>
      </c>
      <c r="H135" s="165">
        <v>23.933</v>
      </c>
      <c r="I135" s="166"/>
      <c r="J135" s="167">
        <f t="shared" si="20"/>
        <v>0</v>
      </c>
      <c r="K135" s="163" t="s">
        <v>159</v>
      </c>
      <c r="L135" s="32"/>
      <c r="M135" s="168" t="s">
        <v>3</v>
      </c>
      <c r="N135" s="169" t="s">
        <v>42</v>
      </c>
      <c r="O135" s="33"/>
      <c r="P135" s="170">
        <f t="shared" si="21"/>
        <v>0</v>
      </c>
      <c r="Q135" s="170">
        <v>2.6100000000000002E-2</v>
      </c>
      <c r="R135" s="170">
        <f t="shared" si="22"/>
        <v>0.62465130000000002</v>
      </c>
      <c r="S135" s="170">
        <v>0</v>
      </c>
      <c r="T135" s="171">
        <f t="shared" si="23"/>
        <v>0</v>
      </c>
      <c r="AR135" s="15" t="s">
        <v>160</v>
      </c>
      <c r="AT135" s="15" t="s">
        <v>157</v>
      </c>
      <c r="AU135" s="15" t="s">
        <v>79</v>
      </c>
      <c r="AY135" s="15" t="s">
        <v>155</v>
      </c>
      <c r="BE135" s="172">
        <f t="shared" si="24"/>
        <v>0</v>
      </c>
      <c r="BF135" s="172">
        <f t="shared" si="25"/>
        <v>0</v>
      </c>
      <c r="BG135" s="172">
        <f t="shared" si="26"/>
        <v>0</v>
      </c>
      <c r="BH135" s="172">
        <f t="shared" si="27"/>
        <v>0</v>
      </c>
      <c r="BI135" s="172">
        <f t="shared" si="28"/>
        <v>0</v>
      </c>
      <c r="BJ135" s="15" t="s">
        <v>22</v>
      </c>
      <c r="BK135" s="172">
        <f t="shared" si="29"/>
        <v>0</v>
      </c>
      <c r="BL135" s="15" t="s">
        <v>160</v>
      </c>
      <c r="BM135" s="15" t="s">
        <v>794</v>
      </c>
    </row>
    <row r="136" spans="2:65" s="1" customFormat="1" ht="22.5" customHeight="1" x14ac:dyDescent="0.3">
      <c r="B136" s="160"/>
      <c r="C136" s="161" t="s">
        <v>198</v>
      </c>
      <c r="D136" s="161" t="s">
        <v>157</v>
      </c>
      <c r="E136" s="162" t="s">
        <v>540</v>
      </c>
      <c r="F136" s="163" t="s">
        <v>541</v>
      </c>
      <c r="G136" s="164" t="s">
        <v>178</v>
      </c>
      <c r="H136" s="165">
        <v>58.301000000000002</v>
      </c>
      <c r="I136" s="166"/>
      <c r="J136" s="167">
        <f t="shared" si="20"/>
        <v>0</v>
      </c>
      <c r="K136" s="163" t="s">
        <v>159</v>
      </c>
      <c r="L136" s="32"/>
      <c r="M136" s="168" t="s">
        <v>3</v>
      </c>
      <c r="N136" s="169" t="s">
        <v>42</v>
      </c>
      <c r="O136" s="33"/>
      <c r="P136" s="170">
        <f t="shared" si="21"/>
        <v>0</v>
      </c>
      <c r="Q136" s="170">
        <v>8.5000000000000006E-3</v>
      </c>
      <c r="R136" s="170">
        <f t="shared" si="22"/>
        <v>0.49555850000000007</v>
      </c>
      <c r="S136" s="170">
        <v>0</v>
      </c>
      <c r="T136" s="171">
        <f t="shared" si="23"/>
        <v>0</v>
      </c>
      <c r="AR136" s="15" t="s">
        <v>160</v>
      </c>
      <c r="AT136" s="15" t="s">
        <v>157</v>
      </c>
      <c r="AU136" s="15" t="s">
        <v>79</v>
      </c>
      <c r="AY136" s="15" t="s">
        <v>155</v>
      </c>
      <c r="BE136" s="172">
        <f t="shared" si="24"/>
        <v>0</v>
      </c>
      <c r="BF136" s="172">
        <f t="shared" si="25"/>
        <v>0</v>
      </c>
      <c r="BG136" s="172">
        <f t="shared" si="26"/>
        <v>0</v>
      </c>
      <c r="BH136" s="172">
        <f t="shared" si="27"/>
        <v>0</v>
      </c>
      <c r="BI136" s="172">
        <f t="shared" si="28"/>
        <v>0</v>
      </c>
      <c r="BJ136" s="15" t="s">
        <v>22</v>
      </c>
      <c r="BK136" s="172">
        <f t="shared" si="29"/>
        <v>0</v>
      </c>
      <c r="BL136" s="15" t="s">
        <v>160</v>
      </c>
      <c r="BM136" s="15" t="s">
        <v>1047</v>
      </c>
    </row>
    <row r="137" spans="2:65" s="1" customFormat="1" ht="22.5" customHeight="1" x14ac:dyDescent="0.3">
      <c r="B137" s="160"/>
      <c r="C137" s="182" t="s">
        <v>199</v>
      </c>
      <c r="D137" s="182" t="s">
        <v>180</v>
      </c>
      <c r="E137" s="183" t="s">
        <v>796</v>
      </c>
      <c r="F137" s="184" t="s">
        <v>797</v>
      </c>
      <c r="G137" s="185" t="s">
        <v>178</v>
      </c>
      <c r="H137" s="186">
        <v>59.466999999999999</v>
      </c>
      <c r="I137" s="187"/>
      <c r="J137" s="188">
        <f t="shared" si="20"/>
        <v>0</v>
      </c>
      <c r="K137" s="184" t="s">
        <v>159</v>
      </c>
      <c r="L137" s="189"/>
      <c r="M137" s="190" t="s">
        <v>3</v>
      </c>
      <c r="N137" s="191" t="s">
        <v>42</v>
      </c>
      <c r="O137" s="33"/>
      <c r="P137" s="170">
        <f t="shared" si="21"/>
        <v>0</v>
      </c>
      <c r="Q137" s="170">
        <v>2.3999999999999998E-3</v>
      </c>
      <c r="R137" s="170">
        <f t="shared" si="22"/>
        <v>0.14272079999999998</v>
      </c>
      <c r="S137" s="170">
        <v>0</v>
      </c>
      <c r="T137" s="171">
        <f t="shared" si="23"/>
        <v>0</v>
      </c>
      <c r="AR137" s="15" t="s">
        <v>171</v>
      </c>
      <c r="AT137" s="15" t="s">
        <v>180</v>
      </c>
      <c r="AU137" s="15" t="s">
        <v>79</v>
      </c>
      <c r="AY137" s="15" t="s">
        <v>155</v>
      </c>
      <c r="BE137" s="172">
        <f t="shared" si="24"/>
        <v>0</v>
      </c>
      <c r="BF137" s="172">
        <f t="shared" si="25"/>
        <v>0</v>
      </c>
      <c r="BG137" s="172">
        <f t="shared" si="26"/>
        <v>0</v>
      </c>
      <c r="BH137" s="172">
        <f t="shared" si="27"/>
        <v>0</v>
      </c>
      <c r="BI137" s="172">
        <f t="shared" si="28"/>
        <v>0</v>
      </c>
      <c r="BJ137" s="15" t="s">
        <v>22</v>
      </c>
      <c r="BK137" s="172">
        <f t="shared" si="29"/>
        <v>0</v>
      </c>
      <c r="BL137" s="15" t="s">
        <v>160</v>
      </c>
      <c r="BM137" s="15" t="s">
        <v>798</v>
      </c>
    </row>
    <row r="138" spans="2:65" s="11" customFormat="1" x14ac:dyDescent="0.3">
      <c r="B138" s="173"/>
      <c r="D138" s="174" t="s">
        <v>175</v>
      </c>
      <c r="F138" s="175" t="s">
        <v>1048</v>
      </c>
      <c r="H138" s="176">
        <v>59.466999999999999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81" t="s">
        <v>175</v>
      </c>
      <c r="AU138" s="181" t="s">
        <v>79</v>
      </c>
      <c r="AV138" s="11" t="s">
        <v>79</v>
      </c>
      <c r="AW138" s="11" t="s">
        <v>4</v>
      </c>
      <c r="AX138" s="11" t="s">
        <v>22</v>
      </c>
      <c r="AY138" s="181" t="s">
        <v>155</v>
      </c>
    </row>
    <row r="139" spans="2:65" s="1" customFormat="1" ht="31.5" customHeight="1" x14ac:dyDescent="0.3">
      <c r="B139" s="160"/>
      <c r="C139" s="161" t="s">
        <v>200</v>
      </c>
      <c r="D139" s="161" t="s">
        <v>157</v>
      </c>
      <c r="E139" s="162" t="s">
        <v>800</v>
      </c>
      <c r="F139" s="163" t="s">
        <v>801</v>
      </c>
      <c r="G139" s="164" t="s">
        <v>158</v>
      </c>
      <c r="H139" s="165">
        <v>2.96</v>
      </c>
      <c r="I139" s="166"/>
      <c r="J139" s="167">
        <f>ROUND(I139*H139,2)</f>
        <v>0</v>
      </c>
      <c r="K139" s="163" t="s">
        <v>159</v>
      </c>
      <c r="L139" s="32"/>
      <c r="M139" s="168" t="s">
        <v>3</v>
      </c>
      <c r="N139" s="169" t="s">
        <v>42</v>
      </c>
      <c r="O139" s="33"/>
      <c r="P139" s="170">
        <f>O139*H139</f>
        <v>0</v>
      </c>
      <c r="Q139" s="170">
        <v>2.2563399999999998</v>
      </c>
      <c r="R139" s="170">
        <f>Q139*H139</f>
        <v>6.6787663999999989</v>
      </c>
      <c r="S139" s="170">
        <v>0</v>
      </c>
      <c r="T139" s="171">
        <f>S139*H139</f>
        <v>0</v>
      </c>
      <c r="AR139" s="15" t="s">
        <v>160</v>
      </c>
      <c r="AT139" s="15" t="s">
        <v>157</v>
      </c>
      <c r="AU139" s="15" t="s">
        <v>79</v>
      </c>
      <c r="AY139" s="15" t="s">
        <v>155</v>
      </c>
      <c r="BE139" s="172">
        <f>IF(N139="základní",J139,0)</f>
        <v>0</v>
      </c>
      <c r="BF139" s="172">
        <f>IF(N139="snížená",J139,0)</f>
        <v>0</v>
      </c>
      <c r="BG139" s="172">
        <f>IF(N139="zákl. přenesená",J139,0)</f>
        <v>0</v>
      </c>
      <c r="BH139" s="172">
        <f>IF(N139="sníž. přenesená",J139,0)</f>
        <v>0</v>
      </c>
      <c r="BI139" s="172">
        <f>IF(N139="nulová",J139,0)</f>
        <v>0</v>
      </c>
      <c r="BJ139" s="15" t="s">
        <v>22</v>
      </c>
      <c r="BK139" s="172">
        <f>ROUND(I139*H139,2)</f>
        <v>0</v>
      </c>
      <c r="BL139" s="15" t="s">
        <v>160</v>
      </c>
      <c r="BM139" s="15" t="s">
        <v>165</v>
      </c>
    </row>
    <row r="140" spans="2:65" s="1" customFormat="1" ht="22.5" customHeight="1" x14ac:dyDescent="0.3">
      <c r="B140" s="160"/>
      <c r="C140" s="161" t="s">
        <v>201</v>
      </c>
      <c r="D140" s="161" t="s">
        <v>157</v>
      </c>
      <c r="E140" s="162" t="s">
        <v>228</v>
      </c>
      <c r="F140" s="163" t="s">
        <v>229</v>
      </c>
      <c r="G140" s="164" t="s">
        <v>174</v>
      </c>
      <c r="H140" s="165">
        <v>9.9000000000000005E-2</v>
      </c>
      <c r="I140" s="166"/>
      <c r="J140" s="167">
        <f>ROUND(I140*H140,2)</f>
        <v>0</v>
      </c>
      <c r="K140" s="163" t="s">
        <v>159</v>
      </c>
      <c r="L140" s="32"/>
      <c r="M140" s="168" t="s">
        <v>3</v>
      </c>
      <c r="N140" s="169" t="s">
        <v>42</v>
      </c>
      <c r="O140" s="33"/>
      <c r="P140" s="170">
        <f>O140*H140</f>
        <v>0</v>
      </c>
      <c r="Q140" s="170">
        <v>1.0530600000000001</v>
      </c>
      <c r="R140" s="170">
        <f>Q140*H140</f>
        <v>0.10425294000000002</v>
      </c>
      <c r="S140" s="170">
        <v>0</v>
      </c>
      <c r="T140" s="171">
        <f>S140*H140</f>
        <v>0</v>
      </c>
      <c r="AR140" s="15" t="s">
        <v>160</v>
      </c>
      <c r="AT140" s="15" t="s">
        <v>157</v>
      </c>
      <c r="AU140" s="15" t="s">
        <v>79</v>
      </c>
      <c r="AY140" s="15" t="s">
        <v>155</v>
      </c>
      <c r="BE140" s="172">
        <f>IF(N140="základní",J140,0)</f>
        <v>0</v>
      </c>
      <c r="BF140" s="172">
        <f>IF(N140="snížená",J140,0)</f>
        <v>0</v>
      </c>
      <c r="BG140" s="172">
        <f>IF(N140="zákl. přenesená",J140,0)</f>
        <v>0</v>
      </c>
      <c r="BH140" s="172">
        <f>IF(N140="sníž. přenesená",J140,0)</f>
        <v>0</v>
      </c>
      <c r="BI140" s="172">
        <f>IF(N140="nulová",J140,0)</f>
        <v>0</v>
      </c>
      <c r="BJ140" s="15" t="s">
        <v>22</v>
      </c>
      <c r="BK140" s="172">
        <f>ROUND(I140*H140,2)</f>
        <v>0</v>
      </c>
      <c r="BL140" s="15" t="s">
        <v>160</v>
      </c>
      <c r="BM140" s="15" t="s">
        <v>171</v>
      </c>
    </row>
    <row r="141" spans="2:65" s="10" customFormat="1" ht="29.85" customHeight="1" x14ac:dyDescent="0.3">
      <c r="B141" s="146"/>
      <c r="D141" s="157" t="s">
        <v>70</v>
      </c>
      <c r="E141" s="158" t="s">
        <v>176</v>
      </c>
      <c r="F141" s="158" t="s">
        <v>237</v>
      </c>
      <c r="I141" s="149"/>
      <c r="J141" s="159">
        <f>BK141</f>
        <v>0</v>
      </c>
      <c r="L141" s="146"/>
      <c r="M141" s="151"/>
      <c r="N141" s="152"/>
      <c r="O141" s="152"/>
      <c r="P141" s="153">
        <f>SUM(P142:P151)</f>
        <v>0</v>
      </c>
      <c r="Q141" s="152"/>
      <c r="R141" s="153">
        <f>SUM(R142:R151)</f>
        <v>1.0704000000000002E-3</v>
      </c>
      <c r="S141" s="152"/>
      <c r="T141" s="154">
        <f>SUM(T142:T151)</f>
        <v>11.428799000000001</v>
      </c>
      <c r="AR141" s="147" t="s">
        <v>22</v>
      </c>
      <c r="AT141" s="155" t="s">
        <v>70</v>
      </c>
      <c r="AU141" s="155" t="s">
        <v>22</v>
      </c>
      <c r="AY141" s="147" t="s">
        <v>155</v>
      </c>
      <c r="BK141" s="156">
        <f>SUM(BK142:BK151)</f>
        <v>0</v>
      </c>
    </row>
    <row r="142" spans="2:65" s="1" customFormat="1" ht="22.5" customHeight="1" x14ac:dyDescent="0.3">
      <c r="B142" s="160"/>
      <c r="C142" s="161" t="s">
        <v>203</v>
      </c>
      <c r="D142" s="161" t="s">
        <v>157</v>
      </c>
      <c r="E142" s="162" t="s">
        <v>565</v>
      </c>
      <c r="F142" s="163" t="s">
        <v>566</v>
      </c>
      <c r="G142" s="164" t="s">
        <v>178</v>
      </c>
      <c r="H142" s="165">
        <v>26.76</v>
      </c>
      <c r="I142" s="166"/>
      <c r="J142" s="167">
        <f t="shared" ref="J142:J151" si="30">ROUND(I142*H142,2)</f>
        <v>0</v>
      </c>
      <c r="K142" s="163" t="s">
        <v>159</v>
      </c>
      <c r="L142" s="32"/>
      <c r="M142" s="168" t="s">
        <v>3</v>
      </c>
      <c r="N142" s="169" t="s">
        <v>42</v>
      </c>
      <c r="O142" s="33"/>
      <c r="P142" s="170">
        <f t="shared" ref="P142:P151" si="31">O142*H142</f>
        <v>0</v>
      </c>
      <c r="Q142" s="170">
        <v>4.0000000000000003E-5</v>
      </c>
      <c r="R142" s="170">
        <f t="shared" ref="R142:R151" si="32">Q142*H142</f>
        <v>1.0704000000000002E-3</v>
      </c>
      <c r="S142" s="170">
        <v>0</v>
      </c>
      <c r="T142" s="171">
        <f t="shared" ref="T142:T151" si="33">S142*H142</f>
        <v>0</v>
      </c>
      <c r="AR142" s="15" t="s">
        <v>160</v>
      </c>
      <c r="AT142" s="15" t="s">
        <v>157</v>
      </c>
      <c r="AU142" s="15" t="s">
        <v>79</v>
      </c>
      <c r="AY142" s="15" t="s">
        <v>155</v>
      </c>
      <c r="BE142" s="172">
        <f t="shared" ref="BE142:BE151" si="34">IF(N142="základní",J142,0)</f>
        <v>0</v>
      </c>
      <c r="BF142" s="172">
        <f t="shared" ref="BF142:BF151" si="35">IF(N142="snížená",J142,0)</f>
        <v>0</v>
      </c>
      <c r="BG142" s="172">
        <f t="shared" ref="BG142:BG151" si="36">IF(N142="zákl. přenesená",J142,0)</f>
        <v>0</v>
      </c>
      <c r="BH142" s="172">
        <f t="shared" ref="BH142:BH151" si="37">IF(N142="sníž. přenesená",J142,0)</f>
        <v>0</v>
      </c>
      <c r="BI142" s="172">
        <f t="shared" ref="BI142:BI151" si="38">IF(N142="nulová",J142,0)</f>
        <v>0</v>
      </c>
      <c r="BJ142" s="15" t="s">
        <v>22</v>
      </c>
      <c r="BK142" s="172">
        <f t="shared" ref="BK142:BK151" si="39">ROUND(I142*H142,2)</f>
        <v>0</v>
      </c>
      <c r="BL142" s="15" t="s">
        <v>160</v>
      </c>
      <c r="BM142" s="15" t="s">
        <v>1049</v>
      </c>
    </row>
    <row r="143" spans="2:65" s="1" customFormat="1" ht="22.5" customHeight="1" x14ac:dyDescent="0.3">
      <c r="B143" s="160"/>
      <c r="C143" s="161" t="s">
        <v>204</v>
      </c>
      <c r="D143" s="161" t="s">
        <v>157</v>
      </c>
      <c r="E143" s="162" t="s">
        <v>813</v>
      </c>
      <c r="F143" s="163" t="s">
        <v>814</v>
      </c>
      <c r="G143" s="164" t="s">
        <v>158</v>
      </c>
      <c r="H143" s="165">
        <v>2.1339999999999999</v>
      </c>
      <c r="I143" s="166"/>
      <c r="J143" s="167">
        <f t="shared" si="30"/>
        <v>0</v>
      </c>
      <c r="K143" s="163" t="s">
        <v>159</v>
      </c>
      <c r="L143" s="32"/>
      <c r="M143" s="168" t="s">
        <v>3</v>
      </c>
      <c r="N143" s="169" t="s">
        <v>42</v>
      </c>
      <c r="O143" s="33"/>
      <c r="P143" s="170">
        <f t="shared" si="31"/>
        <v>0</v>
      </c>
      <c r="Q143" s="170">
        <v>0</v>
      </c>
      <c r="R143" s="170">
        <f t="shared" si="32"/>
        <v>0</v>
      </c>
      <c r="S143" s="170">
        <v>1.8</v>
      </c>
      <c r="T143" s="171">
        <f t="shared" si="33"/>
        <v>3.8411999999999997</v>
      </c>
      <c r="AR143" s="15" t="s">
        <v>160</v>
      </c>
      <c r="AT143" s="15" t="s">
        <v>157</v>
      </c>
      <c r="AU143" s="15" t="s">
        <v>79</v>
      </c>
      <c r="AY143" s="15" t="s">
        <v>155</v>
      </c>
      <c r="BE143" s="172">
        <f t="shared" si="34"/>
        <v>0</v>
      </c>
      <c r="BF143" s="172">
        <f t="shared" si="35"/>
        <v>0</v>
      </c>
      <c r="BG143" s="172">
        <f t="shared" si="36"/>
        <v>0</v>
      </c>
      <c r="BH143" s="172">
        <f t="shared" si="37"/>
        <v>0</v>
      </c>
      <c r="BI143" s="172">
        <f t="shared" si="38"/>
        <v>0</v>
      </c>
      <c r="BJ143" s="15" t="s">
        <v>22</v>
      </c>
      <c r="BK143" s="172">
        <f t="shared" si="39"/>
        <v>0</v>
      </c>
      <c r="BL143" s="15" t="s">
        <v>160</v>
      </c>
      <c r="BM143" s="15" t="s">
        <v>815</v>
      </c>
    </row>
    <row r="144" spans="2:65" s="1" customFormat="1" ht="22.5" customHeight="1" x14ac:dyDescent="0.3">
      <c r="B144" s="160"/>
      <c r="C144" s="161" t="s">
        <v>205</v>
      </c>
      <c r="D144" s="161" t="s">
        <v>157</v>
      </c>
      <c r="E144" s="162" t="s">
        <v>1050</v>
      </c>
      <c r="F144" s="163" t="s">
        <v>1051</v>
      </c>
      <c r="G144" s="164" t="s">
        <v>178</v>
      </c>
      <c r="H144" s="165">
        <v>8.6549999999999994</v>
      </c>
      <c r="I144" s="166"/>
      <c r="J144" s="167">
        <f t="shared" si="30"/>
        <v>0</v>
      </c>
      <c r="K144" s="163" t="s">
        <v>159</v>
      </c>
      <c r="L144" s="32"/>
      <c r="M144" s="168" t="s">
        <v>3</v>
      </c>
      <c r="N144" s="169" t="s">
        <v>42</v>
      </c>
      <c r="O144" s="33"/>
      <c r="P144" s="170">
        <f t="shared" si="31"/>
        <v>0</v>
      </c>
      <c r="Q144" s="170">
        <v>0</v>
      </c>
      <c r="R144" s="170">
        <f t="shared" si="32"/>
        <v>0</v>
      </c>
      <c r="S144" s="170">
        <v>0.13200000000000001</v>
      </c>
      <c r="T144" s="171">
        <f t="shared" si="33"/>
        <v>1.14246</v>
      </c>
      <c r="AR144" s="15" t="s">
        <v>160</v>
      </c>
      <c r="AT144" s="15" t="s">
        <v>157</v>
      </c>
      <c r="AU144" s="15" t="s">
        <v>79</v>
      </c>
      <c r="AY144" s="15" t="s">
        <v>155</v>
      </c>
      <c r="BE144" s="172">
        <f t="shared" si="34"/>
        <v>0</v>
      </c>
      <c r="BF144" s="172">
        <f t="shared" si="35"/>
        <v>0</v>
      </c>
      <c r="BG144" s="172">
        <f t="shared" si="36"/>
        <v>0</v>
      </c>
      <c r="BH144" s="172">
        <f t="shared" si="37"/>
        <v>0</v>
      </c>
      <c r="BI144" s="172">
        <f t="shared" si="38"/>
        <v>0</v>
      </c>
      <c r="BJ144" s="15" t="s">
        <v>22</v>
      </c>
      <c r="BK144" s="172">
        <f t="shared" si="39"/>
        <v>0</v>
      </c>
      <c r="BL144" s="15" t="s">
        <v>160</v>
      </c>
      <c r="BM144" s="15" t="s">
        <v>1052</v>
      </c>
    </row>
    <row r="145" spans="2:65" s="1" customFormat="1" ht="31.5" customHeight="1" x14ac:dyDescent="0.3">
      <c r="B145" s="160"/>
      <c r="C145" s="161" t="s">
        <v>206</v>
      </c>
      <c r="D145" s="161" t="s">
        <v>157</v>
      </c>
      <c r="E145" s="162" t="s">
        <v>568</v>
      </c>
      <c r="F145" s="163" t="s">
        <v>569</v>
      </c>
      <c r="G145" s="164" t="s">
        <v>158</v>
      </c>
      <c r="H145" s="165">
        <v>1.7310000000000001</v>
      </c>
      <c r="I145" s="166"/>
      <c r="J145" s="167">
        <f t="shared" si="30"/>
        <v>0</v>
      </c>
      <c r="K145" s="163" t="s">
        <v>159</v>
      </c>
      <c r="L145" s="32"/>
      <c r="M145" s="168" t="s">
        <v>3</v>
      </c>
      <c r="N145" s="169" t="s">
        <v>42</v>
      </c>
      <c r="O145" s="33"/>
      <c r="P145" s="170">
        <f t="shared" si="31"/>
        <v>0</v>
      </c>
      <c r="Q145" s="170">
        <v>0</v>
      </c>
      <c r="R145" s="170">
        <f t="shared" si="32"/>
        <v>0</v>
      </c>
      <c r="S145" s="170">
        <v>2.2000000000000002</v>
      </c>
      <c r="T145" s="171">
        <f t="shared" si="33"/>
        <v>3.8082000000000007</v>
      </c>
      <c r="AR145" s="15" t="s">
        <v>160</v>
      </c>
      <c r="AT145" s="15" t="s">
        <v>157</v>
      </c>
      <c r="AU145" s="15" t="s">
        <v>79</v>
      </c>
      <c r="AY145" s="15" t="s">
        <v>155</v>
      </c>
      <c r="BE145" s="172">
        <f t="shared" si="34"/>
        <v>0</v>
      </c>
      <c r="BF145" s="172">
        <f t="shared" si="35"/>
        <v>0</v>
      </c>
      <c r="BG145" s="172">
        <f t="shared" si="36"/>
        <v>0</v>
      </c>
      <c r="BH145" s="172">
        <f t="shared" si="37"/>
        <v>0</v>
      </c>
      <c r="BI145" s="172">
        <f t="shared" si="38"/>
        <v>0</v>
      </c>
      <c r="BJ145" s="15" t="s">
        <v>22</v>
      </c>
      <c r="BK145" s="172">
        <f t="shared" si="39"/>
        <v>0</v>
      </c>
      <c r="BL145" s="15" t="s">
        <v>160</v>
      </c>
      <c r="BM145" s="15" t="s">
        <v>816</v>
      </c>
    </row>
    <row r="146" spans="2:65" s="1" customFormat="1" ht="22.5" customHeight="1" x14ac:dyDescent="0.3">
      <c r="B146" s="160"/>
      <c r="C146" s="161" t="s">
        <v>209</v>
      </c>
      <c r="D146" s="161" t="s">
        <v>157</v>
      </c>
      <c r="E146" s="162" t="s">
        <v>571</v>
      </c>
      <c r="F146" s="163" t="s">
        <v>572</v>
      </c>
      <c r="G146" s="164" t="s">
        <v>158</v>
      </c>
      <c r="H146" s="165">
        <v>1.2549999999999999</v>
      </c>
      <c r="I146" s="166"/>
      <c r="J146" s="167">
        <f t="shared" si="30"/>
        <v>0</v>
      </c>
      <c r="K146" s="163" t="s">
        <v>159</v>
      </c>
      <c r="L146" s="32"/>
      <c r="M146" s="168" t="s">
        <v>3</v>
      </c>
      <c r="N146" s="169" t="s">
        <v>42</v>
      </c>
      <c r="O146" s="33"/>
      <c r="P146" s="170">
        <f t="shared" si="31"/>
        <v>0</v>
      </c>
      <c r="Q146" s="170">
        <v>0</v>
      </c>
      <c r="R146" s="170">
        <f t="shared" si="32"/>
        <v>0</v>
      </c>
      <c r="S146" s="170">
        <v>1.4</v>
      </c>
      <c r="T146" s="171">
        <f t="shared" si="33"/>
        <v>1.7569999999999997</v>
      </c>
      <c r="AR146" s="15" t="s">
        <v>160</v>
      </c>
      <c r="AT146" s="15" t="s">
        <v>157</v>
      </c>
      <c r="AU146" s="15" t="s">
        <v>79</v>
      </c>
      <c r="AY146" s="15" t="s">
        <v>155</v>
      </c>
      <c r="BE146" s="172">
        <f t="shared" si="34"/>
        <v>0</v>
      </c>
      <c r="BF146" s="172">
        <f t="shared" si="35"/>
        <v>0</v>
      </c>
      <c r="BG146" s="172">
        <f t="shared" si="36"/>
        <v>0</v>
      </c>
      <c r="BH146" s="172">
        <f t="shared" si="37"/>
        <v>0</v>
      </c>
      <c r="BI146" s="172">
        <f t="shared" si="38"/>
        <v>0</v>
      </c>
      <c r="BJ146" s="15" t="s">
        <v>22</v>
      </c>
      <c r="BK146" s="172">
        <f t="shared" si="39"/>
        <v>0</v>
      </c>
      <c r="BL146" s="15" t="s">
        <v>160</v>
      </c>
      <c r="BM146" s="15" t="s">
        <v>817</v>
      </c>
    </row>
    <row r="147" spans="2:65" s="1" customFormat="1" ht="22.5" customHeight="1" x14ac:dyDescent="0.3">
      <c r="B147" s="160"/>
      <c r="C147" s="161" t="s">
        <v>212</v>
      </c>
      <c r="D147" s="161" t="s">
        <v>157</v>
      </c>
      <c r="E147" s="162" t="s">
        <v>1053</v>
      </c>
      <c r="F147" s="163" t="s">
        <v>1054</v>
      </c>
      <c r="G147" s="164" t="s">
        <v>178</v>
      </c>
      <c r="H147" s="165">
        <v>1.53</v>
      </c>
      <c r="I147" s="166"/>
      <c r="J147" s="167">
        <f t="shared" si="30"/>
        <v>0</v>
      </c>
      <c r="K147" s="163" t="s">
        <v>159</v>
      </c>
      <c r="L147" s="32"/>
      <c r="M147" s="168" t="s">
        <v>3</v>
      </c>
      <c r="N147" s="169" t="s">
        <v>42</v>
      </c>
      <c r="O147" s="33"/>
      <c r="P147" s="170">
        <f t="shared" si="31"/>
        <v>0</v>
      </c>
      <c r="Q147" s="170">
        <v>0</v>
      </c>
      <c r="R147" s="170">
        <f t="shared" si="32"/>
        <v>0</v>
      </c>
      <c r="S147" s="170">
        <v>3.1E-2</v>
      </c>
      <c r="T147" s="171">
        <f t="shared" si="33"/>
        <v>4.743E-2</v>
      </c>
      <c r="AR147" s="15" t="s">
        <v>160</v>
      </c>
      <c r="AT147" s="15" t="s">
        <v>157</v>
      </c>
      <c r="AU147" s="15" t="s">
        <v>79</v>
      </c>
      <c r="AY147" s="15" t="s">
        <v>155</v>
      </c>
      <c r="BE147" s="172">
        <f t="shared" si="34"/>
        <v>0</v>
      </c>
      <c r="BF147" s="172">
        <f t="shared" si="35"/>
        <v>0</v>
      </c>
      <c r="BG147" s="172">
        <f t="shared" si="36"/>
        <v>0</v>
      </c>
      <c r="BH147" s="172">
        <f t="shared" si="37"/>
        <v>0</v>
      </c>
      <c r="BI147" s="172">
        <f t="shared" si="38"/>
        <v>0</v>
      </c>
      <c r="BJ147" s="15" t="s">
        <v>22</v>
      </c>
      <c r="BK147" s="172">
        <f t="shared" si="39"/>
        <v>0</v>
      </c>
      <c r="BL147" s="15" t="s">
        <v>160</v>
      </c>
      <c r="BM147" s="15" t="s">
        <v>1055</v>
      </c>
    </row>
    <row r="148" spans="2:65" s="1" customFormat="1" ht="22.5" customHeight="1" x14ac:dyDescent="0.3">
      <c r="B148" s="160"/>
      <c r="C148" s="161" t="s">
        <v>215</v>
      </c>
      <c r="D148" s="161" t="s">
        <v>157</v>
      </c>
      <c r="E148" s="162" t="s">
        <v>1056</v>
      </c>
      <c r="F148" s="163" t="s">
        <v>1057</v>
      </c>
      <c r="G148" s="164" t="s">
        <v>178</v>
      </c>
      <c r="H148" s="165">
        <v>2.4609999999999999</v>
      </c>
      <c r="I148" s="166"/>
      <c r="J148" s="167">
        <f t="shared" si="30"/>
        <v>0</v>
      </c>
      <c r="K148" s="163" t="s">
        <v>159</v>
      </c>
      <c r="L148" s="32"/>
      <c r="M148" s="168" t="s">
        <v>3</v>
      </c>
      <c r="N148" s="169" t="s">
        <v>42</v>
      </c>
      <c r="O148" s="33"/>
      <c r="P148" s="170">
        <f t="shared" si="31"/>
        <v>0</v>
      </c>
      <c r="Q148" s="170">
        <v>0</v>
      </c>
      <c r="R148" s="170">
        <f t="shared" si="32"/>
        <v>0</v>
      </c>
      <c r="S148" s="170">
        <v>2.7E-2</v>
      </c>
      <c r="T148" s="171">
        <f t="shared" si="33"/>
        <v>6.6446999999999992E-2</v>
      </c>
      <c r="AR148" s="15" t="s">
        <v>160</v>
      </c>
      <c r="AT148" s="15" t="s">
        <v>157</v>
      </c>
      <c r="AU148" s="15" t="s">
        <v>79</v>
      </c>
      <c r="AY148" s="15" t="s">
        <v>155</v>
      </c>
      <c r="BE148" s="172">
        <f t="shared" si="34"/>
        <v>0</v>
      </c>
      <c r="BF148" s="172">
        <f t="shared" si="35"/>
        <v>0</v>
      </c>
      <c r="BG148" s="172">
        <f t="shared" si="36"/>
        <v>0</v>
      </c>
      <c r="BH148" s="172">
        <f t="shared" si="37"/>
        <v>0</v>
      </c>
      <c r="BI148" s="172">
        <f t="shared" si="38"/>
        <v>0</v>
      </c>
      <c r="BJ148" s="15" t="s">
        <v>22</v>
      </c>
      <c r="BK148" s="172">
        <f t="shared" si="39"/>
        <v>0</v>
      </c>
      <c r="BL148" s="15" t="s">
        <v>160</v>
      </c>
      <c r="BM148" s="15" t="s">
        <v>1058</v>
      </c>
    </row>
    <row r="149" spans="2:65" s="1" customFormat="1" ht="22.5" customHeight="1" x14ac:dyDescent="0.3">
      <c r="B149" s="160"/>
      <c r="C149" s="161" t="s">
        <v>216</v>
      </c>
      <c r="D149" s="161" t="s">
        <v>157</v>
      </c>
      <c r="E149" s="162" t="s">
        <v>580</v>
      </c>
      <c r="F149" s="163" t="s">
        <v>581</v>
      </c>
      <c r="G149" s="164" t="s">
        <v>178</v>
      </c>
      <c r="H149" s="165">
        <v>1.4970000000000001</v>
      </c>
      <c r="I149" s="166"/>
      <c r="J149" s="167">
        <f t="shared" si="30"/>
        <v>0</v>
      </c>
      <c r="K149" s="163" t="s">
        <v>159</v>
      </c>
      <c r="L149" s="32"/>
      <c r="M149" s="168" t="s">
        <v>3</v>
      </c>
      <c r="N149" s="169" t="s">
        <v>42</v>
      </c>
      <c r="O149" s="33"/>
      <c r="P149" s="170">
        <f t="shared" si="31"/>
        <v>0</v>
      </c>
      <c r="Q149" s="170">
        <v>0</v>
      </c>
      <c r="R149" s="170">
        <f t="shared" si="32"/>
        <v>0</v>
      </c>
      <c r="S149" s="170">
        <v>7.5999999999999998E-2</v>
      </c>
      <c r="T149" s="171">
        <f t="shared" si="33"/>
        <v>0.11377200000000001</v>
      </c>
      <c r="AR149" s="15" t="s">
        <v>160</v>
      </c>
      <c r="AT149" s="15" t="s">
        <v>157</v>
      </c>
      <c r="AU149" s="15" t="s">
        <v>79</v>
      </c>
      <c r="AY149" s="15" t="s">
        <v>155</v>
      </c>
      <c r="BE149" s="172">
        <f t="shared" si="34"/>
        <v>0</v>
      </c>
      <c r="BF149" s="172">
        <f t="shared" si="35"/>
        <v>0</v>
      </c>
      <c r="BG149" s="172">
        <f t="shared" si="36"/>
        <v>0</v>
      </c>
      <c r="BH149" s="172">
        <f t="shared" si="37"/>
        <v>0</v>
      </c>
      <c r="BI149" s="172">
        <f t="shared" si="38"/>
        <v>0</v>
      </c>
      <c r="BJ149" s="15" t="s">
        <v>22</v>
      </c>
      <c r="BK149" s="172">
        <f t="shared" si="39"/>
        <v>0</v>
      </c>
      <c r="BL149" s="15" t="s">
        <v>160</v>
      </c>
      <c r="BM149" s="15" t="s">
        <v>818</v>
      </c>
    </row>
    <row r="150" spans="2:65" s="1" customFormat="1" ht="22.5" customHeight="1" x14ac:dyDescent="0.3">
      <c r="B150" s="160"/>
      <c r="C150" s="161" t="s">
        <v>217</v>
      </c>
      <c r="D150" s="161" t="s">
        <v>157</v>
      </c>
      <c r="E150" s="162" t="s">
        <v>828</v>
      </c>
      <c r="F150" s="163" t="s">
        <v>829</v>
      </c>
      <c r="G150" s="164" t="s">
        <v>324</v>
      </c>
      <c r="H150" s="165">
        <v>4</v>
      </c>
      <c r="I150" s="166"/>
      <c r="J150" s="167">
        <f t="shared" si="30"/>
        <v>0</v>
      </c>
      <c r="K150" s="163" t="s">
        <v>159</v>
      </c>
      <c r="L150" s="32"/>
      <c r="M150" s="168" t="s">
        <v>3</v>
      </c>
      <c r="N150" s="169" t="s">
        <v>42</v>
      </c>
      <c r="O150" s="33"/>
      <c r="P150" s="170">
        <f t="shared" si="31"/>
        <v>0</v>
      </c>
      <c r="Q150" s="170">
        <v>0</v>
      </c>
      <c r="R150" s="170">
        <f t="shared" si="32"/>
        <v>0</v>
      </c>
      <c r="S150" s="170">
        <v>9.7000000000000003E-2</v>
      </c>
      <c r="T150" s="171">
        <f t="shared" si="33"/>
        <v>0.38800000000000001</v>
      </c>
      <c r="AR150" s="15" t="s">
        <v>160</v>
      </c>
      <c r="AT150" s="15" t="s">
        <v>157</v>
      </c>
      <c r="AU150" s="15" t="s">
        <v>79</v>
      </c>
      <c r="AY150" s="15" t="s">
        <v>155</v>
      </c>
      <c r="BE150" s="172">
        <f t="shared" si="34"/>
        <v>0</v>
      </c>
      <c r="BF150" s="172">
        <f t="shared" si="35"/>
        <v>0</v>
      </c>
      <c r="BG150" s="172">
        <f t="shared" si="36"/>
        <v>0</v>
      </c>
      <c r="BH150" s="172">
        <f t="shared" si="37"/>
        <v>0</v>
      </c>
      <c r="BI150" s="172">
        <f t="shared" si="38"/>
        <v>0</v>
      </c>
      <c r="BJ150" s="15" t="s">
        <v>22</v>
      </c>
      <c r="BK150" s="172">
        <f t="shared" si="39"/>
        <v>0</v>
      </c>
      <c r="BL150" s="15" t="s">
        <v>160</v>
      </c>
      <c r="BM150" s="15" t="s">
        <v>830</v>
      </c>
    </row>
    <row r="151" spans="2:65" s="1" customFormat="1" ht="22.5" customHeight="1" x14ac:dyDescent="0.3">
      <c r="B151" s="160"/>
      <c r="C151" s="161" t="s">
        <v>218</v>
      </c>
      <c r="D151" s="161" t="s">
        <v>157</v>
      </c>
      <c r="E151" s="162" t="s">
        <v>586</v>
      </c>
      <c r="F151" s="163" t="s">
        <v>587</v>
      </c>
      <c r="G151" s="164" t="s">
        <v>178</v>
      </c>
      <c r="H151" s="165">
        <v>26.428999999999998</v>
      </c>
      <c r="I151" s="166"/>
      <c r="J151" s="167">
        <f t="shared" si="30"/>
        <v>0</v>
      </c>
      <c r="K151" s="163" t="s">
        <v>159</v>
      </c>
      <c r="L151" s="32"/>
      <c r="M151" s="168" t="s">
        <v>3</v>
      </c>
      <c r="N151" s="169" t="s">
        <v>42</v>
      </c>
      <c r="O151" s="33"/>
      <c r="P151" s="170">
        <f t="shared" si="31"/>
        <v>0</v>
      </c>
      <c r="Q151" s="170">
        <v>0</v>
      </c>
      <c r="R151" s="170">
        <f t="shared" si="32"/>
        <v>0</v>
      </c>
      <c r="S151" s="170">
        <v>0.01</v>
      </c>
      <c r="T151" s="171">
        <f t="shared" si="33"/>
        <v>0.26428999999999997</v>
      </c>
      <c r="AR151" s="15" t="s">
        <v>160</v>
      </c>
      <c r="AT151" s="15" t="s">
        <v>157</v>
      </c>
      <c r="AU151" s="15" t="s">
        <v>79</v>
      </c>
      <c r="AY151" s="15" t="s">
        <v>155</v>
      </c>
      <c r="BE151" s="172">
        <f t="shared" si="34"/>
        <v>0</v>
      </c>
      <c r="BF151" s="172">
        <f t="shared" si="35"/>
        <v>0</v>
      </c>
      <c r="BG151" s="172">
        <f t="shared" si="36"/>
        <v>0</v>
      </c>
      <c r="BH151" s="172">
        <f t="shared" si="37"/>
        <v>0</v>
      </c>
      <c r="BI151" s="172">
        <f t="shared" si="38"/>
        <v>0</v>
      </c>
      <c r="BJ151" s="15" t="s">
        <v>22</v>
      </c>
      <c r="BK151" s="172">
        <f t="shared" si="39"/>
        <v>0</v>
      </c>
      <c r="BL151" s="15" t="s">
        <v>160</v>
      </c>
      <c r="BM151" s="15" t="s">
        <v>834</v>
      </c>
    </row>
    <row r="152" spans="2:65" s="10" customFormat="1" ht="29.85" customHeight="1" x14ac:dyDescent="0.3">
      <c r="B152" s="146"/>
      <c r="D152" s="157" t="s">
        <v>70</v>
      </c>
      <c r="E152" s="158" t="s">
        <v>239</v>
      </c>
      <c r="F152" s="158" t="s">
        <v>240</v>
      </c>
      <c r="I152" s="149"/>
      <c r="J152" s="159">
        <f>BK152</f>
        <v>0</v>
      </c>
      <c r="L152" s="146"/>
      <c r="M152" s="151"/>
      <c r="N152" s="152"/>
      <c r="O152" s="152"/>
      <c r="P152" s="153">
        <f>SUM(P153:P157)</f>
        <v>0</v>
      </c>
      <c r="Q152" s="152"/>
      <c r="R152" s="153">
        <f>SUM(R153:R157)</f>
        <v>0</v>
      </c>
      <c r="S152" s="152"/>
      <c r="T152" s="154">
        <f>SUM(T153:T157)</f>
        <v>0</v>
      </c>
      <c r="AR152" s="147" t="s">
        <v>22</v>
      </c>
      <c r="AT152" s="155" t="s">
        <v>70</v>
      </c>
      <c r="AU152" s="155" t="s">
        <v>22</v>
      </c>
      <c r="AY152" s="147" t="s">
        <v>155</v>
      </c>
      <c r="BK152" s="156">
        <f>SUM(BK153:BK157)</f>
        <v>0</v>
      </c>
    </row>
    <row r="153" spans="2:65" s="1" customFormat="1" ht="31.5" customHeight="1" x14ac:dyDescent="0.3">
      <c r="B153" s="160"/>
      <c r="C153" s="161" t="s">
        <v>219</v>
      </c>
      <c r="D153" s="161" t="s">
        <v>157</v>
      </c>
      <c r="E153" s="162" t="s">
        <v>835</v>
      </c>
      <c r="F153" s="163" t="s">
        <v>836</v>
      </c>
      <c r="G153" s="164" t="s">
        <v>174</v>
      </c>
      <c r="H153" s="165">
        <v>11.618</v>
      </c>
      <c r="I153" s="166"/>
      <c r="J153" s="167">
        <f>ROUND(I153*H153,2)</f>
        <v>0</v>
      </c>
      <c r="K153" s="163" t="s">
        <v>159</v>
      </c>
      <c r="L153" s="32"/>
      <c r="M153" s="168" t="s">
        <v>3</v>
      </c>
      <c r="N153" s="169" t="s">
        <v>42</v>
      </c>
      <c r="O153" s="33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AR153" s="15" t="s">
        <v>160</v>
      </c>
      <c r="AT153" s="15" t="s">
        <v>157</v>
      </c>
      <c r="AU153" s="15" t="s">
        <v>79</v>
      </c>
      <c r="AY153" s="15" t="s">
        <v>155</v>
      </c>
      <c r="BE153" s="172">
        <f>IF(N153="základní",J153,0)</f>
        <v>0</v>
      </c>
      <c r="BF153" s="172">
        <f>IF(N153="snížená",J153,0)</f>
        <v>0</v>
      </c>
      <c r="BG153" s="172">
        <f>IF(N153="zákl. přenesená",J153,0)</f>
        <v>0</v>
      </c>
      <c r="BH153" s="172">
        <f>IF(N153="sníž. přenesená",J153,0)</f>
        <v>0</v>
      </c>
      <c r="BI153" s="172">
        <f>IF(N153="nulová",J153,0)</f>
        <v>0</v>
      </c>
      <c r="BJ153" s="15" t="s">
        <v>22</v>
      </c>
      <c r="BK153" s="172">
        <f>ROUND(I153*H153,2)</f>
        <v>0</v>
      </c>
      <c r="BL153" s="15" t="s">
        <v>160</v>
      </c>
      <c r="BM153" s="15" t="s">
        <v>1059</v>
      </c>
    </row>
    <row r="154" spans="2:65" s="1" customFormat="1" ht="22.5" customHeight="1" x14ac:dyDescent="0.3">
      <c r="B154" s="160"/>
      <c r="C154" s="161" t="s">
        <v>220</v>
      </c>
      <c r="D154" s="161" t="s">
        <v>157</v>
      </c>
      <c r="E154" s="162" t="s">
        <v>837</v>
      </c>
      <c r="F154" s="163" t="s">
        <v>838</v>
      </c>
      <c r="G154" s="164" t="s">
        <v>174</v>
      </c>
      <c r="H154" s="165">
        <v>11.618</v>
      </c>
      <c r="I154" s="166"/>
      <c r="J154" s="167">
        <f>ROUND(I154*H154,2)</f>
        <v>0</v>
      </c>
      <c r="K154" s="163" t="s">
        <v>159</v>
      </c>
      <c r="L154" s="32"/>
      <c r="M154" s="168" t="s">
        <v>3</v>
      </c>
      <c r="N154" s="169" t="s">
        <v>42</v>
      </c>
      <c r="O154" s="33"/>
      <c r="P154" s="170">
        <f>O154*H154</f>
        <v>0</v>
      </c>
      <c r="Q154" s="170">
        <v>0</v>
      </c>
      <c r="R154" s="170">
        <f>Q154*H154</f>
        <v>0</v>
      </c>
      <c r="S154" s="170">
        <v>0</v>
      </c>
      <c r="T154" s="171">
        <f>S154*H154</f>
        <v>0</v>
      </c>
      <c r="AR154" s="15" t="s">
        <v>160</v>
      </c>
      <c r="AT154" s="15" t="s">
        <v>157</v>
      </c>
      <c r="AU154" s="15" t="s">
        <v>79</v>
      </c>
      <c r="AY154" s="15" t="s">
        <v>155</v>
      </c>
      <c r="BE154" s="172">
        <f>IF(N154="základní",J154,0)</f>
        <v>0</v>
      </c>
      <c r="BF154" s="172">
        <f>IF(N154="snížená",J154,0)</f>
        <v>0</v>
      </c>
      <c r="BG154" s="172">
        <f>IF(N154="zákl. přenesená",J154,0)</f>
        <v>0</v>
      </c>
      <c r="BH154" s="172">
        <f>IF(N154="sníž. přenesená",J154,0)</f>
        <v>0</v>
      </c>
      <c r="BI154" s="172">
        <f>IF(N154="nulová",J154,0)</f>
        <v>0</v>
      </c>
      <c r="BJ154" s="15" t="s">
        <v>22</v>
      </c>
      <c r="BK154" s="172">
        <f>ROUND(I154*H154,2)</f>
        <v>0</v>
      </c>
      <c r="BL154" s="15" t="s">
        <v>160</v>
      </c>
      <c r="BM154" s="15" t="s">
        <v>1060</v>
      </c>
    </row>
    <row r="155" spans="2:65" s="1" customFormat="1" ht="22.5" customHeight="1" x14ac:dyDescent="0.3">
      <c r="B155" s="160"/>
      <c r="C155" s="161" t="s">
        <v>221</v>
      </c>
      <c r="D155" s="161" t="s">
        <v>157</v>
      </c>
      <c r="E155" s="162" t="s">
        <v>840</v>
      </c>
      <c r="F155" s="163" t="s">
        <v>841</v>
      </c>
      <c r="G155" s="164" t="s">
        <v>174</v>
      </c>
      <c r="H155" s="165">
        <v>116.18</v>
      </c>
      <c r="I155" s="166"/>
      <c r="J155" s="167">
        <f>ROUND(I155*H155,2)</f>
        <v>0</v>
      </c>
      <c r="K155" s="163" t="s">
        <v>159</v>
      </c>
      <c r="L155" s="32"/>
      <c r="M155" s="168" t="s">
        <v>3</v>
      </c>
      <c r="N155" s="169" t="s">
        <v>42</v>
      </c>
      <c r="O155" s="33"/>
      <c r="P155" s="170">
        <f>O155*H155</f>
        <v>0</v>
      </c>
      <c r="Q155" s="170">
        <v>0</v>
      </c>
      <c r="R155" s="170">
        <f>Q155*H155</f>
        <v>0</v>
      </c>
      <c r="S155" s="170">
        <v>0</v>
      </c>
      <c r="T155" s="171">
        <f>S155*H155</f>
        <v>0</v>
      </c>
      <c r="AR155" s="15" t="s">
        <v>160</v>
      </c>
      <c r="AT155" s="15" t="s">
        <v>157</v>
      </c>
      <c r="AU155" s="15" t="s">
        <v>79</v>
      </c>
      <c r="AY155" s="15" t="s">
        <v>155</v>
      </c>
      <c r="BE155" s="172">
        <f>IF(N155="základní",J155,0)</f>
        <v>0</v>
      </c>
      <c r="BF155" s="172">
        <f>IF(N155="snížená",J155,0)</f>
        <v>0</v>
      </c>
      <c r="BG155" s="172">
        <f>IF(N155="zákl. přenesená",J155,0)</f>
        <v>0</v>
      </c>
      <c r="BH155" s="172">
        <f>IF(N155="sníž. přenesená",J155,0)</f>
        <v>0</v>
      </c>
      <c r="BI155" s="172">
        <f>IF(N155="nulová",J155,0)</f>
        <v>0</v>
      </c>
      <c r="BJ155" s="15" t="s">
        <v>22</v>
      </c>
      <c r="BK155" s="172">
        <f>ROUND(I155*H155,2)</f>
        <v>0</v>
      </c>
      <c r="BL155" s="15" t="s">
        <v>160</v>
      </c>
      <c r="BM155" s="15" t="s">
        <v>1061</v>
      </c>
    </row>
    <row r="156" spans="2:65" s="11" customFormat="1" x14ac:dyDescent="0.3">
      <c r="B156" s="173"/>
      <c r="D156" s="174" t="s">
        <v>175</v>
      </c>
      <c r="F156" s="175" t="s">
        <v>1062</v>
      </c>
      <c r="H156" s="176">
        <v>116.18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81" t="s">
        <v>175</v>
      </c>
      <c r="AU156" s="181" t="s">
        <v>79</v>
      </c>
      <c r="AV156" s="11" t="s">
        <v>79</v>
      </c>
      <c r="AW156" s="11" t="s">
        <v>4</v>
      </c>
      <c r="AX156" s="11" t="s">
        <v>22</v>
      </c>
      <c r="AY156" s="181" t="s">
        <v>155</v>
      </c>
    </row>
    <row r="157" spans="2:65" s="1" customFormat="1" ht="22.5" customHeight="1" x14ac:dyDescent="0.3">
      <c r="B157" s="160"/>
      <c r="C157" s="161" t="s">
        <v>222</v>
      </c>
      <c r="D157" s="161" t="s">
        <v>157</v>
      </c>
      <c r="E157" s="162" t="s">
        <v>248</v>
      </c>
      <c r="F157" s="163" t="s">
        <v>249</v>
      </c>
      <c r="G157" s="164" t="s">
        <v>174</v>
      </c>
      <c r="H157" s="165">
        <v>11.618</v>
      </c>
      <c r="I157" s="166"/>
      <c r="J157" s="167">
        <f>ROUND(I157*H157,2)</f>
        <v>0</v>
      </c>
      <c r="K157" s="163" t="s">
        <v>159</v>
      </c>
      <c r="L157" s="32"/>
      <c r="M157" s="168" t="s">
        <v>3</v>
      </c>
      <c r="N157" s="169" t="s">
        <v>42</v>
      </c>
      <c r="O157" s="33"/>
      <c r="P157" s="170">
        <f>O157*H157</f>
        <v>0</v>
      </c>
      <c r="Q157" s="170">
        <v>0</v>
      </c>
      <c r="R157" s="170">
        <f>Q157*H157</f>
        <v>0</v>
      </c>
      <c r="S157" s="170">
        <v>0</v>
      </c>
      <c r="T157" s="171">
        <f>S157*H157</f>
        <v>0</v>
      </c>
      <c r="AR157" s="15" t="s">
        <v>160</v>
      </c>
      <c r="AT157" s="15" t="s">
        <v>157</v>
      </c>
      <c r="AU157" s="15" t="s">
        <v>79</v>
      </c>
      <c r="AY157" s="15" t="s">
        <v>155</v>
      </c>
      <c r="BE157" s="172">
        <f>IF(N157="základní",J157,0)</f>
        <v>0</v>
      </c>
      <c r="BF157" s="172">
        <f>IF(N157="snížená",J157,0)</f>
        <v>0</v>
      </c>
      <c r="BG157" s="172">
        <f>IF(N157="zákl. přenesená",J157,0)</f>
        <v>0</v>
      </c>
      <c r="BH157" s="172">
        <f>IF(N157="sníž. přenesená",J157,0)</f>
        <v>0</v>
      </c>
      <c r="BI157" s="172">
        <f>IF(N157="nulová",J157,0)</f>
        <v>0</v>
      </c>
      <c r="BJ157" s="15" t="s">
        <v>22</v>
      </c>
      <c r="BK157" s="172">
        <f>ROUND(I157*H157,2)</f>
        <v>0</v>
      </c>
      <c r="BL157" s="15" t="s">
        <v>160</v>
      </c>
      <c r="BM157" s="15" t="s">
        <v>1063</v>
      </c>
    </row>
    <row r="158" spans="2:65" s="10" customFormat="1" ht="29.85" customHeight="1" x14ac:dyDescent="0.3">
      <c r="B158" s="146"/>
      <c r="D158" s="157" t="s">
        <v>70</v>
      </c>
      <c r="E158" s="158" t="s">
        <v>250</v>
      </c>
      <c r="F158" s="158" t="s">
        <v>251</v>
      </c>
      <c r="I158" s="149"/>
      <c r="J158" s="159">
        <f>BK158</f>
        <v>0</v>
      </c>
      <c r="L158" s="146"/>
      <c r="M158" s="151"/>
      <c r="N158" s="152"/>
      <c r="O158" s="152"/>
      <c r="P158" s="153">
        <f>P159</f>
        <v>0</v>
      </c>
      <c r="Q158" s="152"/>
      <c r="R158" s="153">
        <f>R159</f>
        <v>0</v>
      </c>
      <c r="S158" s="152"/>
      <c r="T158" s="154">
        <f>T159</f>
        <v>0</v>
      </c>
      <c r="AR158" s="147" t="s">
        <v>22</v>
      </c>
      <c r="AT158" s="155" t="s">
        <v>70</v>
      </c>
      <c r="AU158" s="155" t="s">
        <v>22</v>
      </c>
      <c r="AY158" s="147" t="s">
        <v>155</v>
      </c>
      <c r="BK158" s="156">
        <f>BK159</f>
        <v>0</v>
      </c>
    </row>
    <row r="159" spans="2:65" s="1" customFormat="1" ht="22.5" customHeight="1" x14ac:dyDescent="0.3">
      <c r="B159" s="160"/>
      <c r="C159" s="161" t="s">
        <v>223</v>
      </c>
      <c r="D159" s="161" t="s">
        <v>157</v>
      </c>
      <c r="E159" s="162" t="s">
        <v>845</v>
      </c>
      <c r="F159" s="163" t="s">
        <v>846</v>
      </c>
      <c r="G159" s="164" t="s">
        <v>174</v>
      </c>
      <c r="H159" s="165">
        <v>37.475999999999999</v>
      </c>
      <c r="I159" s="166"/>
      <c r="J159" s="167">
        <f>ROUND(I159*H159,2)</f>
        <v>0</v>
      </c>
      <c r="K159" s="163" t="s">
        <v>159</v>
      </c>
      <c r="L159" s="32"/>
      <c r="M159" s="168" t="s">
        <v>3</v>
      </c>
      <c r="N159" s="169" t="s">
        <v>42</v>
      </c>
      <c r="O159" s="33"/>
      <c r="P159" s="170">
        <f>O159*H159</f>
        <v>0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AR159" s="15" t="s">
        <v>160</v>
      </c>
      <c r="AT159" s="15" t="s">
        <v>157</v>
      </c>
      <c r="AU159" s="15" t="s">
        <v>79</v>
      </c>
      <c r="AY159" s="15" t="s">
        <v>155</v>
      </c>
      <c r="BE159" s="172">
        <f>IF(N159="základní",J159,0)</f>
        <v>0</v>
      </c>
      <c r="BF159" s="172">
        <f>IF(N159="snížená",J159,0)</f>
        <v>0</v>
      </c>
      <c r="BG159" s="172">
        <f>IF(N159="zákl. přenesená",J159,0)</f>
        <v>0</v>
      </c>
      <c r="BH159" s="172">
        <f>IF(N159="sníž. přenesená",J159,0)</f>
        <v>0</v>
      </c>
      <c r="BI159" s="172">
        <f>IF(N159="nulová",J159,0)</f>
        <v>0</v>
      </c>
      <c r="BJ159" s="15" t="s">
        <v>22</v>
      </c>
      <c r="BK159" s="172">
        <f>ROUND(I159*H159,2)</f>
        <v>0</v>
      </c>
      <c r="BL159" s="15" t="s">
        <v>160</v>
      </c>
      <c r="BM159" s="15" t="s">
        <v>847</v>
      </c>
    </row>
    <row r="160" spans="2:65" s="10" customFormat="1" ht="37.35" customHeight="1" x14ac:dyDescent="0.35">
      <c r="B160" s="146"/>
      <c r="D160" s="147" t="s">
        <v>70</v>
      </c>
      <c r="E160" s="148" t="s">
        <v>253</v>
      </c>
      <c r="F160" s="148" t="s">
        <v>254</v>
      </c>
      <c r="I160" s="149"/>
      <c r="J160" s="150">
        <f>BK160</f>
        <v>0</v>
      </c>
      <c r="L160" s="146"/>
      <c r="M160" s="151"/>
      <c r="N160" s="152"/>
      <c r="O160" s="152"/>
      <c r="P160" s="153">
        <f>P161+P165+P177+P185+P195+P208+P219+P223+P230+P240+P248+P268+P274+P278+P283</f>
        <v>0</v>
      </c>
      <c r="Q160" s="152"/>
      <c r="R160" s="153">
        <f>R161+R165+R177+R185+R195+R208+R219+R223+R230+R240+R248+R268+R274+R278+R283</f>
        <v>6.6837538800000003</v>
      </c>
      <c r="S160" s="152"/>
      <c r="T160" s="154">
        <f>T161+T165+T177+T185+T195+T208+T219+T223+T230+T240+T248+T268+T274+T278+T283</f>
        <v>0.18895005000000004</v>
      </c>
      <c r="AR160" s="147" t="s">
        <v>79</v>
      </c>
      <c r="AT160" s="155" t="s">
        <v>70</v>
      </c>
      <c r="AU160" s="155" t="s">
        <v>71</v>
      </c>
      <c r="AY160" s="147" t="s">
        <v>155</v>
      </c>
      <c r="BK160" s="156">
        <f>BK161+BK165+BK177+BK185+BK195+BK208+BK219+BK223+BK230+BK240+BK248+BK268+BK274+BK278+BK283</f>
        <v>0</v>
      </c>
    </row>
    <row r="161" spans="2:65" s="10" customFormat="1" ht="19.899999999999999" customHeight="1" x14ac:dyDescent="0.3">
      <c r="B161" s="146"/>
      <c r="D161" s="157" t="s">
        <v>70</v>
      </c>
      <c r="E161" s="158" t="s">
        <v>255</v>
      </c>
      <c r="F161" s="158" t="s">
        <v>848</v>
      </c>
      <c r="I161" s="149"/>
      <c r="J161" s="159">
        <f>BK161</f>
        <v>0</v>
      </c>
      <c r="L161" s="146"/>
      <c r="M161" s="151"/>
      <c r="N161" s="152"/>
      <c r="O161" s="152"/>
      <c r="P161" s="153">
        <f>SUM(P162:P164)</f>
        <v>0</v>
      </c>
      <c r="Q161" s="152"/>
      <c r="R161" s="153">
        <f>SUM(R162:R164)</f>
        <v>0.1366155</v>
      </c>
      <c r="S161" s="152"/>
      <c r="T161" s="154">
        <f>SUM(T162:T164)</f>
        <v>0</v>
      </c>
      <c r="AR161" s="147" t="s">
        <v>79</v>
      </c>
      <c r="AT161" s="155" t="s">
        <v>70</v>
      </c>
      <c r="AU161" s="155" t="s">
        <v>22</v>
      </c>
      <c r="AY161" s="147" t="s">
        <v>155</v>
      </c>
      <c r="BK161" s="156">
        <f>SUM(BK162:BK164)</f>
        <v>0</v>
      </c>
    </row>
    <row r="162" spans="2:65" s="1" customFormat="1" ht="22.5" customHeight="1" x14ac:dyDescent="0.3">
      <c r="B162" s="160"/>
      <c r="C162" s="161" t="s">
        <v>224</v>
      </c>
      <c r="D162" s="161" t="s">
        <v>157</v>
      </c>
      <c r="E162" s="162" t="s">
        <v>257</v>
      </c>
      <c r="F162" s="163" t="s">
        <v>854</v>
      </c>
      <c r="G162" s="164" t="s">
        <v>178</v>
      </c>
      <c r="H162" s="165">
        <v>30.359000000000002</v>
      </c>
      <c r="I162" s="166"/>
      <c r="J162" s="167">
        <f>ROUND(I162*H162,2)</f>
        <v>0</v>
      </c>
      <c r="K162" s="163" t="s">
        <v>3</v>
      </c>
      <c r="L162" s="32"/>
      <c r="M162" s="168" t="s">
        <v>3</v>
      </c>
      <c r="N162" s="169" t="s">
        <v>42</v>
      </c>
      <c r="O162" s="33"/>
      <c r="P162" s="170">
        <f>O162*H162</f>
        <v>0</v>
      </c>
      <c r="Q162" s="170">
        <v>0</v>
      </c>
      <c r="R162" s="170">
        <f>Q162*H162</f>
        <v>0</v>
      </c>
      <c r="S162" s="170">
        <v>0</v>
      </c>
      <c r="T162" s="171">
        <f>S162*H162</f>
        <v>0</v>
      </c>
      <c r="AR162" s="15" t="s">
        <v>190</v>
      </c>
      <c r="AT162" s="15" t="s">
        <v>157</v>
      </c>
      <c r="AU162" s="15" t="s">
        <v>79</v>
      </c>
      <c r="AY162" s="15" t="s">
        <v>155</v>
      </c>
      <c r="BE162" s="172">
        <f>IF(N162="základní",J162,0)</f>
        <v>0</v>
      </c>
      <c r="BF162" s="172">
        <f>IF(N162="snížená",J162,0)</f>
        <v>0</v>
      </c>
      <c r="BG162" s="172">
        <f>IF(N162="zákl. přenesená",J162,0)</f>
        <v>0</v>
      </c>
      <c r="BH162" s="172">
        <f>IF(N162="sníž. přenesená",J162,0)</f>
        <v>0</v>
      </c>
      <c r="BI162" s="172">
        <f>IF(N162="nulová",J162,0)</f>
        <v>0</v>
      </c>
      <c r="BJ162" s="15" t="s">
        <v>22</v>
      </c>
      <c r="BK162" s="172">
        <f>ROUND(I162*H162,2)</f>
        <v>0</v>
      </c>
      <c r="BL162" s="15" t="s">
        <v>190</v>
      </c>
      <c r="BM162" s="15" t="s">
        <v>187</v>
      </c>
    </row>
    <row r="163" spans="2:65" s="1" customFormat="1" ht="22.5" customHeight="1" x14ac:dyDescent="0.3">
      <c r="B163" s="160"/>
      <c r="C163" s="182" t="s">
        <v>225</v>
      </c>
      <c r="D163" s="182" t="s">
        <v>180</v>
      </c>
      <c r="E163" s="183" t="s">
        <v>855</v>
      </c>
      <c r="F163" s="184" t="s">
        <v>856</v>
      </c>
      <c r="G163" s="185" t="s">
        <v>178</v>
      </c>
      <c r="H163" s="186">
        <v>30.359000000000002</v>
      </c>
      <c r="I163" s="187"/>
      <c r="J163" s="188">
        <f>ROUND(I163*H163,2)</f>
        <v>0</v>
      </c>
      <c r="K163" s="184" t="s">
        <v>159</v>
      </c>
      <c r="L163" s="189"/>
      <c r="M163" s="190" t="s">
        <v>3</v>
      </c>
      <c r="N163" s="191" t="s">
        <v>42</v>
      </c>
      <c r="O163" s="33"/>
      <c r="P163" s="170">
        <f>O163*H163</f>
        <v>0</v>
      </c>
      <c r="Q163" s="170">
        <v>4.4999999999999997E-3</v>
      </c>
      <c r="R163" s="170">
        <f>Q163*H163</f>
        <v>0.1366155</v>
      </c>
      <c r="S163" s="170">
        <v>0</v>
      </c>
      <c r="T163" s="171">
        <f>S163*H163</f>
        <v>0</v>
      </c>
      <c r="AR163" s="15" t="s">
        <v>209</v>
      </c>
      <c r="AT163" s="15" t="s">
        <v>180</v>
      </c>
      <c r="AU163" s="15" t="s">
        <v>79</v>
      </c>
      <c r="AY163" s="15" t="s">
        <v>155</v>
      </c>
      <c r="BE163" s="172">
        <f>IF(N163="základní",J163,0)</f>
        <v>0</v>
      </c>
      <c r="BF163" s="172">
        <f>IF(N163="snížená",J163,0)</f>
        <v>0</v>
      </c>
      <c r="BG163" s="172">
        <f>IF(N163="zákl. přenesená",J163,0)</f>
        <v>0</v>
      </c>
      <c r="BH163" s="172">
        <f>IF(N163="sníž. přenesená",J163,0)</f>
        <v>0</v>
      </c>
      <c r="BI163" s="172">
        <f>IF(N163="nulová",J163,0)</f>
        <v>0</v>
      </c>
      <c r="BJ163" s="15" t="s">
        <v>22</v>
      </c>
      <c r="BK163" s="172">
        <f>ROUND(I163*H163,2)</f>
        <v>0</v>
      </c>
      <c r="BL163" s="15" t="s">
        <v>190</v>
      </c>
      <c r="BM163" s="15" t="s">
        <v>192</v>
      </c>
    </row>
    <row r="164" spans="2:65" s="1" customFormat="1" ht="22.5" customHeight="1" x14ac:dyDescent="0.3">
      <c r="B164" s="160"/>
      <c r="C164" s="161" t="s">
        <v>226</v>
      </c>
      <c r="D164" s="161" t="s">
        <v>157</v>
      </c>
      <c r="E164" s="162" t="s">
        <v>857</v>
      </c>
      <c r="F164" s="163" t="s">
        <v>858</v>
      </c>
      <c r="G164" s="164" t="s">
        <v>265</v>
      </c>
      <c r="H164" s="192"/>
      <c r="I164" s="166"/>
      <c r="J164" s="167">
        <f>ROUND(I164*H164,2)</f>
        <v>0</v>
      </c>
      <c r="K164" s="163" t="s">
        <v>3</v>
      </c>
      <c r="L164" s="32"/>
      <c r="M164" s="168" t="s">
        <v>3</v>
      </c>
      <c r="N164" s="169" t="s">
        <v>42</v>
      </c>
      <c r="O164" s="33"/>
      <c r="P164" s="170">
        <f>O164*H164</f>
        <v>0</v>
      </c>
      <c r="Q164" s="170">
        <v>0</v>
      </c>
      <c r="R164" s="170">
        <f>Q164*H164</f>
        <v>0</v>
      </c>
      <c r="S164" s="170">
        <v>0</v>
      </c>
      <c r="T164" s="171">
        <f>S164*H164</f>
        <v>0</v>
      </c>
      <c r="AR164" s="15" t="s">
        <v>190</v>
      </c>
      <c r="AT164" s="15" t="s">
        <v>157</v>
      </c>
      <c r="AU164" s="15" t="s">
        <v>79</v>
      </c>
      <c r="AY164" s="15" t="s">
        <v>155</v>
      </c>
      <c r="BE164" s="172">
        <f>IF(N164="základní",J164,0)</f>
        <v>0</v>
      </c>
      <c r="BF164" s="172">
        <f>IF(N164="snížená",J164,0)</f>
        <v>0</v>
      </c>
      <c r="BG164" s="172">
        <f>IF(N164="zákl. přenesená",J164,0)</f>
        <v>0</v>
      </c>
      <c r="BH164" s="172">
        <f>IF(N164="sníž. přenesená",J164,0)</f>
        <v>0</v>
      </c>
      <c r="BI164" s="172">
        <f>IF(N164="nulová",J164,0)</f>
        <v>0</v>
      </c>
      <c r="BJ164" s="15" t="s">
        <v>22</v>
      </c>
      <c r="BK164" s="172">
        <f>ROUND(I164*H164,2)</f>
        <v>0</v>
      </c>
      <c r="BL164" s="15" t="s">
        <v>190</v>
      </c>
      <c r="BM164" s="15" t="s">
        <v>194</v>
      </c>
    </row>
    <row r="165" spans="2:65" s="10" customFormat="1" ht="29.85" customHeight="1" x14ac:dyDescent="0.3">
      <c r="B165" s="146"/>
      <c r="D165" s="157" t="s">
        <v>70</v>
      </c>
      <c r="E165" s="158" t="s">
        <v>266</v>
      </c>
      <c r="F165" s="158" t="s">
        <v>267</v>
      </c>
      <c r="I165" s="149"/>
      <c r="J165" s="159">
        <f>BK165</f>
        <v>0</v>
      </c>
      <c r="L165" s="146"/>
      <c r="M165" s="151"/>
      <c r="N165" s="152"/>
      <c r="O165" s="152"/>
      <c r="P165" s="153">
        <f>SUM(P166:P176)</f>
        <v>0</v>
      </c>
      <c r="Q165" s="152"/>
      <c r="R165" s="153">
        <f>SUM(R166:R176)</f>
        <v>1.9183247999999999</v>
      </c>
      <c r="S165" s="152"/>
      <c r="T165" s="154">
        <f>SUM(T166:T176)</f>
        <v>0.18114000000000002</v>
      </c>
      <c r="AR165" s="147" t="s">
        <v>79</v>
      </c>
      <c r="AT165" s="155" t="s">
        <v>70</v>
      </c>
      <c r="AU165" s="155" t="s">
        <v>22</v>
      </c>
      <c r="AY165" s="147" t="s">
        <v>155</v>
      </c>
      <c r="BK165" s="156">
        <f>SUM(BK166:BK176)</f>
        <v>0</v>
      </c>
    </row>
    <row r="166" spans="2:65" s="1" customFormat="1" ht="22.5" customHeight="1" x14ac:dyDescent="0.3">
      <c r="B166" s="160"/>
      <c r="C166" s="161" t="s">
        <v>227</v>
      </c>
      <c r="D166" s="161" t="s">
        <v>157</v>
      </c>
      <c r="E166" s="162" t="s">
        <v>1064</v>
      </c>
      <c r="F166" s="163" t="s">
        <v>1065</v>
      </c>
      <c r="G166" s="164" t="s">
        <v>178</v>
      </c>
      <c r="H166" s="165">
        <v>18.114000000000001</v>
      </c>
      <c r="I166" s="166"/>
      <c r="J166" s="167">
        <f>ROUND(I166*H166,2)</f>
        <v>0</v>
      </c>
      <c r="K166" s="163" t="s">
        <v>159</v>
      </c>
      <c r="L166" s="32"/>
      <c r="M166" s="168" t="s">
        <v>3</v>
      </c>
      <c r="N166" s="169" t="s">
        <v>42</v>
      </c>
      <c r="O166" s="33"/>
      <c r="P166" s="170">
        <f>O166*H166</f>
        <v>0</v>
      </c>
      <c r="Q166" s="170">
        <v>0</v>
      </c>
      <c r="R166" s="170">
        <f>Q166*H166</f>
        <v>0</v>
      </c>
      <c r="S166" s="170">
        <v>0.01</v>
      </c>
      <c r="T166" s="171">
        <f>S166*H166</f>
        <v>0.18114000000000002</v>
      </c>
      <c r="AR166" s="15" t="s">
        <v>190</v>
      </c>
      <c r="AT166" s="15" t="s">
        <v>157</v>
      </c>
      <c r="AU166" s="15" t="s">
        <v>79</v>
      </c>
      <c r="AY166" s="15" t="s">
        <v>155</v>
      </c>
      <c r="BE166" s="172">
        <f>IF(N166="základní",J166,0)</f>
        <v>0</v>
      </c>
      <c r="BF166" s="172">
        <f>IF(N166="snížená",J166,0)</f>
        <v>0</v>
      </c>
      <c r="BG166" s="172">
        <f>IF(N166="zákl. přenesená",J166,0)</f>
        <v>0</v>
      </c>
      <c r="BH166" s="172">
        <f>IF(N166="sníž. přenesená",J166,0)</f>
        <v>0</v>
      </c>
      <c r="BI166" s="172">
        <f>IF(N166="nulová",J166,0)</f>
        <v>0</v>
      </c>
      <c r="BJ166" s="15" t="s">
        <v>22</v>
      </c>
      <c r="BK166" s="172">
        <f>ROUND(I166*H166,2)</f>
        <v>0</v>
      </c>
      <c r="BL166" s="15" t="s">
        <v>190</v>
      </c>
      <c r="BM166" s="15" t="s">
        <v>1066</v>
      </c>
    </row>
    <row r="167" spans="2:65" s="1" customFormat="1" ht="22.5" customHeight="1" x14ac:dyDescent="0.3">
      <c r="B167" s="160"/>
      <c r="C167" s="161" t="s">
        <v>230</v>
      </c>
      <c r="D167" s="161" t="s">
        <v>157</v>
      </c>
      <c r="E167" s="162" t="s">
        <v>1067</v>
      </c>
      <c r="F167" s="163" t="s">
        <v>1068</v>
      </c>
      <c r="G167" s="164" t="s">
        <v>178</v>
      </c>
      <c r="H167" s="165">
        <v>37.308999999999997</v>
      </c>
      <c r="I167" s="166"/>
      <c r="J167" s="167">
        <f>ROUND(I167*H167,2)</f>
        <v>0</v>
      </c>
      <c r="K167" s="163" t="s">
        <v>159</v>
      </c>
      <c r="L167" s="32"/>
      <c r="M167" s="168" t="s">
        <v>3</v>
      </c>
      <c r="N167" s="169" t="s">
        <v>42</v>
      </c>
      <c r="O167" s="33"/>
      <c r="P167" s="170">
        <f>O167*H167</f>
        <v>0</v>
      </c>
      <c r="Q167" s="170">
        <v>0</v>
      </c>
      <c r="R167" s="170">
        <f>Q167*H167</f>
        <v>0</v>
      </c>
      <c r="S167" s="170">
        <v>0</v>
      </c>
      <c r="T167" s="171">
        <f>S167*H167</f>
        <v>0</v>
      </c>
      <c r="AR167" s="15" t="s">
        <v>190</v>
      </c>
      <c r="AT167" s="15" t="s">
        <v>157</v>
      </c>
      <c r="AU167" s="15" t="s">
        <v>79</v>
      </c>
      <c r="AY167" s="15" t="s">
        <v>155</v>
      </c>
      <c r="BE167" s="172">
        <f>IF(N167="základní",J167,0)</f>
        <v>0</v>
      </c>
      <c r="BF167" s="172">
        <f>IF(N167="snížená",J167,0)</f>
        <v>0</v>
      </c>
      <c r="BG167" s="172">
        <f>IF(N167="zákl. přenesená",J167,0)</f>
        <v>0</v>
      </c>
      <c r="BH167" s="172">
        <f>IF(N167="sníž. přenesená",J167,0)</f>
        <v>0</v>
      </c>
      <c r="BI167" s="172">
        <f>IF(N167="nulová",J167,0)</f>
        <v>0</v>
      </c>
      <c r="BJ167" s="15" t="s">
        <v>22</v>
      </c>
      <c r="BK167" s="172">
        <f>ROUND(I167*H167,2)</f>
        <v>0</v>
      </c>
      <c r="BL167" s="15" t="s">
        <v>190</v>
      </c>
      <c r="BM167" s="15" t="s">
        <v>1069</v>
      </c>
    </row>
    <row r="168" spans="2:65" s="1" customFormat="1" ht="22.5" customHeight="1" x14ac:dyDescent="0.3">
      <c r="B168" s="160"/>
      <c r="C168" s="182" t="s">
        <v>231</v>
      </c>
      <c r="D168" s="182" t="s">
        <v>180</v>
      </c>
      <c r="E168" s="183" t="s">
        <v>1070</v>
      </c>
      <c r="F168" s="184" t="s">
        <v>1071</v>
      </c>
      <c r="G168" s="185" t="s">
        <v>178</v>
      </c>
      <c r="H168" s="186">
        <v>42.905999999999999</v>
      </c>
      <c r="I168" s="187"/>
      <c r="J168" s="188">
        <f>ROUND(I168*H168,2)</f>
        <v>0</v>
      </c>
      <c r="K168" s="184" t="s">
        <v>159</v>
      </c>
      <c r="L168" s="189"/>
      <c r="M168" s="190" t="s">
        <v>3</v>
      </c>
      <c r="N168" s="191" t="s">
        <v>42</v>
      </c>
      <c r="O168" s="33"/>
      <c r="P168" s="170">
        <f>O168*H168</f>
        <v>0</v>
      </c>
      <c r="Q168" s="170">
        <v>2.9999999999999997E-4</v>
      </c>
      <c r="R168" s="170">
        <f>Q168*H168</f>
        <v>1.2871799999999999E-2</v>
      </c>
      <c r="S168" s="170">
        <v>0</v>
      </c>
      <c r="T168" s="171">
        <f>S168*H168</f>
        <v>0</v>
      </c>
      <c r="AR168" s="15" t="s">
        <v>209</v>
      </c>
      <c r="AT168" s="15" t="s">
        <v>180</v>
      </c>
      <c r="AU168" s="15" t="s">
        <v>79</v>
      </c>
      <c r="AY168" s="15" t="s">
        <v>155</v>
      </c>
      <c r="BE168" s="172">
        <f>IF(N168="základní",J168,0)</f>
        <v>0</v>
      </c>
      <c r="BF168" s="172">
        <f>IF(N168="snížená",J168,0)</f>
        <v>0</v>
      </c>
      <c r="BG168" s="172">
        <f>IF(N168="zákl. přenesená",J168,0)</f>
        <v>0</v>
      </c>
      <c r="BH168" s="172">
        <f>IF(N168="sníž. přenesená",J168,0)</f>
        <v>0</v>
      </c>
      <c r="BI168" s="172">
        <f>IF(N168="nulová",J168,0)</f>
        <v>0</v>
      </c>
      <c r="BJ168" s="15" t="s">
        <v>22</v>
      </c>
      <c r="BK168" s="172">
        <f>ROUND(I168*H168,2)</f>
        <v>0</v>
      </c>
      <c r="BL168" s="15" t="s">
        <v>190</v>
      </c>
      <c r="BM168" s="15" t="s">
        <v>1072</v>
      </c>
    </row>
    <row r="169" spans="2:65" s="11" customFormat="1" x14ac:dyDescent="0.3">
      <c r="B169" s="173"/>
      <c r="D169" s="174" t="s">
        <v>175</v>
      </c>
      <c r="F169" s="175" t="s">
        <v>1073</v>
      </c>
      <c r="H169" s="176">
        <v>42.905999999999999</v>
      </c>
      <c r="I169" s="177"/>
      <c r="L169" s="173"/>
      <c r="M169" s="178"/>
      <c r="N169" s="179"/>
      <c r="O169" s="179"/>
      <c r="P169" s="179"/>
      <c r="Q169" s="179"/>
      <c r="R169" s="179"/>
      <c r="S169" s="179"/>
      <c r="T169" s="180"/>
      <c r="AT169" s="181" t="s">
        <v>175</v>
      </c>
      <c r="AU169" s="181" t="s">
        <v>79</v>
      </c>
      <c r="AV169" s="11" t="s">
        <v>79</v>
      </c>
      <c r="AW169" s="11" t="s">
        <v>4</v>
      </c>
      <c r="AX169" s="11" t="s">
        <v>22</v>
      </c>
      <c r="AY169" s="181" t="s">
        <v>155</v>
      </c>
    </row>
    <row r="170" spans="2:65" s="1" customFormat="1" ht="22.5" customHeight="1" x14ac:dyDescent="0.3">
      <c r="B170" s="160"/>
      <c r="C170" s="161" t="s">
        <v>232</v>
      </c>
      <c r="D170" s="161" t="s">
        <v>157</v>
      </c>
      <c r="E170" s="162" t="s">
        <v>271</v>
      </c>
      <c r="F170" s="163" t="s">
        <v>272</v>
      </c>
      <c r="G170" s="164" t="s">
        <v>178</v>
      </c>
      <c r="H170" s="165">
        <v>37.308999999999997</v>
      </c>
      <c r="I170" s="166"/>
      <c r="J170" s="167">
        <f>ROUND(I170*H170,2)</f>
        <v>0</v>
      </c>
      <c r="K170" s="163" t="s">
        <v>159</v>
      </c>
      <c r="L170" s="32"/>
      <c r="M170" s="168" t="s">
        <v>3</v>
      </c>
      <c r="N170" s="169" t="s">
        <v>42</v>
      </c>
      <c r="O170" s="33"/>
      <c r="P170" s="170">
        <f>O170*H170</f>
        <v>0</v>
      </c>
      <c r="Q170" s="170">
        <v>0</v>
      </c>
      <c r="R170" s="170">
        <f>Q170*H170</f>
        <v>0</v>
      </c>
      <c r="S170" s="170">
        <v>0</v>
      </c>
      <c r="T170" s="171">
        <f>S170*H170</f>
        <v>0</v>
      </c>
      <c r="AR170" s="15" t="s">
        <v>190</v>
      </c>
      <c r="AT170" s="15" t="s">
        <v>157</v>
      </c>
      <c r="AU170" s="15" t="s">
        <v>79</v>
      </c>
      <c r="AY170" s="15" t="s">
        <v>155</v>
      </c>
      <c r="BE170" s="172">
        <f>IF(N170="základní",J170,0)</f>
        <v>0</v>
      </c>
      <c r="BF170" s="172">
        <f>IF(N170="snížená",J170,0)</f>
        <v>0</v>
      </c>
      <c r="BG170" s="172">
        <f>IF(N170="zákl. přenesená",J170,0)</f>
        <v>0</v>
      </c>
      <c r="BH170" s="172">
        <f>IF(N170="sníž. přenesená",J170,0)</f>
        <v>0</v>
      </c>
      <c r="BI170" s="172">
        <f>IF(N170="nulová",J170,0)</f>
        <v>0</v>
      </c>
      <c r="BJ170" s="15" t="s">
        <v>22</v>
      </c>
      <c r="BK170" s="172">
        <f>ROUND(I170*H170,2)</f>
        <v>0</v>
      </c>
      <c r="BL170" s="15" t="s">
        <v>190</v>
      </c>
      <c r="BM170" s="15" t="s">
        <v>1074</v>
      </c>
    </row>
    <row r="171" spans="2:65" s="1" customFormat="1" ht="22.5" customHeight="1" x14ac:dyDescent="0.3">
      <c r="B171" s="160"/>
      <c r="C171" s="182" t="s">
        <v>233</v>
      </c>
      <c r="D171" s="182" t="s">
        <v>180</v>
      </c>
      <c r="E171" s="183" t="s">
        <v>1075</v>
      </c>
      <c r="F171" s="184" t="s">
        <v>1076</v>
      </c>
      <c r="G171" s="185" t="s">
        <v>178</v>
      </c>
      <c r="H171" s="186">
        <v>42.905999999999999</v>
      </c>
      <c r="I171" s="187"/>
      <c r="J171" s="188">
        <f>ROUND(I171*H171,2)</f>
        <v>0</v>
      </c>
      <c r="K171" s="184" t="s">
        <v>159</v>
      </c>
      <c r="L171" s="189"/>
      <c r="M171" s="190" t="s">
        <v>3</v>
      </c>
      <c r="N171" s="191" t="s">
        <v>42</v>
      </c>
      <c r="O171" s="33"/>
      <c r="P171" s="170">
        <f>O171*H171</f>
        <v>0</v>
      </c>
      <c r="Q171" s="170">
        <v>5.0000000000000001E-4</v>
      </c>
      <c r="R171" s="170">
        <f>Q171*H171</f>
        <v>2.1453E-2</v>
      </c>
      <c r="S171" s="170">
        <v>0</v>
      </c>
      <c r="T171" s="171">
        <f>S171*H171</f>
        <v>0</v>
      </c>
      <c r="AR171" s="15" t="s">
        <v>209</v>
      </c>
      <c r="AT171" s="15" t="s">
        <v>180</v>
      </c>
      <c r="AU171" s="15" t="s">
        <v>79</v>
      </c>
      <c r="AY171" s="15" t="s">
        <v>155</v>
      </c>
      <c r="BE171" s="172">
        <f>IF(N171="základní",J171,0)</f>
        <v>0</v>
      </c>
      <c r="BF171" s="172">
        <f>IF(N171="snížená",J171,0)</f>
        <v>0</v>
      </c>
      <c r="BG171" s="172">
        <f>IF(N171="zákl. přenesená",J171,0)</f>
        <v>0</v>
      </c>
      <c r="BH171" s="172">
        <f>IF(N171="sníž. přenesená",J171,0)</f>
        <v>0</v>
      </c>
      <c r="BI171" s="172">
        <f>IF(N171="nulová",J171,0)</f>
        <v>0</v>
      </c>
      <c r="BJ171" s="15" t="s">
        <v>22</v>
      </c>
      <c r="BK171" s="172">
        <f>ROUND(I171*H171,2)</f>
        <v>0</v>
      </c>
      <c r="BL171" s="15" t="s">
        <v>190</v>
      </c>
      <c r="BM171" s="15" t="s">
        <v>1077</v>
      </c>
    </row>
    <row r="172" spans="2:65" s="11" customFormat="1" x14ac:dyDescent="0.3">
      <c r="B172" s="173"/>
      <c r="D172" s="174" t="s">
        <v>175</v>
      </c>
      <c r="F172" s="175" t="s">
        <v>1073</v>
      </c>
      <c r="H172" s="176">
        <v>42.905999999999999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81" t="s">
        <v>175</v>
      </c>
      <c r="AU172" s="181" t="s">
        <v>79</v>
      </c>
      <c r="AV172" s="11" t="s">
        <v>79</v>
      </c>
      <c r="AW172" s="11" t="s">
        <v>4</v>
      </c>
      <c r="AX172" s="11" t="s">
        <v>22</v>
      </c>
      <c r="AY172" s="181" t="s">
        <v>155</v>
      </c>
    </row>
    <row r="173" spans="2:65" s="1" customFormat="1" ht="22.5" customHeight="1" x14ac:dyDescent="0.3">
      <c r="B173" s="160"/>
      <c r="C173" s="161" t="s">
        <v>234</v>
      </c>
      <c r="D173" s="161" t="s">
        <v>157</v>
      </c>
      <c r="E173" s="162" t="s">
        <v>1078</v>
      </c>
      <c r="F173" s="163" t="s">
        <v>1079</v>
      </c>
      <c r="G173" s="164" t="s">
        <v>178</v>
      </c>
      <c r="H173" s="165">
        <v>37.308999999999997</v>
      </c>
      <c r="I173" s="166"/>
      <c r="J173" s="167">
        <f>ROUND(I173*H173,2)</f>
        <v>0</v>
      </c>
      <c r="K173" s="163" t="s">
        <v>159</v>
      </c>
      <c r="L173" s="32"/>
      <c r="M173" s="168" t="s">
        <v>3</v>
      </c>
      <c r="N173" s="169" t="s">
        <v>42</v>
      </c>
      <c r="O173" s="33"/>
      <c r="P173" s="170">
        <f>O173*H173</f>
        <v>0</v>
      </c>
      <c r="Q173" s="170">
        <v>0</v>
      </c>
      <c r="R173" s="170">
        <f>Q173*H173</f>
        <v>0</v>
      </c>
      <c r="S173" s="170">
        <v>0</v>
      </c>
      <c r="T173" s="171">
        <f>S173*H173</f>
        <v>0</v>
      </c>
      <c r="AR173" s="15" t="s">
        <v>190</v>
      </c>
      <c r="AT173" s="15" t="s">
        <v>157</v>
      </c>
      <c r="AU173" s="15" t="s">
        <v>79</v>
      </c>
      <c r="AY173" s="15" t="s">
        <v>155</v>
      </c>
      <c r="BE173" s="172">
        <f>IF(N173="základní",J173,0)</f>
        <v>0</v>
      </c>
      <c r="BF173" s="172">
        <f>IF(N173="snížená",J173,0)</f>
        <v>0</v>
      </c>
      <c r="BG173" s="172">
        <f>IF(N173="zákl. přenesená",J173,0)</f>
        <v>0</v>
      </c>
      <c r="BH173" s="172">
        <f>IF(N173="sníž. přenesená",J173,0)</f>
        <v>0</v>
      </c>
      <c r="BI173" s="172">
        <f>IF(N173="nulová",J173,0)</f>
        <v>0</v>
      </c>
      <c r="BJ173" s="15" t="s">
        <v>22</v>
      </c>
      <c r="BK173" s="172">
        <f>ROUND(I173*H173,2)</f>
        <v>0</v>
      </c>
      <c r="BL173" s="15" t="s">
        <v>190</v>
      </c>
      <c r="BM173" s="15" t="s">
        <v>1080</v>
      </c>
    </row>
    <row r="174" spans="2:65" s="1" customFormat="1" ht="22.5" customHeight="1" x14ac:dyDescent="0.3">
      <c r="B174" s="160"/>
      <c r="C174" s="182" t="s">
        <v>235</v>
      </c>
      <c r="D174" s="182" t="s">
        <v>180</v>
      </c>
      <c r="E174" s="183" t="s">
        <v>1081</v>
      </c>
      <c r="F174" s="184" t="s">
        <v>1082</v>
      </c>
      <c r="G174" s="185" t="s">
        <v>174</v>
      </c>
      <c r="H174" s="186">
        <v>1.8839999999999999</v>
      </c>
      <c r="I174" s="187"/>
      <c r="J174" s="188">
        <f>ROUND(I174*H174,2)</f>
        <v>0</v>
      </c>
      <c r="K174" s="184" t="s">
        <v>159</v>
      </c>
      <c r="L174" s="189"/>
      <c r="M174" s="190" t="s">
        <v>3</v>
      </c>
      <c r="N174" s="191" t="s">
        <v>42</v>
      </c>
      <c r="O174" s="33"/>
      <c r="P174" s="170">
        <f>O174*H174</f>
        <v>0</v>
      </c>
      <c r="Q174" s="170">
        <v>1</v>
      </c>
      <c r="R174" s="170">
        <f>Q174*H174</f>
        <v>1.8839999999999999</v>
      </c>
      <c r="S174" s="170">
        <v>0</v>
      </c>
      <c r="T174" s="171">
        <f>S174*H174</f>
        <v>0</v>
      </c>
      <c r="AR174" s="15" t="s">
        <v>209</v>
      </c>
      <c r="AT174" s="15" t="s">
        <v>180</v>
      </c>
      <c r="AU174" s="15" t="s">
        <v>79</v>
      </c>
      <c r="AY174" s="15" t="s">
        <v>155</v>
      </c>
      <c r="BE174" s="172">
        <f>IF(N174="základní",J174,0)</f>
        <v>0</v>
      </c>
      <c r="BF174" s="172">
        <f>IF(N174="snížená",J174,0)</f>
        <v>0</v>
      </c>
      <c r="BG174" s="172">
        <f>IF(N174="zákl. přenesená",J174,0)</f>
        <v>0</v>
      </c>
      <c r="BH174" s="172">
        <f>IF(N174="sníž. přenesená",J174,0)</f>
        <v>0</v>
      </c>
      <c r="BI174" s="172">
        <f>IF(N174="nulová",J174,0)</f>
        <v>0</v>
      </c>
      <c r="BJ174" s="15" t="s">
        <v>22</v>
      </c>
      <c r="BK174" s="172">
        <f>ROUND(I174*H174,2)</f>
        <v>0</v>
      </c>
      <c r="BL174" s="15" t="s">
        <v>190</v>
      </c>
      <c r="BM174" s="15" t="s">
        <v>1083</v>
      </c>
    </row>
    <row r="175" spans="2:65" s="11" customFormat="1" x14ac:dyDescent="0.3">
      <c r="B175" s="173"/>
      <c r="D175" s="174" t="s">
        <v>175</v>
      </c>
      <c r="F175" s="175" t="s">
        <v>1084</v>
      </c>
      <c r="H175" s="176">
        <v>1.8839999999999999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81" t="s">
        <v>175</v>
      </c>
      <c r="AU175" s="181" t="s">
        <v>79</v>
      </c>
      <c r="AV175" s="11" t="s">
        <v>79</v>
      </c>
      <c r="AW175" s="11" t="s">
        <v>4</v>
      </c>
      <c r="AX175" s="11" t="s">
        <v>22</v>
      </c>
      <c r="AY175" s="181" t="s">
        <v>155</v>
      </c>
    </row>
    <row r="176" spans="2:65" s="1" customFormat="1" ht="22.5" customHeight="1" x14ac:dyDescent="0.3">
      <c r="B176" s="160"/>
      <c r="C176" s="161" t="s">
        <v>236</v>
      </c>
      <c r="D176" s="161" t="s">
        <v>157</v>
      </c>
      <c r="E176" s="162" t="s">
        <v>1085</v>
      </c>
      <c r="F176" s="163" t="s">
        <v>1086</v>
      </c>
      <c r="G176" s="164" t="s">
        <v>265</v>
      </c>
      <c r="H176" s="192"/>
      <c r="I176" s="166"/>
      <c r="J176" s="167">
        <f>ROUND(I176*H176,2)</f>
        <v>0</v>
      </c>
      <c r="K176" s="163" t="s">
        <v>159</v>
      </c>
      <c r="L176" s="32"/>
      <c r="M176" s="168" t="s">
        <v>3</v>
      </c>
      <c r="N176" s="169" t="s">
        <v>42</v>
      </c>
      <c r="O176" s="33"/>
      <c r="P176" s="170">
        <f>O176*H176</f>
        <v>0</v>
      </c>
      <c r="Q176" s="170">
        <v>0</v>
      </c>
      <c r="R176" s="170">
        <f>Q176*H176</f>
        <v>0</v>
      </c>
      <c r="S176" s="170">
        <v>0</v>
      </c>
      <c r="T176" s="171">
        <f>S176*H176</f>
        <v>0</v>
      </c>
      <c r="AR176" s="15" t="s">
        <v>190</v>
      </c>
      <c r="AT176" s="15" t="s">
        <v>157</v>
      </c>
      <c r="AU176" s="15" t="s">
        <v>79</v>
      </c>
      <c r="AY176" s="15" t="s">
        <v>155</v>
      </c>
      <c r="BE176" s="172">
        <f>IF(N176="základní",J176,0)</f>
        <v>0</v>
      </c>
      <c r="BF176" s="172">
        <f>IF(N176="snížená",J176,0)</f>
        <v>0</v>
      </c>
      <c r="BG176" s="172">
        <f>IF(N176="zákl. přenesená",J176,0)</f>
        <v>0</v>
      </c>
      <c r="BH176" s="172">
        <f>IF(N176="sníž. přenesená",J176,0)</f>
        <v>0</v>
      </c>
      <c r="BI176" s="172">
        <f>IF(N176="nulová",J176,0)</f>
        <v>0</v>
      </c>
      <c r="BJ176" s="15" t="s">
        <v>22</v>
      </c>
      <c r="BK176" s="172">
        <f>ROUND(I176*H176,2)</f>
        <v>0</v>
      </c>
      <c r="BL176" s="15" t="s">
        <v>190</v>
      </c>
      <c r="BM176" s="15" t="s">
        <v>1087</v>
      </c>
    </row>
    <row r="177" spans="2:65" s="10" customFormat="1" ht="29.85" customHeight="1" x14ac:dyDescent="0.3">
      <c r="B177" s="146"/>
      <c r="D177" s="157" t="s">
        <v>70</v>
      </c>
      <c r="E177" s="158" t="s">
        <v>277</v>
      </c>
      <c r="F177" s="158" t="s">
        <v>278</v>
      </c>
      <c r="I177" s="149"/>
      <c r="J177" s="159">
        <f>BK177</f>
        <v>0</v>
      </c>
      <c r="L177" s="146"/>
      <c r="M177" s="151"/>
      <c r="N177" s="152"/>
      <c r="O177" s="152"/>
      <c r="P177" s="153">
        <f>SUM(P178:P184)</f>
        <v>0</v>
      </c>
      <c r="Q177" s="152"/>
      <c r="R177" s="153">
        <f>SUM(R178:R184)</f>
        <v>0.38109550000000003</v>
      </c>
      <c r="S177" s="152"/>
      <c r="T177" s="154">
        <f>SUM(T178:T184)</f>
        <v>0</v>
      </c>
      <c r="AR177" s="147" t="s">
        <v>79</v>
      </c>
      <c r="AT177" s="155" t="s">
        <v>70</v>
      </c>
      <c r="AU177" s="155" t="s">
        <v>22</v>
      </c>
      <c r="AY177" s="147" t="s">
        <v>155</v>
      </c>
      <c r="BK177" s="156">
        <f>SUM(BK178:BK184)</f>
        <v>0</v>
      </c>
    </row>
    <row r="178" spans="2:65" s="1" customFormat="1" ht="22.5" customHeight="1" x14ac:dyDescent="0.3">
      <c r="B178" s="160"/>
      <c r="C178" s="161" t="s">
        <v>238</v>
      </c>
      <c r="D178" s="161" t="s">
        <v>157</v>
      </c>
      <c r="E178" s="162" t="s">
        <v>1088</v>
      </c>
      <c r="F178" s="163" t="s">
        <v>1089</v>
      </c>
      <c r="G178" s="164" t="s">
        <v>178</v>
      </c>
      <c r="H178" s="165">
        <v>49.533000000000001</v>
      </c>
      <c r="I178" s="166"/>
      <c r="J178" s="167">
        <f>ROUND(I178*H178,2)</f>
        <v>0</v>
      </c>
      <c r="K178" s="163" t="s">
        <v>159</v>
      </c>
      <c r="L178" s="32"/>
      <c r="M178" s="168" t="s">
        <v>3</v>
      </c>
      <c r="N178" s="169" t="s">
        <v>42</v>
      </c>
      <c r="O178" s="33"/>
      <c r="P178" s="170">
        <f>O178*H178</f>
        <v>0</v>
      </c>
      <c r="Q178" s="170">
        <v>0</v>
      </c>
      <c r="R178" s="170">
        <f>Q178*H178</f>
        <v>0</v>
      </c>
      <c r="S178" s="170">
        <v>0</v>
      </c>
      <c r="T178" s="171">
        <f>S178*H178</f>
        <v>0</v>
      </c>
      <c r="AR178" s="15" t="s">
        <v>190</v>
      </c>
      <c r="AT178" s="15" t="s">
        <v>157</v>
      </c>
      <c r="AU178" s="15" t="s">
        <v>79</v>
      </c>
      <c r="AY178" s="15" t="s">
        <v>155</v>
      </c>
      <c r="BE178" s="172">
        <f>IF(N178="základní",J178,0)</f>
        <v>0</v>
      </c>
      <c r="BF178" s="172">
        <f>IF(N178="snížená",J178,0)</f>
        <v>0</v>
      </c>
      <c r="BG178" s="172">
        <f>IF(N178="zákl. přenesená",J178,0)</f>
        <v>0</v>
      </c>
      <c r="BH178" s="172">
        <f>IF(N178="sníž. přenesená",J178,0)</f>
        <v>0</v>
      </c>
      <c r="BI178" s="172">
        <f>IF(N178="nulová",J178,0)</f>
        <v>0</v>
      </c>
      <c r="BJ178" s="15" t="s">
        <v>22</v>
      </c>
      <c r="BK178" s="172">
        <f>ROUND(I178*H178,2)</f>
        <v>0</v>
      </c>
      <c r="BL178" s="15" t="s">
        <v>190</v>
      </c>
      <c r="BM178" s="15" t="s">
        <v>1090</v>
      </c>
    </row>
    <row r="179" spans="2:65" s="1" customFormat="1" ht="22.5" customHeight="1" x14ac:dyDescent="0.3">
      <c r="B179" s="160"/>
      <c r="C179" s="182" t="s">
        <v>241</v>
      </c>
      <c r="D179" s="182" t="s">
        <v>180</v>
      </c>
      <c r="E179" s="183" t="s">
        <v>1091</v>
      </c>
      <c r="F179" s="184" t="s">
        <v>1092</v>
      </c>
      <c r="G179" s="185" t="s">
        <v>178</v>
      </c>
      <c r="H179" s="186">
        <v>101.047</v>
      </c>
      <c r="I179" s="187"/>
      <c r="J179" s="188">
        <f>ROUND(I179*H179,2)</f>
        <v>0</v>
      </c>
      <c r="K179" s="184" t="s">
        <v>159</v>
      </c>
      <c r="L179" s="189"/>
      <c r="M179" s="190" t="s">
        <v>3</v>
      </c>
      <c r="N179" s="191" t="s">
        <v>42</v>
      </c>
      <c r="O179" s="33"/>
      <c r="P179" s="170">
        <f>O179*H179</f>
        <v>0</v>
      </c>
      <c r="Q179" s="170">
        <v>2.5000000000000001E-3</v>
      </c>
      <c r="R179" s="170">
        <f>Q179*H179</f>
        <v>0.25261749999999999</v>
      </c>
      <c r="S179" s="170">
        <v>0</v>
      </c>
      <c r="T179" s="171">
        <f>S179*H179</f>
        <v>0</v>
      </c>
      <c r="AR179" s="15" t="s">
        <v>209</v>
      </c>
      <c r="AT179" s="15" t="s">
        <v>180</v>
      </c>
      <c r="AU179" s="15" t="s">
        <v>79</v>
      </c>
      <c r="AY179" s="15" t="s">
        <v>155</v>
      </c>
      <c r="BE179" s="172">
        <f>IF(N179="základní",J179,0)</f>
        <v>0</v>
      </c>
      <c r="BF179" s="172">
        <f>IF(N179="snížená",J179,0)</f>
        <v>0</v>
      </c>
      <c r="BG179" s="172">
        <f>IF(N179="zákl. přenesená",J179,0)</f>
        <v>0</v>
      </c>
      <c r="BH179" s="172">
        <f>IF(N179="sníž. přenesená",J179,0)</f>
        <v>0</v>
      </c>
      <c r="BI179" s="172">
        <f>IF(N179="nulová",J179,0)</f>
        <v>0</v>
      </c>
      <c r="BJ179" s="15" t="s">
        <v>22</v>
      </c>
      <c r="BK179" s="172">
        <f>ROUND(I179*H179,2)</f>
        <v>0</v>
      </c>
      <c r="BL179" s="15" t="s">
        <v>190</v>
      </c>
      <c r="BM179" s="15" t="s">
        <v>1093</v>
      </c>
    </row>
    <row r="180" spans="2:65" s="11" customFormat="1" x14ac:dyDescent="0.3">
      <c r="B180" s="173"/>
      <c r="D180" s="174" t="s">
        <v>175</v>
      </c>
      <c r="F180" s="175" t="s">
        <v>1094</v>
      </c>
      <c r="H180" s="176">
        <v>101.047</v>
      </c>
      <c r="I180" s="177"/>
      <c r="L180" s="173"/>
      <c r="M180" s="178"/>
      <c r="N180" s="179"/>
      <c r="O180" s="179"/>
      <c r="P180" s="179"/>
      <c r="Q180" s="179"/>
      <c r="R180" s="179"/>
      <c r="S180" s="179"/>
      <c r="T180" s="180"/>
      <c r="AT180" s="181" t="s">
        <v>175</v>
      </c>
      <c r="AU180" s="181" t="s">
        <v>79</v>
      </c>
      <c r="AV180" s="11" t="s">
        <v>79</v>
      </c>
      <c r="AW180" s="11" t="s">
        <v>4</v>
      </c>
      <c r="AX180" s="11" t="s">
        <v>22</v>
      </c>
      <c r="AY180" s="181" t="s">
        <v>155</v>
      </c>
    </row>
    <row r="181" spans="2:65" s="1" customFormat="1" ht="22.5" customHeight="1" x14ac:dyDescent="0.3">
      <c r="B181" s="160"/>
      <c r="C181" s="161" t="s">
        <v>244</v>
      </c>
      <c r="D181" s="161" t="s">
        <v>157</v>
      </c>
      <c r="E181" s="162" t="s">
        <v>280</v>
      </c>
      <c r="F181" s="163" t="s">
        <v>1095</v>
      </c>
      <c r="G181" s="164" t="s">
        <v>178</v>
      </c>
      <c r="H181" s="165">
        <v>29.603000000000002</v>
      </c>
      <c r="I181" s="166"/>
      <c r="J181" s="167">
        <f>ROUND(I181*H181,2)</f>
        <v>0</v>
      </c>
      <c r="K181" s="163" t="s">
        <v>3</v>
      </c>
      <c r="L181" s="32"/>
      <c r="M181" s="168" t="s">
        <v>3</v>
      </c>
      <c r="N181" s="169" t="s">
        <v>42</v>
      </c>
      <c r="O181" s="33"/>
      <c r="P181" s="170">
        <f>O181*H181</f>
        <v>0</v>
      </c>
      <c r="Q181" s="170">
        <v>0</v>
      </c>
      <c r="R181" s="170">
        <f>Q181*H181</f>
        <v>0</v>
      </c>
      <c r="S181" s="170">
        <v>0</v>
      </c>
      <c r="T181" s="171">
        <f>S181*H181</f>
        <v>0</v>
      </c>
      <c r="AR181" s="15" t="s">
        <v>190</v>
      </c>
      <c r="AT181" s="15" t="s">
        <v>157</v>
      </c>
      <c r="AU181" s="15" t="s">
        <v>79</v>
      </c>
      <c r="AY181" s="15" t="s">
        <v>155</v>
      </c>
      <c r="BE181" s="172">
        <f>IF(N181="základní",J181,0)</f>
        <v>0</v>
      </c>
      <c r="BF181" s="172">
        <f>IF(N181="snížená",J181,0)</f>
        <v>0</v>
      </c>
      <c r="BG181" s="172">
        <f>IF(N181="zákl. přenesená",J181,0)</f>
        <v>0</v>
      </c>
      <c r="BH181" s="172">
        <f>IF(N181="sníž. přenesená",J181,0)</f>
        <v>0</v>
      </c>
      <c r="BI181" s="172">
        <f>IF(N181="nulová",J181,0)</f>
        <v>0</v>
      </c>
      <c r="BJ181" s="15" t="s">
        <v>22</v>
      </c>
      <c r="BK181" s="172">
        <f>ROUND(I181*H181,2)</f>
        <v>0</v>
      </c>
      <c r="BL181" s="15" t="s">
        <v>190</v>
      </c>
      <c r="BM181" s="15" t="s">
        <v>196</v>
      </c>
    </row>
    <row r="182" spans="2:65" s="1" customFormat="1" ht="22.5" customHeight="1" x14ac:dyDescent="0.3">
      <c r="B182" s="160"/>
      <c r="C182" s="182" t="s">
        <v>247</v>
      </c>
      <c r="D182" s="182" t="s">
        <v>180</v>
      </c>
      <c r="E182" s="183" t="s">
        <v>289</v>
      </c>
      <c r="F182" s="184" t="s">
        <v>290</v>
      </c>
      <c r="G182" s="185" t="s">
        <v>178</v>
      </c>
      <c r="H182" s="186">
        <v>36.707999999999998</v>
      </c>
      <c r="I182" s="187"/>
      <c r="J182" s="188">
        <f>ROUND(I182*H182,2)</f>
        <v>0</v>
      </c>
      <c r="K182" s="184" t="s">
        <v>159</v>
      </c>
      <c r="L182" s="189"/>
      <c r="M182" s="190" t="s">
        <v>3</v>
      </c>
      <c r="N182" s="191" t="s">
        <v>42</v>
      </c>
      <c r="O182" s="33"/>
      <c r="P182" s="170">
        <f>O182*H182</f>
        <v>0</v>
      </c>
      <c r="Q182" s="170">
        <v>3.5000000000000001E-3</v>
      </c>
      <c r="R182" s="170">
        <f>Q182*H182</f>
        <v>0.12847800000000001</v>
      </c>
      <c r="S182" s="170">
        <v>0</v>
      </c>
      <c r="T182" s="171">
        <f>S182*H182</f>
        <v>0</v>
      </c>
      <c r="AR182" s="15" t="s">
        <v>209</v>
      </c>
      <c r="AT182" s="15" t="s">
        <v>180</v>
      </c>
      <c r="AU182" s="15" t="s">
        <v>79</v>
      </c>
      <c r="AY182" s="15" t="s">
        <v>155</v>
      </c>
      <c r="BE182" s="172">
        <f>IF(N182="základní",J182,0)</f>
        <v>0</v>
      </c>
      <c r="BF182" s="172">
        <f>IF(N182="snížená",J182,0)</f>
        <v>0</v>
      </c>
      <c r="BG182" s="172">
        <f>IF(N182="zákl. přenesená",J182,0)</f>
        <v>0</v>
      </c>
      <c r="BH182" s="172">
        <f>IF(N182="sníž. přenesená",J182,0)</f>
        <v>0</v>
      </c>
      <c r="BI182" s="172">
        <f>IF(N182="nulová",J182,0)</f>
        <v>0</v>
      </c>
      <c r="BJ182" s="15" t="s">
        <v>22</v>
      </c>
      <c r="BK182" s="172">
        <f>ROUND(I182*H182,2)</f>
        <v>0</v>
      </c>
      <c r="BL182" s="15" t="s">
        <v>190</v>
      </c>
      <c r="BM182" s="15" t="s">
        <v>198</v>
      </c>
    </row>
    <row r="183" spans="2:65" s="11" customFormat="1" x14ac:dyDescent="0.3">
      <c r="B183" s="173"/>
      <c r="D183" s="174" t="s">
        <v>175</v>
      </c>
      <c r="F183" s="175" t="s">
        <v>1096</v>
      </c>
      <c r="H183" s="176">
        <v>36.707999999999998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81" t="s">
        <v>175</v>
      </c>
      <c r="AU183" s="181" t="s">
        <v>79</v>
      </c>
      <c r="AV183" s="11" t="s">
        <v>79</v>
      </c>
      <c r="AW183" s="11" t="s">
        <v>4</v>
      </c>
      <c r="AX183" s="11" t="s">
        <v>22</v>
      </c>
      <c r="AY183" s="181" t="s">
        <v>155</v>
      </c>
    </row>
    <row r="184" spans="2:65" s="1" customFormat="1" ht="22.5" customHeight="1" x14ac:dyDescent="0.3">
      <c r="B184" s="160"/>
      <c r="C184" s="161" t="s">
        <v>252</v>
      </c>
      <c r="D184" s="161" t="s">
        <v>157</v>
      </c>
      <c r="E184" s="162" t="s">
        <v>869</v>
      </c>
      <c r="F184" s="163" t="s">
        <v>870</v>
      </c>
      <c r="G184" s="164" t="s">
        <v>265</v>
      </c>
      <c r="H184" s="192"/>
      <c r="I184" s="166"/>
      <c r="J184" s="167">
        <f>ROUND(I184*H184,2)</f>
        <v>0</v>
      </c>
      <c r="K184" s="163" t="s">
        <v>159</v>
      </c>
      <c r="L184" s="32"/>
      <c r="M184" s="168" t="s">
        <v>3</v>
      </c>
      <c r="N184" s="169" t="s">
        <v>42</v>
      </c>
      <c r="O184" s="33"/>
      <c r="P184" s="170">
        <f>O184*H184</f>
        <v>0</v>
      </c>
      <c r="Q184" s="170">
        <v>0</v>
      </c>
      <c r="R184" s="170">
        <f>Q184*H184</f>
        <v>0</v>
      </c>
      <c r="S184" s="170">
        <v>0</v>
      </c>
      <c r="T184" s="171">
        <f>S184*H184</f>
        <v>0</v>
      </c>
      <c r="AR184" s="15" t="s">
        <v>190</v>
      </c>
      <c r="AT184" s="15" t="s">
        <v>157</v>
      </c>
      <c r="AU184" s="15" t="s">
        <v>79</v>
      </c>
      <c r="AY184" s="15" t="s">
        <v>155</v>
      </c>
      <c r="BE184" s="172">
        <f>IF(N184="základní",J184,0)</f>
        <v>0</v>
      </c>
      <c r="BF184" s="172">
        <f>IF(N184="snížená",J184,0)</f>
        <v>0</v>
      </c>
      <c r="BG184" s="172">
        <f>IF(N184="zákl. přenesená",J184,0)</f>
        <v>0</v>
      </c>
      <c r="BH184" s="172">
        <f>IF(N184="sníž. přenesená",J184,0)</f>
        <v>0</v>
      </c>
      <c r="BI184" s="172">
        <f>IF(N184="nulová",J184,0)</f>
        <v>0</v>
      </c>
      <c r="BJ184" s="15" t="s">
        <v>22</v>
      </c>
      <c r="BK184" s="172">
        <f>ROUND(I184*H184,2)</f>
        <v>0</v>
      </c>
      <c r="BL184" s="15" t="s">
        <v>190</v>
      </c>
      <c r="BM184" s="15" t="s">
        <v>871</v>
      </c>
    </row>
    <row r="185" spans="2:65" s="10" customFormat="1" ht="29.85" customHeight="1" x14ac:dyDescent="0.3">
      <c r="B185" s="146"/>
      <c r="D185" s="157" t="s">
        <v>70</v>
      </c>
      <c r="E185" s="158" t="s">
        <v>294</v>
      </c>
      <c r="F185" s="158" t="s">
        <v>295</v>
      </c>
      <c r="I185" s="149"/>
      <c r="J185" s="159">
        <f>BK185</f>
        <v>0</v>
      </c>
      <c r="L185" s="146"/>
      <c r="M185" s="151"/>
      <c r="N185" s="152"/>
      <c r="O185" s="152"/>
      <c r="P185" s="153">
        <f>SUM(P186:P194)</f>
        <v>0</v>
      </c>
      <c r="Q185" s="152"/>
      <c r="R185" s="153">
        <f>SUM(R186:R194)</f>
        <v>3.0586999999999996E-2</v>
      </c>
      <c r="S185" s="152"/>
      <c r="T185" s="154">
        <f>SUM(T186:T194)</f>
        <v>0</v>
      </c>
      <c r="AR185" s="147" t="s">
        <v>79</v>
      </c>
      <c r="AT185" s="155" t="s">
        <v>70</v>
      </c>
      <c r="AU185" s="155" t="s">
        <v>22</v>
      </c>
      <c r="AY185" s="147" t="s">
        <v>155</v>
      </c>
      <c r="BK185" s="156">
        <f>SUM(BK186:BK194)</f>
        <v>0</v>
      </c>
    </row>
    <row r="186" spans="2:65" s="1" customFormat="1" ht="22.5" customHeight="1" x14ac:dyDescent="0.3">
      <c r="B186" s="160"/>
      <c r="C186" s="161" t="s">
        <v>256</v>
      </c>
      <c r="D186" s="161" t="s">
        <v>157</v>
      </c>
      <c r="E186" s="162" t="s">
        <v>300</v>
      </c>
      <c r="F186" s="163" t="s">
        <v>301</v>
      </c>
      <c r="G186" s="164" t="s">
        <v>297</v>
      </c>
      <c r="H186" s="165">
        <v>4.75</v>
      </c>
      <c r="I186" s="166"/>
      <c r="J186" s="167">
        <f t="shared" ref="J186:J194" si="40">ROUND(I186*H186,2)</f>
        <v>0</v>
      </c>
      <c r="K186" s="163" t="s">
        <v>3</v>
      </c>
      <c r="L186" s="32"/>
      <c r="M186" s="168" t="s">
        <v>3</v>
      </c>
      <c r="N186" s="169" t="s">
        <v>42</v>
      </c>
      <c r="O186" s="33"/>
      <c r="P186" s="170">
        <f t="shared" ref="P186:P194" si="41">O186*H186</f>
        <v>0</v>
      </c>
      <c r="Q186" s="170">
        <v>1.2600000000000001E-3</v>
      </c>
      <c r="R186" s="170">
        <f t="shared" ref="R186:R194" si="42">Q186*H186</f>
        <v>5.9849999999999999E-3</v>
      </c>
      <c r="S186" s="170">
        <v>0</v>
      </c>
      <c r="T186" s="171">
        <f t="shared" ref="T186:T194" si="43">S186*H186</f>
        <v>0</v>
      </c>
      <c r="AR186" s="15" t="s">
        <v>190</v>
      </c>
      <c r="AT186" s="15" t="s">
        <v>157</v>
      </c>
      <c r="AU186" s="15" t="s">
        <v>79</v>
      </c>
      <c r="AY186" s="15" t="s">
        <v>155</v>
      </c>
      <c r="BE186" s="172">
        <f t="shared" ref="BE186:BE194" si="44">IF(N186="základní",J186,0)</f>
        <v>0</v>
      </c>
      <c r="BF186" s="172">
        <f t="shared" ref="BF186:BF194" si="45">IF(N186="snížená",J186,0)</f>
        <v>0</v>
      </c>
      <c r="BG186" s="172">
        <f t="shared" ref="BG186:BG194" si="46">IF(N186="zákl. přenesená",J186,0)</f>
        <v>0</v>
      </c>
      <c r="BH186" s="172">
        <f t="shared" ref="BH186:BH194" si="47">IF(N186="sníž. přenesená",J186,0)</f>
        <v>0</v>
      </c>
      <c r="BI186" s="172">
        <f t="shared" ref="BI186:BI194" si="48">IF(N186="nulová",J186,0)</f>
        <v>0</v>
      </c>
      <c r="BJ186" s="15" t="s">
        <v>22</v>
      </c>
      <c r="BK186" s="172">
        <f t="shared" ref="BK186:BK194" si="49">ROUND(I186*H186,2)</f>
        <v>0</v>
      </c>
      <c r="BL186" s="15" t="s">
        <v>190</v>
      </c>
      <c r="BM186" s="15" t="s">
        <v>1097</v>
      </c>
    </row>
    <row r="187" spans="2:65" s="1" customFormat="1" ht="22.5" customHeight="1" x14ac:dyDescent="0.3">
      <c r="B187" s="160"/>
      <c r="C187" s="161" t="s">
        <v>258</v>
      </c>
      <c r="D187" s="161" t="s">
        <v>157</v>
      </c>
      <c r="E187" s="162" t="s">
        <v>303</v>
      </c>
      <c r="F187" s="163" t="s">
        <v>304</v>
      </c>
      <c r="G187" s="164" t="s">
        <v>297</v>
      </c>
      <c r="H187" s="165">
        <v>1.9</v>
      </c>
      <c r="I187" s="166"/>
      <c r="J187" s="167">
        <f t="shared" si="40"/>
        <v>0</v>
      </c>
      <c r="K187" s="163" t="s">
        <v>3</v>
      </c>
      <c r="L187" s="32"/>
      <c r="M187" s="168" t="s">
        <v>3</v>
      </c>
      <c r="N187" s="169" t="s">
        <v>42</v>
      </c>
      <c r="O187" s="33"/>
      <c r="P187" s="170">
        <f t="shared" si="41"/>
        <v>0</v>
      </c>
      <c r="Q187" s="170">
        <v>1.7600000000000001E-3</v>
      </c>
      <c r="R187" s="170">
        <f t="shared" si="42"/>
        <v>3.3439999999999998E-3</v>
      </c>
      <c r="S187" s="170">
        <v>0</v>
      </c>
      <c r="T187" s="171">
        <f t="shared" si="43"/>
        <v>0</v>
      </c>
      <c r="AR187" s="15" t="s">
        <v>190</v>
      </c>
      <c r="AT187" s="15" t="s">
        <v>157</v>
      </c>
      <c r="AU187" s="15" t="s">
        <v>79</v>
      </c>
      <c r="AY187" s="15" t="s">
        <v>155</v>
      </c>
      <c r="BE187" s="172">
        <f t="shared" si="44"/>
        <v>0</v>
      </c>
      <c r="BF187" s="172">
        <f t="shared" si="45"/>
        <v>0</v>
      </c>
      <c r="BG187" s="172">
        <f t="shared" si="46"/>
        <v>0</v>
      </c>
      <c r="BH187" s="172">
        <f t="shared" si="47"/>
        <v>0</v>
      </c>
      <c r="BI187" s="172">
        <f t="shared" si="48"/>
        <v>0</v>
      </c>
      <c r="BJ187" s="15" t="s">
        <v>22</v>
      </c>
      <c r="BK187" s="172">
        <f t="shared" si="49"/>
        <v>0</v>
      </c>
      <c r="BL187" s="15" t="s">
        <v>190</v>
      </c>
      <c r="BM187" s="15" t="s">
        <v>1098</v>
      </c>
    </row>
    <row r="188" spans="2:65" s="1" customFormat="1" ht="22.5" customHeight="1" x14ac:dyDescent="0.3">
      <c r="B188" s="160"/>
      <c r="C188" s="161" t="s">
        <v>259</v>
      </c>
      <c r="D188" s="161" t="s">
        <v>157</v>
      </c>
      <c r="E188" s="162" t="s">
        <v>306</v>
      </c>
      <c r="F188" s="163" t="s">
        <v>307</v>
      </c>
      <c r="G188" s="164" t="s">
        <v>297</v>
      </c>
      <c r="H188" s="165">
        <v>6.1749999999999998</v>
      </c>
      <c r="I188" s="166"/>
      <c r="J188" s="167">
        <f t="shared" si="40"/>
        <v>0</v>
      </c>
      <c r="K188" s="163" t="s">
        <v>3</v>
      </c>
      <c r="L188" s="32"/>
      <c r="M188" s="168" t="s">
        <v>3</v>
      </c>
      <c r="N188" s="169" t="s">
        <v>42</v>
      </c>
      <c r="O188" s="33"/>
      <c r="P188" s="170">
        <f t="shared" si="41"/>
        <v>0</v>
      </c>
      <c r="Q188" s="170">
        <v>2.7699999999999999E-3</v>
      </c>
      <c r="R188" s="170">
        <f t="shared" si="42"/>
        <v>1.7104749999999998E-2</v>
      </c>
      <c r="S188" s="170">
        <v>0</v>
      </c>
      <c r="T188" s="171">
        <f t="shared" si="43"/>
        <v>0</v>
      </c>
      <c r="AR188" s="15" t="s">
        <v>190</v>
      </c>
      <c r="AT188" s="15" t="s">
        <v>157</v>
      </c>
      <c r="AU188" s="15" t="s">
        <v>79</v>
      </c>
      <c r="AY188" s="15" t="s">
        <v>155</v>
      </c>
      <c r="BE188" s="172">
        <f t="shared" si="44"/>
        <v>0</v>
      </c>
      <c r="BF188" s="172">
        <f t="shared" si="45"/>
        <v>0</v>
      </c>
      <c r="BG188" s="172">
        <f t="shared" si="46"/>
        <v>0</v>
      </c>
      <c r="BH188" s="172">
        <f t="shared" si="47"/>
        <v>0</v>
      </c>
      <c r="BI188" s="172">
        <f t="shared" si="48"/>
        <v>0</v>
      </c>
      <c r="BJ188" s="15" t="s">
        <v>22</v>
      </c>
      <c r="BK188" s="172">
        <f t="shared" si="49"/>
        <v>0</v>
      </c>
      <c r="BL188" s="15" t="s">
        <v>190</v>
      </c>
      <c r="BM188" s="15" t="s">
        <v>1099</v>
      </c>
    </row>
    <row r="189" spans="2:65" s="1" customFormat="1" ht="22.5" customHeight="1" x14ac:dyDescent="0.3">
      <c r="B189" s="160"/>
      <c r="C189" s="161" t="s">
        <v>260</v>
      </c>
      <c r="D189" s="161" t="s">
        <v>157</v>
      </c>
      <c r="E189" s="162" t="s">
        <v>312</v>
      </c>
      <c r="F189" s="163" t="s">
        <v>313</v>
      </c>
      <c r="G189" s="164" t="s">
        <v>297</v>
      </c>
      <c r="H189" s="165">
        <v>1.9</v>
      </c>
      <c r="I189" s="166"/>
      <c r="J189" s="167">
        <f t="shared" si="40"/>
        <v>0</v>
      </c>
      <c r="K189" s="163" t="s">
        <v>3</v>
      </c>
      <c r="L189" s="32"/>
      <c r="M189" s="168" t="s">
        <v>3</v>
      </c>
      <c r="N189" s="169" t="s">
        <v>42</v>
      </c>
      <c r="O189" s="33"/>
      <c r="P189" s="170">
        <f t="shared" si="41"/>
        <v>0</v>
      </c>
      <c r="Q189" s="170">
        <v>3.5E-4</v>
      </c>
      <c r="R189" s="170">
        <f t="shared" si="42"/>
        <v>6.6500000000000001E-4</v>
      </c>
      <c r="S189" s="170">
        <v>0</v>
      </c>
      <c r="T189" s="171">
        <f t="shared" si="43"/>
        <v>0</v>
      </c>
      <c r="AR189" s="15" t="s">
        <v>190</v>
      </c>
      <c r="AT189" s="15" t="s">
        <v>157</v>
      </c>
      <c r="AU189" s="15" t="s">
        <v>79</v>
      </c>
      <c r="AY189" s="15" t="s">
        <v>155</v>
      </c>
      <c r="BE189" s="172">
        <f t="shared" si="44"/>
        <v>0</v>
      </c>
      <c r="BF189" s="172">
        <f t="shared" si="45"/>
        <v>0</v>
      </c>
      <c r="BG189" s="172">
        <f t="shared" si="46"/>
        <v>0</v>
      </c>
      <c r="BH189" s="172">
        <f t="shared" si="47"/>
        <v>0</v>
      </c>
      <c r="BI189" s="172">
        <f t="shared" si="48"/>
        <v>0</v>
      </c>
      <c r="BJ189" s="15" t="s">
        <v>22</v>
      </c>
      <c r="BK189" s="172">
        <f t="shared" si="49"/>
        <v>0</v>
      </c>
      <c r="BL189" s="15" t="s">
        <v>190</v>
      </c>
      <c r="BM189" s="15" t="s">
        <v>1100</v>
      </c>
    </row>
    <row r="190" spans="2:65" s="1" customFormat="1" ht="22.5" customHeight="1" x14ac:dyDescent="0.3">
      <c r="B190" s="160"/>
      <c r="C190" s="161" t="s">
        <v>262</v>
      </c>
      <c r="D190" s="161" t="s">
        <v>157</v>
      </c>
      <c r="E190" s="162" t="s">
        <v>315</v>
      </c>
      <c r="F190" s="163" t="s">
        <v>316</v>
      </c>
      <c r="G190" s="164" t="s">
        <v>297</v>
      </c>
      <c r="H190" s="165">
        <v>5.2249999999999996</v>
      </c>
      <c r="I190" s="166"/>
      <c r="J190" s="167">
        <f t="shared" si="40"/>
        <v>0</v>
      </c>
      <c r="K190" s="163" t="s">
        <v>3</v>
      </c>
      <c r="L190" s="32"/>
      <c r="M190" s="168" t="s">
        <v>3</v>
      </c>
      <c r="N190" s="169" t="s">
        <v>42</v>
      </c>
      <c r="O190" s="33"/>
      <c r="P190" s="170">
        <f t="shared" si="41"/>
        <v>0</v>
      </c>
      <c r="Q190" s="170">
        <v>5.6999999999999998E-4</v>
      </c>
      <c r="R190" s="170">
        <f t="shared" si="42"/>
        <v>2.9782499999999996E-3</v>
      </c>
      <c r="S190" s="170">
        <v>0</v>
      </c>
      <c r="T190" s="171">
        <f t="shared" si="43"/>
        <v>0</v>
      </c>
      <c r="AR190" s="15" t="s">
        <v>190</v>
      </c>
      <c r="AT190" s="15" t="s">
        <v>157</v>
      </c>
      <c r="AU190" s="15" t="s">
        <v>79</v>
      </c>
      <c r="AY190" s="15" t="s">
        <v>155</v>
      </c>
      <c r="BE190" s="172">
        <f t="shared" si="44"/>
        <v>0</v>
      </c>
      <c r="BF190" s="172">
        <f t="shared" si="45"/>
        <v>0</v>
      </c>
      <c r="BG190" s="172">
        <f t="shared" si="46"/>
        <v>0</v>
      </c>
      <c r="BH190" s="172">
        <f t="shared" si="47"/>
        <v>0</v>
      </c>
      <c r="BI190" s="172">
        <f t="shared" si="48"/>
        <v>0</v>
      </c>
      <c r="BJ190" s="15" t="s">
        <v>22</v>
      </c>
      <c r="BK190" s="172">
        <f t="shared" si="49"/>
        <v>0</v>
      </c>
      <c r="BL190" s="15" t="s">
        <v>190</v>
      </c>
      <c r="BM190" s="15" t="s">
        <v>1101</v>
      </c>
    </row>
    <row r="191" spans="2:65" s="1" customFormat="1" ht="22.5" customHeight="1" x14ac:dyDescent="0.3">
      <c r="B191" s="160"/>
      <c r="C191" s="161" t="s">
        <v>263</v>
      </c>
      <c r="D191" s="161" t="s">
        <v>157</v>
      </c>
      <c r="E191" s="162" t="s">
        <v>322</v>
      </c>
      <c r="F191" s="163" t="s">
        <v>323</v>
      </c>
      <c r="G191" s="164" t="s">
        <v>324</v>
      </c>
      <c r="H191" s="165">
        <v>2</v>
      </c>
      <c r="I191" s="166"/>
      <c r="J191" s="167">
        <f t="shared" si="40"/>
        <v>0</v>
      </c>
      <c r="K191" s="163" t="s">
        <v>3</v>
      </c>
      <c r="L191" s="32"/>
      <c r="M191" s="168" t="s">
        <v>3</v>
      </c>
      <c r="N191" s="169" t="s">
        <v>42</v>
      </c>
      <c r="O191" s="33"/>
      <c r="P191" s="170">
        <f t="shared" si="41"/>
        <v>0</v>
      </c>
      <c r="Q191" s="170">
        <v>0</v>
      </c>
      <c r="R191" s="170">
        <f t="shared" si="42"/>
        <v>0</v>
      </c>
      <c r="S191" s="170">
        <v>0</v>
      </c>
      <c r="T191" s="171">
        <f t="shared" si="43"/>
        <v>0</v>
      </c>
      <c r="AR191" s="15" t="s">
        <v>190</v>
      </c>
      <c r="AT191" s="15" t="s">
        <v>157</v>
      </c>
      <c r="AU191" s="15" t="s">
        <v>79</v>
      </c>
      <c r="AY191" s="15" t="s">
        <v>155</v>
      </c>
      <c r="BE191" s="172">
        <f t="shared" si="44"/>
        <v>0</v>
      </c>
      <c r="BF191" s="172">
        <f t="shared" si="45"/>
        <v>0</v>
      </c>
      <c r="BG191" s="172">
        <f t="shared" si="46"/>
        <v>0</v>
      </c>
      <c r="BH191" s="172">
        <f t="shared" si="47"/>
        <v>0</v>
      </c>
      <c r="BI191" s="172">
        <f t="shared" si="48"/>
        <v>0</v>
      </c>
      <c r="BJ191" s="15" t="s">
        <v>22</v>
      </c>
      <c r="BK191" s="172">
        <f t="shared" si="49"/>
        <v>0</v>
      </c>
      <c r="BL191" s="15" t="s">
        <v>190</v>
      </c>
      <c r="BM191" s="15" t="s">
        <v>1102</v>
      </c>
    </row>
    <row r="192" spans="2:65" s="1" customFormat="1" ht="22.5" customHeight="1" x14ac:dyDescent="0.3">
      <c r="B192" s="160"/>
      <c r="C192" s="161" t="s">
        <v>264</v>
      </c>
      <c r="D192" s="161" t="s">
        <v>157</v>
      </c>
      <c r="E192" s="162" t="s">
        <v>328</v>
      </c>
      <c r="F192" s="163" t="s">
        <v>329</v>
      </c>
      <c r="G192" s="164" t="s">
        <v>324</v>
      </c>
      <c r="H192" s="165">
        <v>1</v>
      </c>
      <c r="I192" s="166"/>
      <c r="J192" s="167">
        <f t="shared" si="40"/>
        <v>0</v>
      </c>
      <c r="K192" s="163" t="s">
        <v>3</v>
      </c>
      <c r="L192" s="32"/>
      <c r="M192" s="168" t="s">
        <v>3</v>
      </c>
      <c r="N192" s="169" t="s">
        <v>42</v>
      </c>
      <c r="O192" s="33"/>
      <c r="P192" s="170">
        <f t="shared" si="41"/>
        <v>0</v>
      </c>
      <c r="Q192" s="170">
        <v>5.1000000000000004E-4</v>
      </c>
      <c r="R192" s="170">
        <f t="shared" si="42"/>
        <v>5.1000000000000004E-4</v>
      </c>
      <c r="S192" s="170">
        <v>0</v>
      </c>
      <c r="T192" s="171">
        <f t="shared" si="43"/>
        <v>0</v>
      </c>
      <c r="AR192" s="15" t="s">
        <v>190</v>
      </c>
      <c r="AT192" s="15" t="s">
        <v>157</v>
      </c>
      <c r="AU192" s="15" t="s">
        <v>79</v>
      </c>
      <c r="AY192" s="15" t="s">
        <v>155</v>
      </c>
      <c r="BE192" s="172">
        <f t="shared" si="44"/>
        <v>0</v>
      </c>
      <c r="BF192" s="172">
        <f t="shared" si="45"/>
        <v>0</v>
      </c>
      <c r="BG192" s="172">
        <f t="shared" si="46"/>
        <v>0</v>
      </c>
      <c r="BH192" s="172">
        <f t="shared" si="47"/>
        <v>0</v>
      </c>
      <c r="BI192" s="172">
        <f t="shared" si="48"/>
        <v>0</v>
      </c>
      <c r="BJ192" s="15" t="s">
        <v>22</v>
      </c>
      <c r="BK192" s="172">
        <f t="shared" si="49"/>
        <v>0</v>
      </c>
      <c r="BL192" s="15" t="s">
        <v>190</v>
      </c>
      <c r="BM192" s="15" t="s">
        <v>1103</v>
      </c>
    </row>
    <row r="193" spans="2:65" s="1" customFormat="1" ht="22.5" customHeight="1" x14ac:dyDescent="0.3">
      <c r="B193" s="160"/>
      <c r="C193" s="161" t="s">
        <v>268</v>
      </c>
      <c r="D193" s="161" t="s">
        <v>157</v>
      </c>
      <c r="E193" s="162" t="s">
        <v>331</v>
      </c>
      <c r="F193" s="163" t="s">
        <v>332</v>
      </c>
      <c r="G193" s="164" t="s">
        <v>297</v>
      </c>
      <c r="H193" s="165">
        <v>19.95</v>
      </c>
      <c r="I193" s="166"/>
      <c r="J193" s="167">
        <f t="shared" si="40"/>
        <v>0</v>
      </c>
      <c r="K193" s="163" t="s">
        <v>3</v>
      </c>
      <c r="L193" s="32"/>
      <c r="M193" s="168" t="s">
        <v>3</v>
      </c>
      <c r="N193" s="169" t="s">
        <v>42</v>
      </c>
      <c r="O193" s="33"/>
      <c r="P193" s="170">
        <f t="shared" si="41"/>
        <v>0</v>
      </c>
      <c r="Q193" s="170">
        <v>0</v>
      </c>
      <c r="R193" s="170">
        <f t="shared" si="42"/>
        <v>0</v>
      </c>
      <c r="S193" s="170">
        <v>0</v>
      </c>
      <c r="T193" s="171">
        <f t="shared" si="43"/>
        <v>0</v>
      </c>
      <c r="AR193" s="15" t="s">
        <v>190</v>
      </c>
      <c r="AT193" s="15" t="s">
        <v>157</v>
      </c>
      <c r="AU193" s="15" t="s">
        <v>79</v>
      </c>
      <c r="AY193" s="15" t="s">
        <v>155</v>
      </c>
      <c r="BE193" s="172">
        <f t="shared" si="44"/>
        <v>0</v>
      </c>
      <c r="BF193" s="172">
        <f t="shared" si="45"/>
        <v>0</v>
      </c>
      <c r="BG193" s="172">
        <f t="shared" si="46"/>
        <v>0</v>
      </c>
      <c r="BH193" s="172">
        <f t="shared" si="47"/>
        <v>0</v>
      </c>
      <c r="BI193" s="172">
        <f t="shared" si="48"/>
        <v>0</v>
      </c>
      <c r="BJ193" s="15" t="s">
        <v>22</v>
      </c>
      <c r="BK193" s="172">
        <f t="shared" si="49"/>
        <v>0</v>
      </c>
      <c r="BL193" s="15" t="s">
        <v>190</v>
      </c>
      <c r="BM193" s="15" t="s">
        <v>1104</v>
      </c>
    </row>
    <row r="194" spans="2:65" s="1" customFormat="1" ht="22.5" customHeight="1" x14ac:dyDescent="0.3">
      <c r="B194" s="160"/>
      <c r="C194" s="161" t="s">
        <v>269</v>
      </c>
      <c r="D194" s="161" t="s">
        <v>157</v>
      </c>
      <c r="E194" s="162" t="s">
        <v>881</v>
      </c>
      <c r="F194" s="163" t="s">
        <v>882</v>
      </c>
      <c r="G194" s="164" t="s">
        <v>265</v>
      </c>
      <c r="H194" s="192"/>
      <c r="I194" s="166"/>
      <c r="J194" s="167">
        <f t="shared" si="40"/>
        <v>0</v>
      </c>
      <c r="K194" s="163" t="s">
        <v>159</v>
      </c>
      <c r="L194" s="32"/>
      <c r="M194" s="168" t="s">
        <v>3</v>
      </c>
      <c r="N194" s="169" t="s">
        <v>42</v>
      </c>
      <c r="O194" s="33"/>
      <c r="P194" s="170">
        <f t="shared" si="41"/>
        <v>0</v>
      </c>
      <c r="Q194" s="170">
        <v>0</v>
      </c>
      <c r="R194" s="170">
        <f t="shared" si="42"/>
        <v>0</v>
      </c>
      <c r="S194" s="170">
        <v>0</v>
      </c>
      <c r="T194" s="171">
        <f t="shared" si="43"/>
        <v>0</v>
      </c>
      <c r="AR194" s="15" t="s">
        <v>190</v>
      </c>
      <c r="AT194" s="15" t="s">
        <v>157</v>
      </c>
      <c r="AU194" s="15" t="s">
        <v>79</v>
      </c>
      <c r="AY194" s="15" t="s">
        <v>155</v>
      </c>
      <c r="BE194" s="172">
        <f t="shared" si="44"/>
        <v>0</v>
      </c>
      <c r="BF194" s="172">
        <f t="shared" si="45"/>
        <v>0</v>
      </c>
      <c r="BG194" s="172">
        <f t="shared" si="46"/>
        <v>0</v>
      </c>
      <c r="BH194" s="172">
        <f t="shared" si="47"/>
        <v>0</v>
      </c>
      <c r="BI194" s="172">
        <f t="shared" si="48"/>
        <v>0</v>
      </c>
      <c r="BJ194" s="15" t="s">
        <v>22</v>
      </c>
      <c r="BK194" s="172">
        <f t="shared" si="49"/>
        <v>0</v>
      </c>
      <c r="BL194" s="15" t="s">
        <v>190</v>
      </c>
      <c r="BM194" s="15" t="s">
        <v>1105</v>
      </c>
    </row>
    <row r="195" spans="2:65" s="10" customFormat="1" ht="29.85" customHeight="1" x14ac:dyDescent="0.3">
      <c r="B195" s="146"/>
      <c r="D195" s="157" t="s">
        <v>70</v>
      </c>
      <c r="E195" s="158" t="s">
        <v>335</v>
      </c>
      <c r="F195" s="158" t="s">
        <v>336</v>
      </c>
      <c r="I195" s="149"/>
      <c r="J195" s="159">
        <f>BK195</f>
        <v>0</v>
      </c>
      <c r="L195" s="146"/>
      <c r="M195" s="151"/>
      <c r="N195" s="152"/>
      <c r="O195" s="152"/>
      <c r="P195" s="153">
        <f>SUM(P196:P207)</f>
        <v>0</v>
      </c>
      <c r="Q195" s="152"/>
      <c r="R195" s="153">
        <f>SUM(R196:R207)</f>
        <v>2.6524499999999996E-2</v>
      </c>
      <c r="S195" s="152"/>
      <c r="T195" s="154">
        <f>SUM(T196:T207)</f>
        <v>0</v>
      </c>
      <c r="AR195" s="147" t="s">
        <v>79</v>
      </c>
      <c r="AT195" s="155" t="s">
        <v>70</v>
      </c>
      <c r="AU195" s="155" t="s">
        <v>22</v>
      </c>
      <c r="AY195" s="147" t="s">
        <v>155</v>
      </c>
      <c r="BK195" s="156">
        <f>SUM(BK196:BK207)</f>
        <v>0</v>
      </c>
    </row>
    <row r="196" spans="2:65" s="1" customFormat="1" ht="31.5" customHeight="1" x14ac:dyDescent="0.3">
      <c r="B196" s="160"/>
      <c r="C196" s="161" t="s">
        <v>270</v>
      </c>
      <c r="D196" s="161" t="s">
        <v>157</v>
      </c>
      <c r="E196" s="162" t="s">
        <v>1106</v>
      </c>
      <c r="F196" s="163" t="s">
        <v>1107</v>
      </c>
      <c r="G196" s="164" t="s">
        <v>297</v>
      </c>
      <c r="H196" s="165">
        <v>11.4</v>
      </c>
      <c r="I196" s="166"/>
      <c r="J196" s="167">
        <f t="shared" ref="J196:J207" si="50">ROUND(I196*H196,2)</f>
        <v>0</v>
      </c>
      <c r="K196" s="163" t="s">
        <v>159</v>
      </c>
      <c r="L196" s="32"/>
      <c r="M196" s="168" t="s">
        <v>3</v>
      </c>
      <c r="N196" s="169" t="s">
        <v>42</v>
      </c>
      <c r="O196" s="33"/>
      <c r="P196" s="170">
        <f t="shared" ref="P196:P207" si="51">O196*H196</f>
        <v>0</v>
      </c>
      <c r="Q196" s="170">
        <v>2.9999999999999997E-4</v>
      </c>
      <c r="R196" s="170">
        <f t="shared" ref="R196:R207" si="52">Q196*H196</f>
        <v>3.4199999999999999E-3</v>
      </c>
      <c r="S196" s="170">
        <v>0</v>
      </c>
      <c r="T196" s="171">
        <f t="shared" ref="T196:T207" si="53">S196*H196</f>
        <v>0</v>
      </c>
      <c r="AR196" s="15" t="s">
        <v>190</v>
      </c>
      <c r="AT196" s="15" t="s">
        <v>157</v>
      </c>
      <c r="AU196" s="15" t="s">
        <v>79</v>
      </c>
      <c r="AY196" s="15" t="s">
        <v>155</v>
      </c>
      <c r="BE196" s="172">
        <f t="shared" ref="BE196:BE207" si="54">IF(N196="základní",J196,0)</f>
        <v>0</v>
      </c>
      <c r="BF196" s="172">
        <f t="shared" ref="BF196:BF207" si="55">IF(N196="snížená",J196,0)</f>
        <v>0</v>
      </c>
      <c r="BG196" s="172">
        <f t="shared" ref="BG196:BG207" si="56">IF(N196="zákl. přenesená",J196,0)</f>
        <v>0</v>
      </c>
      <c r="BH196" s="172">
        <f t="shared" ref="BH196:BH207" si="57">IF(N196="sníž. přenesená",J196,0)</f>
        <v>0</v>
      </c>
      <c r="BI196" s="172">
        <f t="shared" ref="BI196:BI207" si="58">IF(N196="nulová",J196,0)</f>
        <v>0</v>
      </c>
      <c r="BJ196" s="15" t="s">
        <v>22</v>
      </c>
      <c r="BK196" s="172">
        <f t="shared" ref="BK196:BK207" si="59">ROUND(I196*H196,2)</f>
        <v>0</v>
      </c>
      <c r="BL196" s="15" t="s">
        <v>190</v>
      </c>
      <c r="BM196" s="15" t="s">
        <v>1108</v>
      </c>
    </row>
    <row r="197" spans="2:65" s="1" customFormat="1" ht="22.5" customHeight="1" x14ac:dyDescent="0.3">
      <c r="B197" s="160"/>
      <c r="C197" s="161" t="s">
        <v>273</v>
      </c>
      <c r="D197" s="161" t="s">
        <v>157</v>
      </c>
      <c r="E197" s="162" t="s">
        <v>342</v>
      </c>
      <c r="F197" s="163" t="s">
        <v>343</v>
      </c>
      <c r="G197" s="164" t="s">
        <v>297</v>
      </c>
      <c r="H197" s="165">
        <v>16.149999999999999</v>
      </c>
      <c r="I197" s="166"/>
      <c r="J197" s="167">
        <f t="shared" si="50"/>
        <v>0</v>
      </c>
      <c r="K197" s="163" t="s">
        <v>3</v>
      </c>
      <c r="L197" s="32"/>
      <c r="M197" s="168" t="s">
        <v>3</v>
      </c>
      <c r="N197" s="169" t="s">
        <v>42</v>
      </c>
      <c r="O197" s="33"/>
      <c r="P197" s="170">
        <f t="shared" si="51"/>
        <v>0</v>
      </c>
      <c r="Q197" s="170">
        <v>9.2000000000000003E-4</v>
      </c>
      <c r="R197" s="170">
        <f t="shared" si="52"/>
        <v>1.4858E-2</v>
      </c>
      <c r="S197" s="170">
        <v>0</v>
      </c>
      <c r="T197" s="171">
        <f t="shared" si="53"/>
        <v>0</v>
      </c>
      <c r="AR197" s="15" t="s">
        <v>190</v>
      </c>
      <c r="AT197" s="15" t="s">
        <v>157</v>
      </c>
      <c r="AU197" s="15" t="s">
        <v>79</v>
      </c>
      <c r="AY197" s="15" t="s">
        <v>155</v>
      </c>
      <c r="BE197" s="172">
        <f t="shared" si="54"/>
        <v>0</v>
      </c>
      <c r="BF197" s="172">
        <f t="shared" si="55"/>
        <v>0</v>
      </c>
      <c r="BG197" s="172">
        <f t="shared" si="56"/>
        <v>0</v>
      </c>
      <c r="BH197" s="172">
        <f t="shared" si="57"/>
        <v>0</v>
      </c>
      <c r="BI197" s="172">
        <f t="shared" si="58"/>
        <v>0</v>
      </c>
      <c r="BJ197" s="15" t="s">
        <v>22</v>
      </c>
      <c r="BK197" s="172">
        <f t="shared" si="59"/>
        <v>0</v>
      </c>
      <c r="BL197" s="15" t="s">
        <v>190</v>
      </c>
      <c r="BM197" s="15" t="s">
        <v>1109</v>
      </c>
    </row>
    <row r="198" spans="2:65" s="1" customFormat="1" ht="22.5" customHeight="1" x14ac:dyDescent="0.3">
      <c r="B198" s="160"/>
      <c r="C198" s="161" t="s">
        <v>274</v>
      </c>
      <c r="D198" s="161" t="s">
        <v>157</v>
      </c>
      <c r="E198" s="162" t="s">
        <v>345</v>
      </c>
      <c r="F198" s="163" t="s">
        <v>346</v>
      </c>
      <c r="G198" s="164" t="s">
        <v>297</v>
      </c>
      <c r="H198" s="165">
        <v>2.85</v>
      </c>
      <c r="I198" s="166"/>
      <c r="J198" s="167">
        <f t="shared" si="50"/>
        <v>0</v>
      </c>
      <c r="K198" s="163" t="s">
        <v>3</v>
      </c>
      <c r="L198" s="32"/>
      <c r="M198" s="168" t="s">
        <v>3</v>
      </c>
      <c r="N198" s="169" t="s">
        <v>42</v>
      </c>
      <c r="O198" s="33"/>
      <c r="P198" s="170">
        <f t="shared" si="51"/>
        <v>0</v>
      </c>
      <c r="Q198" s="170">
        <v>1.0499999999999999E-3</v>
      </c>
      <c r="R198" s="170">
        <f t="shared" si="52"/>
        <v>2.9924999999999999E-3</v>
      </c>
      <c r="S198" s="170">
        <v>0</v>
      </c>
      <c r="T198" s="171">
        <f t="shared" si="53"/>
        <v>0</v>
      </c>
      <c r="AR198" s="15" t="s">
        <v>190</v>
      </c>
      <c r="AT198" s="15" t="s">
        <v>157</v>
      </c>
      <c r="AU198" s="15" t="s">
        <v>79</v>
      </c>
      <c r="AY198" s="15" t="s">
        <v>155</v>
      </c>
      <c r="BE198" s="172">
        <f t="shared" si="54"/>
        <v>0</v>
      </c>
      <c r="BF198" s="172">
        <f t="shared" si="55"/>
        <v>0</v>
      </c>
      <c r="BG198" s="172">
        <f t="shared" si="56"/>
        <v>0</v>
      </c>
      <c r="BH198" s="172">
        <f t="shared" si="57"/>
        <v>0</v>
      </c>
      <c r="BI198" s="172">
        <f t="shared" si="58"/>
        <v>0</v>
      </c>
      <c r="BJ198" s="15" t="s">
        <v>22</v>
      </c>
      <c r="BK198" s="172">
        <f t="shared" si="59"/>
        <v>0</v>
      </c>
      <c r="BL198" s="15" t="s">
        <v>190</v>
      </c>
      <c r="BM198" s="15" t="s">
        <v>1110</v>
      </c>
    </row>
    <row r="199" spans="2:65" s="1" customFormat="1" ht="31.5" customHeight="1" x14ac:dyDescent="0.3">
      <c r="B199" s="160"/>
      <c r="C199" s="161" t="s">
        <v>275</v>
      </c>
      <c r="D199" s="161" t="s">
        <v>157</v>
      </c>
      <c r="E199" s="162" t="s">
        <v>349</v>
      </c>
      <c r="F199" s="163" t="s">
        <v>350</v>
      </c>
      <c r="G199" s="164" t="s">
        <v>297</v>
      </c>
      <c r="H199" s="165">
        <v>19</v>
      </c>
      <c r="I199" s="166"/>
      <c r="J199" s="167">
        <f t="shared" si="50"/>
        <v>0</v>
      </c>
      <c r="K199" s="163" t="s">
        <v>3</v>
      </c>
      <c r="L199" s="32"/>
      <c r="M199" s="168" t="s">
        <v>3</v>
      </c>
      <c r="N199" s="169" t="s">
        <v>42</v>
      </c>
      <c r="O199" s="33"/>
      <c r="P199" s="170">
        <f t="shared" si="51"/>
        <v>0</v>
      </c>
      <c r="Q199" s="170">
        <v>6.9999999999999994E-5</v>
      </c>
      <c r="R199" s="170">
        <f t="shared" si="52"/>
        <v>1.3299999999999998E-3</v>
      </c>
      <c r="S199" s="170">
        <v>0</v>
      </c>
      <c r="T199" s="171">
        <f t="shared" si="53"/>
        <v>0</v>
      </c>
      <c r="AR199" s="15" t="s">
        <v>190</v>
      </c>
      <c r="AT199" s="15" t="s">
        <v>157</v>
      </c>
      <c r="AU199" s="15" t="s">
        <v>79</v>
      </c>
      <c r="AY199" s="15" t="s">
        <v>155</v>
      </c>
      <c r="BE199" s="172">
        <f t="shared" si="54"/>
        <v>0</v>
      </c>
      <c r="BF199" s="172">
        <f t="shared" si="55"/>
        <v>0</v>
      </c>
      <c r="BG199" s="172">
        <f t="shared" si="56"/>
        <v>0</v>
      </c>
      <c r="BH199" s="172">
        <f t="shared" si="57"/>
        <v>0</v>
      </c>
      <c r="BI199" s="172">
        <f t="shared" si="58"/>
        <v>0</v>
      </c>
      <c r="BJ199" s="15" t="s">
        <v>22</v>
      </c>
      <c r="BK199" s="172">
        <f t="shared" si="59"/>
        <v>0</v>
      </c>
      <c r="BL199" s="15" t="s">
        <v>190</v>
      </c>
      <c r="BM199" s="15" t="s">
        <v>1111</v>
      </c>
    </row>
    <row r="200" spans="2:65" s="1" customFormat="1" ht="22.5" customHeight="1" x14ac:dyDescent="0.3">
      <c r="B200" s="160"/>
      <c r="C200" s="161" t="s">
        <v>276</v>
      </c>
      <c r="D200" s="161" t="s">
        <v>157</v>
      </c>
      <c r="E200" s="162" t="s">
        <v>353</v>
      </c>
      <c r="F200" s="163" t="s">
        <v>354</v>
      </c>
      <c r="G200" s="164" t="s">
        <v>324</v>
      </c>
      <c r="H200" s="165">
        <v>3</v>
      </c>
      <c r="I200" s="166"/>
      <c r="J200" s="167">
        <f t="shared" si="50"/>
        <v>0</v>
      </c>
      <c r="K200" s="163" t="s">
        <v>3</v>
      </c>
      <c r="L200" s="32"/>
      <c r="M200" s="168" t="s">
        <v>3</v>
      </c>
      <c r="N200" s="169" t="s">
        <v>42</v>
      </c>
      <c r="O200" s="33"/>
      <c r="P200" s="170">
        <f t="shared" si="51"/>
        <v>0</v>
      </c>
      <c r="Q200" s="170">
        <v>0</v>
      </c>
      <c r="R200" s="170">
        <f t="shared" si="52"/>
        <v>0</v>
      </c>
      <c r="S200" s="170">
        <v>0</v>
      </c>
      <c r="T200" s="171">
        <f t="shared" si="53"/>
        <v>0</v>
      </c>
      <c r="AR200" s="15" t="s">
        <v>190</v>
      </c>
      <c r="AT200" s="15" t="s">
        <v>157</v>
      </c>
      <c r="AU200" s="15" t="s">
        <v>79</v>
      </c>
      <c r="AY200" s="15" t="s">
        <v>155</v>
      </c>
      <c r="BE200" s="172">
        <f t="shared" si="54"/>
        <v>0</v>
      </c>
      <c r="BF200" s="172">
        <f t="shared" si="55"/>
        <v>0</v>
      </c>
      <c r="BG200" s="172">
        <f t="shared" si="56"/>
        <v>0</v>
      </c>
      <c r="BH200" s="172">
        <f t="shared" si="57"/>
        <v>0</v>
      </c>
      <c r="BI200" s="172">
        <f t="shared" si="58"/>
        <v>0</v>
      </c>
      <c r="BJ200" s="15" t="s">
        <v>22</v>
      </c>
      <c r="BK200" s="172">
        <f t="shared" si="59"/>
        <v>0</v>
      </c>
      <c r="BL200" s="15" t="s">
        <v>190</v>
      </c>
      <c r="BM200" s="15" t="s">
        <v>1112</v>
      </c>
    </row>
    <row r="201" spans="2:65" s="1" customFormat="1" ht="22.5" customHeight="1" x14ac:dyDescent="0.3">
      <c r="B201" s="160"/>
      <c r="C201" s="161" t="s">
        <v>279</v>
      </c>
      <c r="D201" s="161" t="s">
        <v>157</v>
      </c>
      <c r="E201" s="162" t="s">
        <v>356</v>
      </c>
      <c r="F201" s="163" t="s">
        <v>357</v>
      </c>
      <c r="G201" s="164" t="s">
        <v>324</v>
      </c>
      <c r="H201" s="165">
        <v>1</v>
      </c>
      <c r="I201" s="166"/>
      <c r="J201" s="167">
        <f t="shared" si="50"/>
        <v>0</v>
      </c>
      <c r="K201" s="163" t="s">
        <v>3</v>
      </c>
      <c r="L201" s="32"/>
      <c r="M201" s="168" t="s">
        <v>3</v>
      </c>
      <c r="N201" s="169" t="s">
        <v>42</v>
      </c>
      <c r="O201" s="33"/>
      <c r="P201" s="170">
        <f t="shared" si="51"/>
        <v>0</v>
      </c>
      <c r="Q201" s="170">
        <v>3.4000000000000002E-4</v>
      </c>
      <c r="R201" s="170">
        <f t="shared" si="52"/>
        <v>3.4000000000000002E-4</v>
      </c>
      <c r="S201" s="170">
        <v>0</v>
      </c>
      <c r="T201" s="171">
        <f t="shared" si="53"/>
        <v>0</v>
      </c>
      <c r="AR201" s="15" t="s">
        <v>190</v>
      </c>
      <c r="AT201" s="15" t="s">
        <v>157</v>
      </c>
      <c r="AU201" s="15" t="s">
        <v>79</v>
      </c>
      <c r="AY201" s="15" t="s">
        <v>155</v>
      </c>
      <c r="BE201" s="172">
        <f t="shared" si="54"/>
        <v>0</v>
      </c>
      <c r="BF201" s="172">
        <f t="shared" si="55"/>
        <v>0</v>
      </c>
      <c r="BG201" s="172">
        <f t="shared" si="56"/>
        <v>0</v>
      </c>
      <c r="BH201" s="172">
        <f t="shared" si="57"/>
        <v>0</v>
      </c>
      <c r="BI201" s="172">
        <f t="shared" si="58"/>
        <v>0</v>
      </c>
      <c r="BJ201" s="15" t="s">
        <v>22</v>
      </c>
      <c r="BK201" s="172">
        <f t="shared" si="59"/>
        <v>0</v>
      </c>
      <c r="BL201" s="15" t="s">
        <v>190</v>
      </c>
      <c r="BM201" s="15" t="s">
        <v>1113</v>
      </c>
    </row>
    <row r="202" spans="2:65" s="1" customFormat="1" ht="22.5" customHeight="1" x14ac:dyDescent="0.3">
      <c r="B202" s="160"/>
      <c r="C202" s="161" t="s">
        <v>281</v>
      </c>
      <c r="D202" s="161" t="s">
        <v>157</v>
      </c>
      <c r="E202" s="162" t="s">
        <v>359</v>
      </c>
      <c r="F202" s="163" t="s">
        <v>360</v>
      </c>
      <c r="G202" s="164" t="s">
        <v>324</v>
      </c>
      <c r="H202" s="165">
        <v>1</v>
      </c>
      <c r="I202" s="166"/>
      <c r="J202" s="167">
        <f t="shared" si="50"/>
        <v>0</v>
      </c>
      <c r="K202" s="163" t="s">
        <v>3</v>
      </c>
      <c r="L202" s="32"/>
      <c r="M202" s="168" t="s">
        <v>3</v>
      </c>
      <c r="N202" s="169" t="s">
        <v>42</v>
      </c>
      <c r="O202" s="33"/>
      <c r="P202" s="170">
        <f t="shared" si="51"/>
        <v>0</v>
      </c>
      <c r="Q202" s="170">
        <v>5.0000000000000001E-4</v>
      </c>
      <c r="R202" s="170">
        <f t="shared" si="52"/>
        <v>5.0000000000000001E-4</v>
      </c>
      <c r="S202" s="170">
        <v>0</v>
      </c>
      <c r="T202" s="171">
        <f t="shared" si="53"/>
        <v>0</v>
      </c>
      <c r="AR202" s="15" t="s">
        <v>190</v>
      </c>
      <c r="AT202" s="15" t="s">
        <v>157</v>
      </c>
      <c r="AU202" s="15" t="s">
        <v>79</v>
      </c>
      <c r="AY202" s="15" t="s">
        <v>155</v>
      </c>
      <c r="BE202" s="172">
        <f t="shared" si="54"/>
        <v>0</v>
      </c>
      <c r="BF202" s="172">
        <f t="shared" si="55"/>
        <v>0</v>
      </c>
      <c r="BG202" s="172">
        <f t="shared" si="56"/>
        <v>0</v>
      </c>
      <c r="BH202" s="172">
        <f t="shared" si="57"/>
        <v>0</v>
      </c>
      <c r="BI202" s="172">
        <f t="shared" si="58"/>
        <v>0</v>
      </c>
      <c r="BJ202" s="15" t="s">
        <v>22</v>
      </c>
      <c r="BK202" s="172">
        <f t="shared" si="59"/>
        <v>0</v>
      </c>
      <c r="BL202" s="15" t="s">
        <v>190</v>
      </c>
      <c r="BM202" s="15" t="s">
        <v>1114</v>
      </c>
    </row>
    <row r="203" spans="2:65" s="1" customFormat="1" ht="22.5" customHeight="1" x14ac:dyDescent="0.3">
      <c r="B203" s="160"/>
      <c r="C203" s="161" t="s">
        <v>282</v>
      </c>
      <c r="D203" s="161" t="s">
        <v>157</v>
      </c>
      <c r="E203" s="162" t="s">
        <v>363</v>
      </c>
      <c r="F203" s="163" t="s">
        <v>364</v>
      </c>
      <c r="G203" s="164" t="s">
        <v>324</v>
      </c>
      <c r="H203" s="165">
        <v>2</v>
      </c>
      <c r="I203" s="166"/>
      <c r="J203" s="167">
        <f t="shared" si="50"/>
        <v>0</v>
      </c>
      <c r="K203" s="163" t="s">
        <v>3</v>
      </c>
      <c r="L203" s="32"/>
      <c r="M203" s="168" t="s">
        <v>3</v>
      </c>
      <c r="N203" s="169" t="s">
        <v>42</v>
      </c>
      <c r="O203" s="33"/>
      <c r="P203" s="170">
        <f t="shared" si="51"/>
        <v>0</v>
      </c>
      <c r="Q203" s="170">
        <v>5.6999999999999998E-4</v>
      </c>
      <c r="R203" s="170">
        <f t="shared" si="52"/>
        <v>1.14E-3</v>
      </c>
      <c r="S203" s="170">
        <v>0</v>
      </c>
      <c r="T203" s="171">
        <f t="shared" si="53"/>
        <v>0</v>
      </c>
      <c r="AR203" s="15" t="s">
        <v>190</v>
      </c>
      <c r="AT203" s="15" t="s">
        <v>157</v>
      </c>
      <c r="AU203" s="15" t="s">
        <v>79</v>
      </c>
      <c r="AY203" s="15" t="s">
        <v>155</v>
      </c>
      <c r="BE203" s="172">
        <f t="shared" si="54"/>
        <v>0</v>
      </c>
      <c r="BF203" s="172">
        <f t="shared" si="55"/>
        <v>0</v>
      </c>
      <c r="BG203" s="172">
        <f t="shared" si="56"/>
        <v>0</v>
      </c>
      <c r="BH203" s="172">
        <f t="shared" si="57"/>
        <v>0</v>
      </c>
      <c r="BI203" s="172">
        <f t="shared" si="58"/>
        <v>0</v>
      </c>
      <c r="BJ203" s="15" t="s">
        <v>22</v>
      </c>
      <c r="BK203" s="172">
        <f t="shared" si="59"/>
        <v>0</v>
      </c>
      <c r="BL203" s="15" t="s">
        <v>190</v>
      </c>
      <c r="BM203" s="15" t="s">
        <v>1115</v>
      </c>
    </row>
    <row r="204" spans="2:65" s="1" customFormat="1" ht="22.5" customHeight="1" x14ac:dyDescent="0.3">
      <c r="B204" s="160"/>
      <c r="C204" s="161" t="s">
        <v>283</v>
      </c>
      <c r="D204" s="161" t="s">
        <v>157</v>
      </c>
      <c r="E204" s="162" t="s">
        <v>912</v>
      </c>
      <c r="F204" s="163" t="s">
        <v>913</v>
      </c>
      <c r="G204" s="164" t="s">
        <v>324</v>
      </c>
      <c r="H204" s="165">
        <v>5</v>
      </c>
      <c r="I204" s="166"/>
      <c r="J204" s="167">
        <f t="shared" si="50"/>
        <v>0</v>
      </c>
      <c r="K204" s="163" t="s">
        <v>159</v>
      </c>
      <c r="L204" s="32"/>
      <c r="M204" s="168" t="s">
        <v>3</v>
      </c>
      <c r="N204" s="169" t="s">
        <v>42</v>
      </c>
      <c r="O204" s="33"/>
      <c r="P204" s="170">
        <f t="shared" si="51"/>
        <v>0</v>
      </c>
      <c r="Q204" s="170">
        <v>2.7999999999999998E-4</v>
      </c>
      <c r="R204" s="170">
        <f t="shared" si="52"/>
        <v>1.3999999999999998E-3</v>
      </c>
      <c r="S204" s="170">
        <v>0</v>
      </c>
      <c r="T204" s="171">
        <f t="shared" si="53"/>
        <v>0</v>
      </c>
      <c r="AR204" s="15" t="s">
        <v>190</v>
      </c>
      <c r="AT204" s="15" t="s">
        <v>157</v>
      </c>
      <c r="AU204" s="15" t="s">
        <v>79</v>
      </c>
      <c r="AY204" s="15" t="s">
        <v>155</v>
      </c>
      <c r="BE204" s="172">
        <f t="shared" si="54"/>
        <v>0</v>
      </c>
      <c r="BF204" s="172">
        <f t="shared" si="55"/>
        <v>0</v>
      </c>
      <c r="BG204" s="172">
        <f t="shared" si="56"/>
        <v>0</v>
      </c>
      <c r="BH204" s="172">
        <f t="shared" si="57"/>
        <v>0</v>
      </c>
      <c r="BI204" s="172">
        <f t="shared" si="58"/>
        <v>0</v>
      </c>
      <c r="BJ204" s="15" t="s">
        <v>22</v>
      </c>
      <c r="BK204" s="172">
        <f t="shared" si="59"/>
        <v>0</v>
      </c>
      <c r="BL204" s="15" t="s">
        <v>190</v>
      </c>
      <c r="BM204" s="15" t="s">
        <v>1116</v>
      </c>
    </row>
    <row r="205" spans="2:65" s="1" customFormat="1" ht="22.5" customHeight="1" x14ac:dyDescent="0.3">
      <c r="B205" s="160"/>
      <c r="C205" s="161" t="s">
        <v>284</v>
      </c>
      <c r="D205" s="161" t="s">
        <v>157</v>
      </c>
      <c r="E205" s="162" t="s">
        <v>367</v>
      </c>
      <c r="F205" s="163" t="s">
        <v>368</v>
      </c>
      <c r="G205" s="164" t="s">
        <v>324</v>
      </c>
      <c r="H205" s="165">
        <v>1</v>
      </c>
      <c r="I205" s="166"/>
      <c r="J205" s="167">
        <f t="shared" si="50"/>
        <v>0</v>
      </c>
      <c r="K205" s="163" t="s">
        <v>3</v>
      </c>
      <c r="L205" s="32"/>
      <c r="M205" s="168" t="s">
        <v>3</v>
      </c>
      <c r="N205" s="169" t="s">
        <v>42</v>
      </c>
      <c r="O205" s="33"/>
      <c r="P205" s="170">
        <f t="shared" si="51"/>
        <v>0</v>
      </c>
      <c r="Q205" s="170">
        <v>2.4000000000000001E-4</v>
      </c>
      <c r="R205" s="170">
        <f t="shared" si="52"/>
        <v>2.4000000000000001E-4</v>
      </c>
      <c r="S205" s="170">
        <v>0</v>
      </c>
      <c r="T205" s="171">
        <f t="shared" si="53"/>
        <v>0</v>
      </c>
      <c r="AR205" s="15" t="s">
        <v>190</v>
      </c>
      <c r="AT205" s="15" t="s">
        <v>157</v>
      </c>
      <c r="AU205" s="15" t="s">
        <v>79</v>
      </c>
      <c r="AY205" s="15" t="s">
        <v>155</v>
      </c>
      <c r="BE205" s="172">
        <f t="shared" si="54"/>
        <v>0</v>
      </c>
      <c r="BF205" s="172">
        <f t="shared" si="55"/>
        <v>0</v>
      </c>
      <c r="BG205" s="172">
        <f t="shared" si="56"/>
        <v>0</v>
      </c>
      <c r="BH205" s="172">
        <f t="shared" si="57"/>
        <v>0</v>
      </c>
      <c r="BI205" s="172">
        <f t="shared" si="58"/>
        <v>0</v>
      </c>
      <c r="BJ205" s="15" t="s">
        <v>22</v>
      </c>
      <c r="BK205" s="172">
        <f t="shared" si="59"/>
        <v>0</v>
      </c>
      <c r="BL205" s="15" t="s">
        <v>190</v>
      </c>
      <c r="BM205" s="15" t="s">
        <v>1117</v>
      </c>
    </row>
    <row r="206" spans="2:65" s="1" customFormat="1" ht="22.5" customHeight="1" x14ac:dyDescent="0.3">
      <c r="B206" s="160"/>
      <c r="C206" s="161" t="s">
        <v>285</v>
      </c>
      <c r="D206" s="161" t="s">
        <v>157</v>
      </c>
      <c r="E206" s="162" t="s">
        <v>375</v>
      </c>
      <c r="F206" s="163" t="s">
        <v>376</v>
      </c>
      <c r="G206" s="164" t="s">
        <v>297</v>
      </c>
      <c r="H206" s="165">
        <v>30.4</v>
      </c>
      <c r="I206" s="166"/>
      <c r="J206" s="167">
        <f t="shared" si="50"/>
        <v>0</v>
      </c>
      <c r="K206" s="163" t="s">
        <v>3</v>
      </c>
      <c r="L206" s="32"/>
      <c r="M206" s="168" t="s">
        <v>3</v>
      </c>
      <c r="N206" s="169" t="s">
        <v>42</v>
      </c>
      <c r="O206" s="33"/>
      <c r="P206" s="170">
        <f t="shared" si="51"/>
        <v>0</v>
      </c>
      <c r="Q206" s="170">
        <v>1.0000000000000001E-5</v>
      </c>
      <c r="R206" s="170">
        <f t="shared" si="52"/>
        <v>3.0400000000000002E-4</v>
      </c>
      <c r="S206" s="170">
        <v>0</v>
      </c>
      <c r="T206" s="171">
        <f t="shared" si="53"/>
        <v>0</v>
      </c>
      <c r="AR206" s="15" t="s">
        <v>190</v>
      </c>
      <c r="AT206" s="15" t="s">
        <v>157</v>
      </c>
      <c r="AU206" s="15" t="s">
        <v>79</v>
      </c>
      <c r="AY206" s="15" t="s">
        <v>155</v>
      </c>
      <c r="BE206" s="172">
        <f t="shared" si="54"/>
        <v>0</v>
      </c>
      <c r="BF206" s="172">
        <f t="shared" si="55"/>
        <v>0</v>
      </c>
      <c r="BG206" s="172">
        <f t="shared" si="56"/>
        <v>0</v>
      </c>
      <c r="BH206" s="172">
        <f t="shared" si="57"/>
        <v>0</v>
      </c>
      <c r="BI206" s="172">
        <f t="shared" si="58"/>
        <v>0</v>
      </c>
      <c r="BJ206" s="15" t="s">
        <v>22</v>
      </c>
      <c r="BK206" s="172">
        <f t="shared" si="59"/>
        <v>0</v>
      </c>
      <c r="BL206" s="15" t="s">
        <v>190</v>
      </c>
      <c r="BM206" s="15" t="s">
        <v>1118</v>
      </c>
    </row>
    <row r="207" spans="2:65" s="1" customFormat="1" ht="22.5" customHeight="1" x14ac:dyDescent="0.3">
      <c r="B207" s="160"/>
      <c r="C207" s="161" t="s">
        <v>288</v>
      </c>
      <c r="D207" s="161" t="s">
        <v>157</v>
      </c>
      <c r="E207" s="162" t="s">
        <v>917</v>
      </c>
      <c r="F207" s="163" t="s">
        <v>918</v>
      </c>
      <c r="G207" s="164" t="s">
        <v>265</v>
      </c>
      <c r="H207" s="192"/>
      <c r="I207" s="166"/>
      <c r="J207" s="167">
        <f t="shared" si="50"/>
        <v>0</v>
      </c>
      <c r="K207" s="163" t="s">
        <v>159</v>
      </c>
      <c r="L207" s="32"/>
      <c r="M207" s="168" t="s">
        <v>3</v>
      </c>
      <c r="N207" s="169" t="s">
        <v>42</v>
      </c>
      <c r="O207" s="33"/>
      <c r="P207" s="170">
        <f t="shared" si="51"/>
        <v>0</v>
      </c>
      <c r="Q207" s="170">
        <v>0</v>
      </c>
      <c r="R207" s="170">
        <f t="shared" si="52"/>
        <v>0</v>
      </c>
      <c r="S207" s="170">
        <v>0</v>
      </c>
      <c r="T207" s="171">
        <f t="shared" si="53"/>
        <v>0</v>
      </c>
      <c r="AR207" s="15" t="s">
        <v>190</v>
      </c>
      <c r="AT207" s="15" t="s">
        <v>157</v>
      </c>
      <c r="AU207" s="15" t="s">
        <v>79</v>
      </c>
      <c r="AY207" s="15" t="s">
        <v>155</v>
      </c>
      <c r="BE207" s="172">
        <f t="shared" si="54"/>
        <v>0</v>
      </c>
      <c r="BF207" s="172">
        <f t="shared" si="55"/>
        <v>0</v>
      </c>
      <c r="BG207" s="172">
        <f t="shared" si="56"/>
        <v>0</v>
      </c>
      <c r="BH207" s="172">
        <f t="shared" si="57"/>
        <v>0</v>
      </c>
      <c r="BI207" s="172">
        <f t="shared" si="58"/>
        <v>0</v>
      </c>
      <c r="BJ207" s="15" t="s">
        <v>22</v>
      </c>
      <c r="BK207" s="172">
        <f t="shared" si="59"/>
        <v>0</v>
      </c>
      <c r="BL207" s="15" t="s">
        <v>190</v>
      </c>
      <c r="BM207" s="15" t="s">
        <v>1119</v>
      </c>
    </row>
    <row r="208" spans="2:65" s="10" customFormat="1" ht="29.85" customHeight="1" x14ac:dyDescent="0.3">
      <c r="B208" s="146"/>
      <c r="D208" s="157" t="s">
        <v>70</v>
      </c>
      <c r="E208" s="158" t="s">
        <v>378</v>
      </c>
      <c r="F208" s="158" t="s">
        <v>379</v>
      </c>
      <c r="I208" s="149"/>
      <c r="J208" s="159">
        <f>BK208</f>
        <v>0</v>
      </c>
      <c r="L208" s="146"/>
      <c r="M208" s="151"/>
      <c r="N208" s="152"/>
      <c r="O208" s="152"/>
      <c r="P208" s="153">
        <f>SUM(P209:P218)</f>
        <v>0</v>
      </c>
      <c r="Q208" s="152"/>
      <c r="R208" s="153">
        <f>SUM(R209:R218)</f>
        <v>0.11340999999999998</v>
      </c>
      <c r="S208" s="152"/>
      <c r="T208" s="154">
        <f>SUM(T209:T218)</f>
        <v>0</v>
      </c>
      <c r="AR208" s="147" t="s">
        <v>79</v>
      </c>
      <c r="AT208" s="155" t="s">
        <v>70</v>
      </c>
      <c r="AU208" s="155" t="s">
        <v>22</v>
      </c>
      <c r="AY208" s="147" t="s">
        <v>155</v>
      </c>
      <c r="BK208" s="156">
        <f>SUM(BK209:BK218)</f>
        <v>0</v>
      </c>
    </row>
    <row r="209" spans="2:65" s="1" customFormat="1" ht="22.5" customHeight="1" x14ac:dyDescent="0.3">
      <c r="B209" s="160"/>
      <c r="C209" s="161" t="s">
        <v>291</v>
      </c>
      <c r="D209" s="161" t="s">
        <v>157</v>
      </c>
      <c r="E209" s="162" t="s">
        <v>381</v>
      </c>
      <c r="F209" s="163" t="s">
        <v>382</v>
      </c>
      <c r="G209" s="164" t="s">
        <v>383</v>
      </c>
      <c r="H209" s="165">
        <v>1</v>
      </c>
      <c r="I209" s="166"/>
      <c r="J209" s="167">
        <f t="shared" ref="J209:J218" si="60">ROUND(I209*H209,2)</f>
        <v>0</v>
      </c>
      <c r="K209" s="163" t="s">
        <v>159</v>
      </c>
      <c r="L209" s="32"/>
      <c r="M209" s="168" t="s">
        <v>3</v>
      </c>
      <c r="N209" s="169" t="s">
        <v>42</v>
      </c>
      <c r="O209" s="33"/>
      <c r="P209" s="170">
        <f t="shared" ref="P209:P218" si="61">O209*H209</f>
        <v>0</v>
      </c>
      <c r="Q209" s="170">
        <v>1.6920000000000001E-2</v>
      </c>
      <c r="R209" s="170">
        <f t="shared" ref="R209:R218" si="62">Q209*H209</f>
        <v>1.6920000000000001E-2</v>
      </c>
      <c r="S209" s="170">
        <v>0</v>
      </c>
      <c r="T209" s="171">
        <f t="shared" ref="T209:T218" si="63">S209*H209</f>
        <v>0</v>
      </c>
      <c r="AR209" s="15" t="s">
        <v>190</v>
      </c>
      <c r="AT209" s="15" t="s">
        <v>157</v>
      </c>
      <c r="AU209" s="15" t="s">
        <v>79</v>
      </c>
      <c r="AY209" s="15" t="s">
        <v>155</v>
      </c>
      <c r="BE209" s="172">
        <f t="shared" ref="BE209:BE218" si="64">IF(N209="základní",J209,0)</f>
        <v>0</v>
      </c>
      <c r="BF209" s="172">
        <f t="shared" ref="BF209:BF218" si="65">IF(N209="snížená",J209,0)</f>
        <v>0</v>
      </c>
      <c r="BG209" s="172">
        <f t="shared" ref="BG209:BG218" si="66">IF(N209="zákl. přenesená",J209,0)</f>
        <v>0</v>
      </c>
      <c r="BH209" s="172">
        <f t="shared" ref="BH209:BH218" si="67">IF(N209="sníž. přenesená",J209,0)</f>
        <v>0</v>
      </c>
      <c r="BI209" s="172">
        <f t="shared" ref="BI209:BI218" si="68">IF(N209="nulová",J209,0)</f>
        <v>0</v>
      </c>
      <c r="BJ209" s="15" t="s">
        <v>22</v>
      </c>
      <c r="BK209" s="172">
        <f t="shared" ref="BK209:BK218" si="69">ROUND(I209*H209,2)</f>
        <v>0</v>
      </c>
      <c r="BL209" s="15" t="s">
        <v>190</v>
      </c>
      <c r="BM209" s="15" t="s">
        <v>1120</v>
      </c>
    </row>
    <row r="210" spans="2:65" s="1" customFormat="1" ht="22.5" customHeight="1" x14ac:dyDescent="0.3">
      <c r="B210" s="160"/>
      <c r="C210" s="161" t="s">
        <v>296</v>
      </c>
      <c r="D210" s="161" t="s">
        <v>157</v>
      </c>
      <c r="E210" s="162" t="s">
        <v>892</v>
      </c>
      <c r="F210" s="163" t="s">
        <v>893</v>
      </c>
      <c r="G210" s="164" t="s">
        <v>383</v>
      </c>
      <c r="H210" s="165">
        <v>1</v>
      </c>
      <c r="I210" s="166"/>
      <c r="J210" s="167">
        <f t="shared" si="60"/>
        <v>0</v>
      </c>
      <c r="K210" s="163" t="s">
        <v>3</v>
      </c>
      <c r="L210" s="32"/>
      <c r="M210" s="168" t="s">
        <v>3</v>
      </c>
      <c r="N210" s="169" t="s">
        <v>42</v>
      </c>
      <c r="O210" s="33"/>
      <c r="P210" s="170">
        <f t="shared" si="61"/>
        <v>0</v>
      </c>
      <c r="Q210" s="170">
        <v>1.558E-2</v>
      </c>
      <c r="R210" s="170">
        <f t="shared" si="62"/>
        <v>1.558E-2</v>
      </c>
      <c r="S210" s="170">
        <v>0</v>
      </c>
      <c r="T210" s="171">
        <f t="shared" si="63"/>
        <v>0</v>
      </c>
      <c r="AR210" s="15" t="s">
        <v>190</v>
      </c>
      <c r="AT210" s="15" t="s">
        <v>157</v>
      </c>
      <c r="AU210" s="15" t="s">
        <v>79</v>
      </c>
      <c r="AY210" s="15" t="s">
        <v>155</v>
      </c>
      <c r="BE210" s="172">
        <f t="shared" si="64"/>
        <v>0</v>
      </c>
      <c r="BF210" s="172">
        <f t="shared" si="65"/>
        <v>0</v>
      </c>
      <c r="BG210" s="172">
        <f t="shared" si="66"/>
        <v>0</v>
      </c>
      <c r="BH210" s="172">
        <f t="shared" si="67"/>
        <v>0</v>
      </c>
      <c r="BI210" s="172">
        <f t="shared" si="68"/>
        <v>0</v>
      </c>
      <c r="BJ210" s="15" t="s">
        <v>22</v>
      </c>
      <c r="BK210" s="172">
        <f t="shared" si="69"/>
        <v>0</v>
      </c>
      <c r="BL210" s="15" t="s">
        <v>190</v>
      </c>
      <c r="BM210" s="15" t="s">
        <v>1121</v>
      </c>
    </row>
    <row r="211" spans="2:65" s="1" customFormat="1" ht="22.5" customHeight="1" x14ac:dyDescent="0.3">
      <c r="B211" s="160"/>
      <c r="C211" s="161" t="s">
        <v>298</v>
      </c>
      <c r="D211" s="161" t="s">
        <v>157</v>
      </c>
      <c r="E211" s="162" t="s">
        <v>387</v>
      </c>
      <c r="F211" s="163" t="s">
        <v>388</v>
      </c>
      <c r="G211" s="164" t="s">
        <v>383</v>
      </c>
      <c r="H211" s="165">
        <v>1</v>
      </c>
      <c r="I211" s="166"/>
      <c r="J211" s="167">
        <f t="shared" si="60"/>
        <v>0</v>
      </c>
      <c r="K211" s="163" t="s">
        <v>159</v>
      </c>
      <c r="L211" s="32"/>
      <c r="M211" s="168" t="s">
        <v>3</v>
      </c>
      <c r="N211" s="169" t="s">
        <v>42</v>
      </c>
      <c r="O211" s="33"/>
      <c r="P211" s="170">
        <f t="shared" si="61"/>
        <v>0</v>
      </c>
      <c r="Q211" s="170">
        <v>1.388E-2</v>
      </c>
      <c r="R211" s="170">
        <f t="shared" si="62"/>
        <v>1.388E-2</v>
      </c>
      <c r="S211" s="170">
        <v>0</v>
      </c>
      <c r="T211" s="171">
        <f t="shared" si="63"/>
        <v>0</v>
      </c>
      <c r="AR211" s="15" t="s">
        <v>190</v>
      </c>
      <c r="AT211" s="15" t="s">
        <v>157</v>
      </c>
      <c r="AU211" s="15" t="s">
        <v>79</v>
      </c>
      <c r="AY211" s="15" t="s">
        <v>155</v>
      </c>
      <c r="BE211" s="172">
        <f t="shared" si="64"/>
        <v>0</v>
      </c>
      <c r="BF211" s="172">
        <f t="shared" si="65"/>
        <v>0</v>
      </c>
      <c r="BG211" s="172">
        <f t="shared" si="66"/>
        <v>0</v>
      </c>
      <c r="BH211" s="172">
        <f t="shared" si="67"/>
        <v>0</v>
      </c>
      <c r="BI211" s="172">
        <f t="shared" si="68"/>
        <v>0</v>
      </c>
      <c r="BJ211" s="15" t="s">
        <v>22</v>
      </c>
      <c r="BK211" s="172">
        <f t="shared" si="69"/>
        <v>0</v>
      </c>
      <c r="BL211" s="15" t="s">
        <v>190</v>
      </c>
      <c r="BM211" s="15" t="s">
        <v>1122</v>
      </c>
    </row>
    <row r="212" spans="2:65" s="1" customFormat="1" ht="31.5" customHeight="1" x14ac:dyDescent="0.3">
      <c r="B212" s="160"/>
      <c r="C212" s="161" t="s">
        <v>299</v>
      </c>
      <c r="D212" s="161" t="s">
        <v>157</v>
      </c>
      <c r="E212" s="162" t="s">
        <v>390</v>
      </c>
      <c r="F212" s="163" t="s">
        <v>391</v>
      </c>
      <c r="G212" s="164" t="s">
        <v>383</v>
      </c>
      <c r="H212" s="165">
        <v>1</v>
      </c>
      <c r="I212" s="166"/>
      <c r="J212" s="167">
        <f t="shared" si="60"/>
        <v>0</v>
      </c>
      <c r="K212" s="163" t="s">
        <v>159</v>
      </c>
      <c r="L212" s="32"/>
      <c r="M212" s="168" t="s">
        <v>3</v>
      </c>
      <c r="N212" s="169" t="s">
        <v>42</v>
      </c>
      <c r="O212" s="33"/>
      <c r="P212" s="170">
        <f t="shared" si="61"/>
        <v>0</v>
      </c>
      <c r="Q212" s="170">
        <v>1.5339999999999999E-2</v>
      </c>
      <c r="R212" s="170">
        <f t="shared" si="62"/>
        <v>1.5339999999999999E-2</v>
      </c>
      <c r="S212" s="170">
        <v>0</v>
      </c>
      <c r="T212" s="171">
        <f t="shared" si="63"/>
        <v>0</v>
      </c>
      <c r="AR212" s="15" t="s">
        <v>190</v>
      </c>
      <c r="AT212" s="15" t="s">
        <v>157</v>
      </c>
      <c r="AU212" s="15" t="s">
        <v>79</v>
      </c>
      <c r="AY212" s="15" t="s">
        <v>155</v>
      </c>
      <c r="BE212" s="172">
        <f t="shared" si="64"/>
        <v>0</v>
      </c>
      <c r="BF212" s="172">
        <f t="shared" si="65"/>
        <v>0</v>
      </c>
      <c r="BG212" s="172">
        <f t="shared" si="66"/>
        <v>0</v>
      </c>
      <c r="BH212" s="172">
        <f t="shared" si="67"/>
        <v>0</v>
      </c>
      <c r="BI212" s="172">
        <f t="shared" si="68"/>
        <v>0</v>
      </c>
      <c r="BJ212" s="15" t="s">
        <v>22</v>
      </c>
      <c r="BK212" s="172">
        <f t="shared" si="69"/>
        <v>0</v>
      </c>
      <c r="BL212" s="15" t="s">
        <v>190</v>
      </c>
      <c r="BM212" s="15" t="s">
        <v>1123</v>
      </c>
    </row>
    <row r="213" spans="2:65" s="1" customFormat="1" ht="22.5" customHeight="1" x14ac:dyDescent="0.3">
      <c r="B213" s="160"/>
      <c r="C213" s="161" t="s">
        <v>302</v>
      </c>
      <c r="D213" s="161" t="s">
        <v>157</v>
      </c>
      <c r="E213" s="162" t="s">
        <v>895</v>
      </c>
      <c r="F213" s="163" t="s">
        <v>896</v>
      </c>
      <c r="G213" s="164" t="s">
        <v>383</v>
      </c>
      <c r="H213" s="165">
        <v>1</v>
      </c>
      <c r="I213" s="166"/>
      <c r="J213" s="167">
        <f t="shared" si="60"/>
        <v>0</v>
      </c>
      <c r="K213" s="163" t="s">
        <v>159</v>
      </c>
      <c r="L213" s="32"/>
      <c r="M213" s="168" t="s">
        <v>3</v>
      </c>
      <c r="N213" s="169" t="s">
        <v>42</v>
      </c>
      <c r="O213" s="33"/>
      <c r="P213" s="170">
        <f t="shared" si="61"/>
        <v>0</v>
      </c>
      <c r="Q213" s="170">
        <v>9.8399999999999998E-3</v>
      </c>
      <c r="R213" s="170">
        <f t="shared" si="62"/>
        <v>9.8399999999999998E-3</v>
      </c>
      <c r="S213" s="170">
        <v>0</v>
      </c>
      <c r="T213" s="171">
        <f t="shared" si="63"/>
        <v>0</v>
      </c>
      <c r="AR213" s="15" t="s">
        <v>190</v>
      </c>
      <c r="AT213" s="15" t="s">
        <v>157</v>
      </c>
      <c r="AU213" s="15" t="s">
        <v>79</v>
      </c>
      <c r="AY213" s="15" t="s">
        <v>155</v>
      </c>
      <c r="BE213" s="172">
        <f t="shared" si="64"/>
        <v>0</v>
      </c>
      <c r="BF213" s="172">
        <f t="shared" si="65"/>
        <v>0</v>
      </c>
      <c r="BG213" s="172">
        <f t="shared" si="66"/>
        <v>0</v>
      </c>
      <c r="BH213" s="172">
        <f t="shared" si="67"/>
        <v>0</v>
      </c>
      <c r="BI213" s="172">
        <f t="shared" si="68"/>
        <v>0</v>
      </c>
      <c r="BJ213" s="15" t="s">
        <v>22</v>
      </c>
      <c r="BK213" s="172">
        <f t="shared" si="69"/>
        <v>0</v>
      </c>
      <c r="BL213" s="15" t="s">
        <v>190</v>
      </c>
      <c r="BM213" s="15" t="s">
        <v>1124</v>
      </c>
    </row>
    <row r="214" spans="2:65" s="1" customFormat="1" ht="22.5" customHeight="1" x14ac:dyDescent="0.3">
      <c r="B214" s="160"/>
      <c r="C214" s="161" t="s">
        <v>305</v>
      </c>
      <c r="D214" s="161" t="s">
        <v>157</v>
      </c>
      <c r="E214" s="162" t="s">
        <v>394</v>
      </c>
      <c r="F214" s="163" t="s">
        <v>395</v>
      </c>
      <c r="G214" s="164" t="s">
        <v>383</v>
      </c>
      <c r="H214" s="165">
        <v>1</v>
      </c>
      <c r="I214" s="166"/>
      <c r="J214" s="167">
        <f t="shared" si="60"/>
        <v>0</v>
      </c>
      <c r="K214" s="163" t="s">
        <v>159</v>
      </c>
      <c r="L214" s="32"/>
      <c r="M214" s="168" t="s">
        <v>3</v>
      </c>
      <c r="N214" s="169" t="s">
        <v>42</v>
      </c>
      <c r="O214" s="33"/>
      <c r="P214" s="170">
        <f t="shared" si="61"/>
        <v>0</v>
      </c>
      <c r="Q214" s="170">
        <v>3.6249999999999998E-2</v>
      </c>
      <c r="R214" s="170">
        <f t="shared" si="62"/>
        <v>3.6249999999999998E-2</v>
      </c>
      <c r="S214" s="170">
        <v>0</v>
      </c>
      <c r="T214" s="171">
        <f t="shared" si="63"/>
        <v>0</v>
      </c>
      <c r="AR214" s="15" t="s">
        <v>190</v>
      </c>
      <c r="AT214" s="15" t="s">
        <v>157</v>
      </c>
      <c r="AU214" s="15" t="s">
        <v>79</v>
      </c>
      <c r="AY214" s="15" t="s">
        <v>155</v>
      </c>
      <c r="BE214" s="172">
        <f t="shared" si="64"/>
        <v>0</v>
      </c>
      <c r="BF214" s="172">
        <f t="shared" si="65"/>
        <v>0</v>
      </c>
      <c r="BG214" s="172">
        <f t="shared" si="66"/>
        <v>0</v>
      </c>
      <c r="BH214" s="172">
        <f t="shared" si="67"/>
        <v>0</v>
      </c>
      <c r="BI214" s="172">
        <f t="shared" si="68"/>
        <v>0</v>
      </c>
      <c r="BJ214" s="15" t="s">
        <v>22</v>
      </c>
      <c r="BK214" s="172">
        <f t="shared" si="69"/>
        <v>0</v>
      </c>
      <c r="BL214" s="15" t="s">
        <v>190</v>
      </c>
      <c r="BM214" s="15" t="s">
        <v>1125</v>
      </c>
    </row>
    <row r="215" spans="2:65" s="1" customFormat="1" ht="22.5" customHeight="1" x14ac:dyDescent="0.3">
      <c r="B215" s="160"/>
      <c r="C215" s="161" t="s">
        <v>308</v>
      </c>
      <c r="D215" s="161" t="s">
        <v>157</v>
      </c>
      <c r="E215" s="162" t="s">
        <v>400</v>
      </c>
      <c r="F215" s="163" t="s">
        <v>401</v>
      </c>
      <c r="G215" s="164" t="s">
        <v>383</v>
      </c>
      <c r="H215" s="165">
        <v>1</v>
      </c>
      <c r="I215" s="166"/>
      <c r="J215" s="167">
        <f t="shared" si="60"/>
        <v>0</v>
      </c>
      <c r="K215" s="163" t="s">
        <v>3</v>
      </c>
      <c r="L215" s="32"/>
      <c r="M215" s="168" t="s">
        <v>3</v>
      </c>
      <c r="N215" s="169" t="s">
        <v>42</v>
      </c>
      <c r="O215" s="33"/>
      <c r="P215" s="170">
        <f t="shared" si="61"/>
        <v>0</v>
      </c>
      <c r="Q215" s="170">
        <v>1.9599999999999999E-3</v>
      </c>
      <c r="R215" s="170">
        <f t="shared" si="62"/>
        <v>1.9599999999999999E-3</v>
      </c>
      <c r="S215" s="170">
        <v>0</v>
      </c>
      <c r="T215" s="171">
        <f t="shared" si="63"/>
        <v>0</v>
      </c>
      <c r="AR215" s="15" t="s">
        <v>190</v>
      </c>
      <c r="AT215" s="15" t="s">
        <v>157</v>
      </c>
      <c r="AU215" s="15" t="s">
        <v>79</v>
      </c>
      <c r="AY215" s="15" t="s">
        <v>155</v>
      </c>
      <c r="BE215" s="172">
        <f t="shared" si="64"/>
        <v>0</v>
      </c>
      <c r="BF215" s="172">
        <f t="shared" si="65"/>
        <v>0</v>
      </c>
      <c r="BG215" s="172">
        <f t="shared" si="66"/>
        <v>0</v>
      </c>
      <c r="BH215" s="172">
        <f t="shared" si="67"/>
        <v>0</v>
      </c>
      <c r="BI215" s="172">
        <f t="shared" si="68"/>
        <v>0</v>
      </c>
      <c r="BJ215" s="15" t="s">
        <v>22</v>
      </c>
      <c r="BK215" s="172">
        <f t="shared" si="69"/>
        <v>0</v>
      </c>
      <c r="BL215" s="15" t="s">
        <v>190</v>
      </c>
      <c r="BM215" s="15" t="s">
        <v>1126</v>
      </c>
    </row>
    <row r="216" spans="2:65" s="1" customFormat="1" ht="22.5" customHeight="1" x14ac:dyDescent="0.3">
      <c r="B216" s="160"/>
      <c r="C216" s="161" t="s">
        <v>311</v>
      </c>
      <c r="D216" s="161" t="s">
        <v>157</v>
      </c>
      <c r="E216" s="162" t="s">
        <v>403</v>
      </c>
      <c r="F216" s="163" t="s">
        <v>404</v>
      </c>
      <c r="G216" s="164" t="s">
        <v>383</v>
      </c>
      <c r="H216" s="165">
        <v>1</v>
      </c>
      <c r="I216" s="166"/>
      <c r="J216" s="167">
        <f t="shared" si="60"/>
        <v>0</v>
      </c>
      <c r="K216" s="163" t="s">
        <v>3</v>
      </c>
      <c r="L216" s="32"/>
      <c r="M216" s="168" t="s">
        <v>3</v>
      </c>
      <c r="N216" s="169" t="s">
        <v>42</v>
      </c>
      <c r="O216" s="33"/>
      <c r="P216" s="170">
        <f t="shared" si="61"/>
        <v>0</v>
      </c>
      <c r="Q216" s="170">
        <v>1.8E-3</v>
      </c>
      <c r="R216" s="170">
        <f t="shared" si="62"/>
        <v>1.8E-3</v>
      </c>
      <c r="S216" s="170">
        <v>0</v>
      </c>
      <c r="T216" s="171">
        <f t="shared" si="63"/>
        <v>0</v>
      </c>
      <c r="AR216" s="15" t="s">
        <v>190</v>
      </c>
      <c r="AT216" s="15" t="s">
        <v>157</v>
      </c>
      <c r="AU216" s="15" t="s">
        <v>79</v>
      </c>
      <c r="AY216" s="15" t="s">
        <v>155</v>
      </c>
      <c r="BE216" s="172">
        <f t="shared" si="64"/>
        <v>0</v>
      </c>
      <c r="BF216" s="172">
        <f t="shared" si="65"/>
        <v>0</v>
      </c>
      <c r="BG216" s="172">
        <f t="shared" si="66"/>
        <v>0</v>
      </c>
      <c r="BH216" s="172">
        <f t="shared" si="67"/>
        <v>0</v>
      </c>
      <c r="BI216" s="172">
        <f t="shared" si="68"/>
        <v>0</v>
      </c>
      <c r="BJ216" s="15" t="s">
        <v>22</v>
      </c>
      <c r="BK216" s="172">
        <f t="shared" si="69"/>
        <v>0</v>
      </c>
      <c r="BL216" s="15" t="s">
        <v>190</v>
      </c>
      <c r="BM216" s="15" t="s">
        <v>1127</v>
      </c>
    </row>
    <row r="217" spans="2:65" s="1" customFormat="1" ht="22.5" customHeight="1" x14ac:dyDescent="0.3">
      <c r="B217" s="160"/>
      <c r="C217" s="161" t="s">
        <v>314</v>
      </c>
      <c r="D217" s="161" t="s">
        <v>157</v>
      </c>
      <c r="E217" s="162" t="s">
        <v>406</v>
      </c>
      <c r="F217" s="163" t="s">
        <v>407</v>
      </c>
      <c r="G217" s="164" t="s">
        <v>383</v>
      </c>
      <c r="H217" s="165">
        <v>1</v>
      </c>
      <c r="I217" s="166"/>
      <c r="J217" s="167">
        <f t="shared" si="60"/>
        <v>0</v>
      </c>
      <c r="K217" s="163" t="s">
        <v>159</v>
      </c>
      <c r="L217" s="32"/>
      <c r="M217" s="168" t="s">
        <v>3</v>
      </c>
      <c r="N217" s="169" t="s">
        <v>42</v>
      </c>
      <c r="O217" s="33"/>
      <c r="P217" s="170">
        <f t="shared" si="61"/>
        <v>0</v>
      </c>
      <c r="Q217" s="170">
        <v>1.8400000000000001E-3</v>
      </c>
      <c r="R217" s="170">
        <f t="shared" si="62"/>
        <v>1.8400000000000001E-3</v>
      </c>
      <c r="S217" s="170">
        <v>0</v>
      </c>
      <c r="T217" s="171">
        <f t="shared" si="63"/>
        <v>0</v>
      </c>
      <c r="AR217" s="15" t="s">
        <v>190</v>
      </c>
      <c r="AT217" s="15" t="s">
        <v>157</v>
      </c>
      <c r="AU217" s="15" t="s">
        <v>79</v>
      </c>
      <c r="AY217" s="15" t="s">
        <v>155</v>
      </c>
      <c r="BE217" s="172">
        <f t="shared" si="64"/>
        <v>0</v>
      </c>
      <c r="BF217" s="172">
        <f t="shared" si="65"/>
        <v>0</v>
      </c>
      <c r="BG217" s="172">
        <f t="shared" si="66"/>
        <v>0</v>
      </c>
      <c r="BH217" s="172">
        <f t="shared" si="67"/>
        <v>0</v>
      </c>
      <c r="BI217" s="172">
        <f t="shared" si="68"/>
        <v>0</v>
      </c>
      <c r="BJ217" s="15" t="s">
        <v>22</v>
      </c>
      <c r="BK217" s="172">
        <f t="shared" si="69"/>
        <v>0</v>
      </c>
      <c r="BL217" s="15" t="s">
        <v>190</v>
      </c>
      <c r="BM217" s="15" t="s">
        <v>1128</v>
      </c>
    </row>
    <row r="218" spans="2:65" s="1" customFormat="1" ht="22.5" customHeight="1" x14ac:dyDescent="0.3">
      <c r="B218" s="160"/>
      <c r="C218" s="161" t="s">
        <v>317</v>
      </c>
      <c r="D218" s="161" t="s">
        <v>157</v>
      </c>
      <c r="E218" s="162" t="s">
        <v>901</v>
      </c>
      <c r="F218" s="163" t="s">
        <v>902</v>
      </c>
      <c r="G218" s="164" t="s">
        <v>265</v>
      </c>
      <c r="H218" s="192"/>
      <c r="I218" s="166"/>
      <c r="J218" s="167">
        <f t="shared" si="60"/>
        <v>0</v>
      </c>
      <c r="K218" s="163" t="s">
        <v>159</v>
      </c>
      <c r="L218" s="32"/>
      <c r="M218" s="168" t="s">
        <v>3</v>
      </c>
      <c r="N218" s="169" t="s">
        <v>42</v>
      </c>
      <c r="O218" s="33"/>
      <c r="P218" s="170">
        <f t="shared" si="61"/>
        <v>0</v>
      </c>
      <c r="Q218" s="170">
        <v>0</v>
      </c>
      <c r="R218" s="170">
        <f t="shared" si="62"/>
        <v>0</v>
      </c>
      <c r="S218" s="170">
        <v>0</v>
      </c>
      <c r="T218" s="171">
        <f t="shared" si="63"/>
        <v>0</v>
      </c>
      <c r="AR218" s="15" t="s">
        <v>190</v>
      </c>
      <c r="AT218" s="15" t="s">
        <v>157</v>
      </c>
      <c r="AU218" s="15" t="s">
        <v>79</v>
      </c>
      <c r="AY218" s="15" t="s">
        <v>155</v>
      </c>
      <c r="BE218" s="172">
        <f t="shared" si="64"/>
        <v>0</v>
      </c>
      <c r="BF218" s="172">
        <f t="shared" si="65"/>
        <v>0</v>
      </c>
      <c r="BG218" s="172">
        <f t="shared" si="66"/>
        <v>0</v>
      </c>
      <c r="BH218" s="172">
        <f t="shared" si="67"/>
        <v>0</v>
      </c>
      <c r="BI218" s="172">
        <f t="shared" si="68"/>
        <v>0</v>
      </c>
      <c r="BJ218" s="15" t="s">
        <v>22</v>
      </c>
      <c r="BK218" s="172">
        <f t="shared" si="69"/>
        <v>0</v>
      </c>
      <c r="BL218" s="15" t="s">
        <v>190</v>
      </c>
      <c r="BM218" s="15" t="s">
        <v>1129</v>
      </c>
    </row>
    <row r="219" spans="2:65" s="10" customFormat="1" ht="29.85" customHeight="1" x14ac:dyDescent="0.3">
      <c r="B219" s="146"/>
      <c r="D219" s="157" t="s">
        <v>70</v>
      </c>
      <c r="E219" s="158" t="s">
        <v>409</v>
      </c>
      <c r="F219" s="158" t="s">
        <v>410</v>
      </c>
      <c r="I219" s="149"/>
      <c r="J219" s="159">
        <f>BK219</f>
        <v>0</v>
      </c>
      <c r="L219" s="146"/>
      <c r="M219" s="151"/>
      <c r="N219" s="152"/>
      <c r="O219" s="152"/>
      <c r="P219" s="153">
        <f>SUM(P220:P222)</f>
        <v>0</v>
      </c>
      <c r="Q219" s="152"/>
      <c r="R219" s="153">
        <f>SUM(R220:R222)</f>
        <v>1.865E-2</v>
      </c>
      <c r="S219" s="152"/>
      <c r="T219" s="154">
        <f>SUM(T220:T222)</f>
        <v>0</v>
      </c>
      <c r="AR219" s="147" t="s">
        <v>79</v>
      </c>
      <c r="AT219" s="155" t="s">
        <v>70</v>
      </c>
      <c r="AU219" s="155" t="s">
        <v>22</v>
      </c>
      <c r="AY219" s="147" t="s">
        <v>155</v>
      </c>
      <c r="BK219" s="156">
        <f>SUM(BK220:BK222)</f>
        <v>0</v>
      </c>
    </row>
    <row r="220" spans="2:65" s="1" customFormat="1" ht="31.5" customHeight="1" x14ac:dyDescent="0.3">
      <c r="B220" s="160"/>
      <c r="C220" s="161" t="s">
        <v>318</v>
      </c>
      <c r="D220" s="161" t="s">
        <v>157</v>
      </c>
      <c r="E220" s="162" t="s">
        <v>414</v>
      </c>
      <c r="F220" s="163" t="s">
        <v>415</v>
      </c>
      <c r="G220" s="164" t="s">
        <v>383</v>
      </c>
      <c r="H220" s="165">
        <v>1</v>
      </c>
      <c r="I220" s="166"/>
      <c r="J220" s="167">
        <f>ROUND(I220*H220,2)</f>
        <v>0</v>
      </c>
      <c r="K220" s="163" t="s">
        <v>3</v>
      </c>
      <c r="L220" s="32"/>
      <c r="M220" s="168" t="s">
        <v>3</v>
      </c>
      <c r="N220" s="169" t="s">
        <v>42</v>
      </c>
      <c r="O220" s="33"/>
      <c r="P220" s="170">
        <f>O220*H220</f>
        <v>0</v>
      </c>
      <c r="Q220" s="170">
        <v>1.865E-2</v>
      </c>
      <c r="R220" s="170">
        <f>Q220*H220</f>
        <v>1.865E-2</v>
      </c>
      <c r="S220" s="170">
        <v>0</v>
      </c>
      <c r="T220" s="171">
        <f>S220*H220</f>
        <v>0</v>
      </c>
      <c r="AR220" s="15" t="s">
        <v>190</v>
      </c>
      <c r="AT220" s="15" t="s">
        <v>157</v>
      </c>
      <c r="AU220" s="15" t="s">
        <v>79</v>
      </c>
      <c r="AY220" s="15" t="s">
        <v>155</v>
      </c>
      <c r="BE220" s="172">
        <f>IF(N220="základní",J220,0)</f>
        <v>0</v>
      </c>
      <c r="BF220" s="172">
        <f>IF(N220="snížená",J220,0)</f>
        <v>0</v>
      </c>
      <c r="BG220" s="172">
        <f>IF(N220="zákl. přenesená",J220,0)</f>
        <v>0</v>
      </c>
      <c r="BH220" s="172">
        <f>IF(N220="sníž. přenesená",J220,0)</f>
        <v>0</v>
      </c>
      <c r="BI220" s="172">
        <f>IF(N220="nulová",J220,0)</f>
        <v>0</v>
      </c>
      <c r="BJ220" s="15" t="s">
        <v>22</v>
      </c>
      <c r="BK220" s="172">
        <f>ROUND(I220*H220,2)</f>
        <v>0</v>
      </c>
      <c r="BL220" s="15" t="s">
        <v>190</v>
      </c>
      <c r="BM220" s="15" t="s">
        <v>1130</v>
      </c>
    </row>
    <row r="221" spans="2:65" s="1" customFormat="1" ht="22.5" customHeight="1" x14ac:dyDescent="0.3">
      <c r="B221" s="160"/>
      <c r="C221" s="161" t="s">
        <v>319</v>
      </c>
      <c r="D221" s="161" t="s">
        <v>157</v>
      </c>
      <c r="E221" s="162" t="s">
        <v>885</v>
      </c>
      <c r="F221" s="163" t="s">
        <v>886</v>
      </c>
      <c r="G221" s="164" t="s">
        <v>383</v>
      </c>
      <c r="H221" s="165">
        <v>1</v>
      </c>
      <c r="I221" s="166"/>
      <c r="J221" s="167">
        <f>ROUND(I221*H221,2)</f>
        <v>0</v>
      </c>
      <c r="K221" s="163" t="s">
        <v>3</v>
      </c>
      <c r="L221" s="32"/>
      <c r="M221" s="168" t="s">
        <v>3</v>
      </c>
      <c r="N221" s="169" t="s">
        <v>42</v>
      </c>
      <c r="O221" s="33"/>
      <c r="P221" s="170">
        <f>O221*H221</f>
        <v>0</v>
      </c>
      <c r="Q221" s="170">
        <v>0</v>
      </c>
      <c r="R221" s="170">
        <f>Q221*H221</f>
        <v>0</v>
      </c>
      <c r="S221" s="170">
        <v>0</v>
      </c>
      <c r="T221" s="171">
        <f>S221*H221</f>
        <v>0</v>
      </c>
      <c r="AR221" s="15" t="s">
        <v>190</v>
      </c>
      <c r="AT221" s="15" t="s">
        <v>157</v>
      </c>
      <c r="AU221" s="15" t="s">
        <v>79</v>
      </c>
      <c r="AY221" s="15" t="s">
        <v>155</v>
      </c>
      <c r="BE221" s="172">
        <f>IF(N221="základní",J221,0)</f>
        <v>0</v>
      </c>
      <c r="BF221" s="172">
        <f>IF(N221="snížená",J221,0)</f>
        <v>0</v>
      </c>
      <c r="BG221" s="172">
        <f>IF(N221="zákl. přenesená",J221,0)</f>
        <v>0</v>
      </c>
      <c r="BH221" s="172">
        <f>IF(N221="sníž. přenesená",J221,0)</f>
        <v>0</v>
      </c>
      <c r="BI221" s="172">
        <f>IF(N221="nulová",J221,0)</f>
        <v>0</v>
      </c>
      <c r="BJ221" s="15" t="s">
        <v>22</v>
      </c>
      <c r="BK221" s="172">
        <f>ROUND(I221*H221,2)</f>
        <v>0</v>
      </c>
      <c r="BL221" s="15" t="s">
        <v>190</v>
      </c>
      <c r="BM221" s="15" t="s">
        <v>1131</v>
      </c>
    </row>
    <row r="222" spans="2:65" s="1" customFormat="1" ht="22.5" customHeight="1" x14ac:dyDescent="0.3">
      <c r="B222" s="160"/>
      <c r="C222" s="161" t="s">
        <v>320</v>
      </c>
      <c r="D222" s="161" t="s">
        <v>157</v>
      </c>
      <c r="E222" s="162" t="s">
        <v>888</v>
      </c>
      <c r="F222" s="163" t="s">
        <v>889</v>
      </c>
      <c r="G222" s="164" t="s">
        <v>265</v>
      </c>
      <c r="H222" s="192"/>
      <c r="I222" s="166"/>
      <c r="J222" s="167">
        <f>ROUND(I222*H222,2)</f>
        <v>0</v>
      </c>
      <c r="K222" s="163" t="s">
        <v>159</v>
      </c>
      <c r="L222" s="32"/>
      <c r="M222" s="168" t="s">
        <v>3</v>
      </c>
      <c r="N222" s="169" t="s">
        <v>42</v>
      </c>
      <c r="O222" s="33"/>
      <c r="P222" s="170">
        <f>O222*H222</f>
        <v>0</v>
      </c>
      <c r="Q222" s="170">
        <v>0</v>
      </c>
      <c r="R222" s="170">
        <f>Q222*H222</f>
        <v>0</v>
      </c>
      <c r="S222" s="170">
        <v>0</v>
      </c>
      <c r="T222" s="171">
        <f>S222*H222</f>
        <v>0</v>
      </c>
      <c r="AR222" s="15" t="s">
        <v>190</v>
      </c>
      <c r="AT222" s="15" t="s">
        <v>157</v>
      </c>
      <c r="AU222" s="15" t="s">
        <v>79</v>
      </c>
      <c r="AY222" s="15" t="s">
        <v>155</v>
      </c>
      <c r="BE222" s="172">
        <f>IF(N222="základní",J222,0)</f>
        <v>0</v>
      </c>
      <c r="BF222" s="172">
        <f>IF(N222="snížená",J222,0)</f>
        <v>0</v>
      </c>
      <c r="BG222" s="172">
        <f>IF(N222="zákl. přenesená",J222,0)</f>
        <v>0</v>
      </c>
      <c r="BH222" s="172">
        <f>IF(N222="sníž. přenesená",J222,0)</f>
        <v>0</v>
      </c>
      <c r="BI222" s="172">
        <f>IF(N222="nulová",J222,0)</f>
        <v>0</v>
      </c>
      <c r="BJ222" s="15" t="s">
        <v>22</v>
      </c>
      <c r="BK222" s="172">
        <f>ROUND(I222*H222,2)</f>
        <v>0</v>
      </c>
      <c r="BL222" s="15" t="s">
        <v>190</v>
      </c>
      <c r="BM222" s="15" t="s">
        <v>1132</v>
      </c>
    </row>
    <row r="223" spans="2:65" s="10" customFormat="1" ht="29.85" customHeight="1" x14ac:dyDescent="0.3">
      <c r="B223" s="146"/>
      <c r="D223" s="157" t="s">
        <v>70</v>
      </c>
      <c r="E223" s="158" t="s">
        <v>417</v>
      </c>
      <c r="F223" s="158" t="s">
        <v>920</v>
      </c>
      <c r="I223" s="149"/>
      <c r="J223" s="159">
        <f>BK223</f>
        <v>0</v>
      </c>
      <c r="L223" s="146"/>
      <c r="M223" s="151"/>
      <c r="N223" s="152"/>
      <c r="O223" s="152"/>
      <c r="P223" s="153">
        <f>SUM(P224:P229)</f>
        <v>0</v>
      </c>
      <c r="Q223" s="152"/>
      <c r="R223" s="153">
        <f>SUM(R224:R229)</f>
        <v>0</v>
      </c>
      <c r="S223" s="152"/>
      <c r="T223" s="154">
        <f>SUM(T224:T229)</f>
        <v>0</v>
      </c>
      <c r="AR223" s="147" t="s">
        <v>79</v>
      </c>
      <c r="AT223" s="155" t="s">
        <v>70</v>
      </c>
      <c r="AU223" s="155" t="s">
        <v>22</v>
      </c>
      <c r="AY223" s="147" t="s">
        <v>155</v>
      </c>
      <c r="BK223" s="156">
        <f>SUM(BK224:BK229)</f>
        <v>0</v>
      </c>
    </row>
    <row r="224" spans="2:65" s="1" customFormat="1" ht="22.5" customHeight="1" x14ac:dyDescent="0.3">
      <c r="B224" s="160"/>
      <c r="C224" s="161" t="s">
        <v>321</v>
      </c>
      <c r="D224" s="161" t="s">
        <v>157</v>
      </c>
      <c r="E224" s="162" t="s">
        <v>420</v>
      </c>
      <c r="F224" s="163" t="s">
        <v>921</v>
      </c>
      <c r="G224" s="164" t="s">
        <v>324</v>
      </c>
      <c r="H224" s="165">
        <v>1</v>
      </c>
      <c r="I224" s="166"/>
      <c r="J224" s="167">
        <f t="shared" ref="J224:J229" si="70">ROUND(I224*H224,2)</f>
        <v>0</v>
      </c>
      <c r="K224" s="163" t="s">
        <v>3</v>
      </c>
      <c r="L224" s="32"/>
      <c r="M224" s="168" t="s">
        <v>3</v>
      </c>
      <c r="N224" s="169" t="s">
        <v>42</v>
      </c>
      <c r="O224" s="33"/>
      <c r="P224" s="170">
        <f t="shared" ref="P224:P229" si="71">O224*H224</f>
        <v>0</v>
      </c>
      <c r="Q224" s="170">
        <v>0</v>
      </c>
      <c r="R224" s="170">
        <f t="shared" ref="R224:R229" si="72">Q224*H224</f>
        <v>0</v>
      </c>
      <c r="S224" s="170">
        <v>0</v>
      </c>
      <c r="T224" s="171">
        <f t="shared" ref="T224:T229" si="73">S224*H224</f>
        <v>0</v>
      </c>
      <c r="AR224" s="15" t="s">
        <v>190</v>
      </c>
      <c r="AT224" s="15" t="s">
        <v>157</v>
      </c>
      <c r="AU224" s="15" t="s">
        <v>79</v>
      </c>
      <c r="AY224" s="15" t="s">
        <v>155</v>
      </c>
      <c r="BE224" s="172">
        <f t="shared" ref="BE224:BE229" si="74">IF(N224="základní",J224,0)</f>
        <v>0</v>
      </c>
      <c r="BF224" s="172">
        <f t="shared" ref="BF224:BF229" si="75">IF(N224="snížená",J224,0)</f>
        <v>0</v>
      </c>
      <c r="BG224" s="172">
        <f t="shared" ref="BG224:BG229" si="76">IF(N224="zákl. přenesená",J224,0)</f>
        <v>0</v>
      </c>
      <c r="BH224" s="172">
        <f t="shared" ref="BH224:BH229" si="77">IF(N224="sníž. přenesená",J224,0)</f>
        <v>0</v>
      </c>
      <c r="BI224" s="172">
        <f t="shared" ref="BI224:BI229" si="78">IF(N224="nulová",J224,0)</f>
        <v>0</v>
      </c>
      <c r="BJ224" s="15" t="s">
        <v>22</v>
      </c>
      <c r="BK224" s="172">
        <f t="shared" ref="BK224:BK229" si="79">ROUND(I224*H224,2)</f>
        <v>0</v>
      </c>
      <c r="BL224" s="15" t="s">
        <v>190</v>
      </c>
      <c r="BM224" s="15" t="s">
        <v>1133</v>
      </c>
    </row>
    <row r="225" spans="2:65" s="1" customFormat="1" ht="22.5" customHeight="1" x14ac:dyDescent="0.3">
      <c r="B225" s="160"/>
      <c r="C225" s="161" t="s">
        <v>325</v>
      </c>
      <c r="D225" s="161" t="s">
        <v>157</v>
      </c>
      <c r="E225" s="162" t="s">
        <v>422</v>
      </c>
      <c r="F225" s="163" t="s">
        <v>608</v>
      </c>
      <c r="G225" s="164" t="s">
        <v>324</v>
      </c>
      <c r="H225" s="165">
        <v>2</v>
      </c>
      <c r="I225" s="166"/>
      <c r="J225" s="167">
        <f t="shared" si="70"/>
        <v>0</v>
      </c>
      <c r="K225" s="163" t="s">
        <v>3</v>
      </c>
      <c r="L225" s="32"/>
      <c r="M225" s="168" t="s">
        <v>3</v>
      </c>
      <c r="N225" s="169" t="s">
        <v>42</v>
      </c>
      <c r="O225" s="33"/>
      <c r="P225" s="170">
        <f t="shared" si="71"/>
        <v>0</v>
      </c>
      <c r="Q225" s="170">
        <v>0</v>
      </c>
      <c r="R225" s="170">
        <f t="shared" si="72"/>
        <v>0</v>
      </c>
      <c r="S225" s="170">
        <v>0</v>
      </c>
      <c r="T225" s="171">
        <f t="shared" si="73"/>
        <v>0</v>
      </c>
      <c r="AR225" s="15" t="s">
        <v>190</v>
      </c>
      <c r="AT225" s="15" t="s">
        <v>157</v>
      </c>
      <c r="AU225" s="15" t="s">
        <v>79</v>
      </c>
      <c r="AY225" s="15" t="s">
        <v>155</v>
      </c>
      <c r="BE225" s="172">
        <f t="shared" si="74"/>
        <v>0</v>
      </c>
      <c r="BF225" s="172">
        <f t="shared" si="75"/>
        <v>0</v>
      </c>
      <c r="BG225" s="172">
        <f t="shared" si="76"/>
        <v>0</v>
      </c>
      <c r="BH225" s="172">
        <f t="shared" si="77"/>
        <v>0</v>
      </c>
      <c r="BI225" s="172">
        <f t="shared" si="78"/>
        <v>0</v>
      </c>
      <c r="BJ225" s="15" t="s">
        <v>22</v>
      </c>
      <c r="BK225" s="172">
        <f t="shared" si="79"/>
        <v>0</v>
      </c>
      <c r="BL225" s="15" t="s">
        <v>190</v>
      </c>
      <c r="BM225" s="15" t="s">
        <v>1134</v>
      </c>
    </row>
    <row r="226" spans="2:65" s="1" customFormat="1" ht="22.5" customHeight="1" x14ac:dyDescent="0.3">
      <c r="B226" s="160"/>
      <c r="C226" s="161" t="s">
        <v>326</v>
      </c>
      <c r="D226" s="161" t="s">
        <v>157</v>
      </c>
      <c r="E226" s="162" t="s">
        <v>424</v>
      </c>
      <c r="F226" s="163" t="s">
        <v>610</v>
      </c>
      <c r="G226" s="164" t="s">
        <v>297</v>
      </c>
      <c r="H226" s="165">
        <v>4.75</v>
      </c>
      <c r="I226" s="166"/>
      <c r="J226" s="167">
        <f t="shared" si="70"/>
        <v>0</v>
      </c>
      <c r="K226" s="163" t="s">
        <v>3</v>
      </c>
      <c r="L226" s="32"/>
      <c r="M226" s="168" t="s">
        <v>3</v>
      </c>
      <c r="N226" s="169" t="s">
        <v>42</v>
      </c>
      <c r="O226" s="33"/>
      <c r="P226" s="170">
        <f t="shared" si="71"/>
        <v>0</v>
      </c>
      <c r="Q226" s="170">
        <v>0</v>
      </c>
      <c r="R226" s="170">
        <f t="shared" si="72"/>
        <v>0</v>
      </c>
      <c r="S226" s="170">
        <v>0</v>
      </c>
      <c r="T226" s="171">
        <f t="shared" si="73"/>
        <v>0</v>
      </c>
      <c r="AR226" s="15" t="s">
        <v>190</v>
      </c>
      <c r="AT226" s="15" t="s">
        <v>157</v>
      </c>
      <c r="AU226" s="15" t="s">
        <v>79</v>
      </c>
      <c r="AY226" s="15" t="s">
        <v>155</v>
      </c>
      <c r="BE226" s="172">
        <f t="shared" si="74"/>
        <v>0</v>
      </c>
      <c r="BF226" s="172">
        <f t="shared" si="75"/>
        <v>0</v>
      </c>
      <c r="BG226" s="172">
        <f t="shared" si="76"/>
        <v>0</v>
      </c>
      <c r="BH226" s="172">
        <f t="shared" si="77"/>
        <v>0</v>
      </c>
      <c r="BI226" s="172">
        <f t="shared" si="78"/>
        <v>0</v>
      </c>
      <c r="BJ226" s="15" t="s">
        <v>22</v>
      </c>
      <c r="BK226" s="172">
        <f t="shared" si="79"/>
        <v>0</v>
      </c>
      <c r="BL226" s="15" t="s">
        <v>190</v>
      </c>
      <c r="BM226" s="15" t="s">
        <v>1135</v>
      </c>
    </row>
    <row r="227" spans="2:65" s="1" customFormat="1" ht="22.5" customHeight="1" x14ac:dyDescent="0.3">
      <c r="B227" s="160"/>
      <c r="C227" s="161" t="s">
        <v>327</v>
      </c>
      <c r="D227" s="161" t="s">
        <v>157</v>
      </c>
      <c r="E227" s="162" t="s">
        <v>426</v>
      </c>
      <c r="F227" s="163" t="s">
        <v>925</v>
      </c>
      <c r="G227" s="164" t="s">
        <v>297</v>
      </c>
      <c r="H227" s="165">
        <v>4.75</v>
      </c>
      <c r="I227" s="166"/>
      <c r="J227" s="167">
        <f t="shared" si="70"/>
        <v>0</v>
      </c>
      <c r="K227" s="163" t="s">
        <v>3</v>
      </c>
      <c r="L227" s="32"/>
      <c r="M227" s="168" t="s">
        <v>3</v>
      </c>
      <c r="N227" s="169" t="s">
        <v>42</v>
      </c>
      <c r="O227" s="33"/>
      <c r="P227" s="170">
        <f t="shared" si="71"/>
        <v>0</v>
      </c>
      <c r="Q227" s="170">
        <v>0</v>
      </c>
      <c r="R227" s="170">
        <f t="shared" si="72"/>
        <v>0</v>
      </c>
      <c r="S227" s="170">
        <v>0</v>
      </c>
      <c r="T227" s="171">
        <f t="shared" si="73"/>
        <v>0</v>
      </c>
      <c r="AR227" s="15" t="s">
        <v>190</v>
      </c>
      <c r="AT227" s="15" t="s">
        <v>157</v>
      </c>
      <c r="AU227" s="15" t="s">
        <v>79</v>
      </c>
      <c r="AY227" s="15" t="s">
        <v>155</v>
      </c>
      <c r="BE227" s="172">
        <f t="shared" si="74"/>
        <v>0</v>
      </c>
      <c r="BF227" s="172">
        <f t="shared" si="75"/>
        <v>0</v>
      </c>
      <c r="BG227" s="172">
        <f t="shared" si="76"/>
        <v>0</v>
      </c>
      <c r="BH227" s="172">
        <f t="shared" si="77"/>
        <v>0</v>
      </c>
      <c r="BI227" s="172">
        <f t="shared" si="78"/>
        <v>0</v>
      </c>
      <c r="BJ227" s="15" t="s">
        <v>22</v>
      </c>
      <c r="BK227" s="172">
        <f t="shared" si="79"/>
        <v>0</v>
      </c>
      <c r="BL227" s="15" t="s">
        <v>190</v>
      </c>
      <c r="BM227" s="15" t="s">
        <v>1136</v>
      </c>
    </row>
    <row r="228" spans="2:65" s="1" customFormat="1" ht="22.5" customHeight="1" x14ac:dyDescent="0.3">
      <c r="B228" s="160"/>
      <c r="C228" s="161" t="s">
        <v>330</v>
      </c>
      <c r="D228" s="161" t="s">
        <v>157</v>
      </c>
      <c r="E228" s="162" t="s">
        <v>428</v>
      </c>
      <c r="F228" s="163" t="s">
        <v>612</v>
      </c>
      <c r="G228" s="164" t="s">
        <v>435</v>
      </c>
      <c r="H228" s="165">
        <v>1</v>
      </c>
      <c r="I228" s="166"/>
      <c r="J228" s="167">
        <f t="shared" si="70"/>
        <v>0</v>
      </c>
      <c r="K228" s="163" t="s">
        <v>3</v>
      </c>
      <c r="L228" s="32"/>
      <c r="M228" s="168" t="s">
        <v>3</v>
      </c>
      <c r="N228" s="169" t="s">
        <v>42</v>
      </c>
      <c r="O228" s="33"/>
      <c r="P228" s="170">
        <f t="shared" si="71"/>
        <v>0</v>
      </c>
      <c r="Q228" s="170">
        <v>0</v>
      </c>
      <c r="R228" s="170">
        <f t="shared" si="72"/>
        <v>0</v>
      </c>
      <c r="S228" s="170">
        <v>0</v>
      </c>
      <c r="T228" s="171">
        <f t="shared" si="73"/>
        <v>0</v>
      </c>
      <c r="AR228" s="15" t="s">
        <v>190</v>
      </c>
      <c r="AT228" s="15" t="s">
        <v>157</v>
      </c>
      <c r="AU228" s="15" t="s">
        <v>79</v>
      </c>
      <c r="AY228" s="15" t="s">
        <v>155</v>
      </c>
      <c r="BE228" s="172">
        <f t="shared" si="74"/>
        <v>0</v>
      </c>
      <c r="BF228" s="172">
        <f t="shared" si="75"/>
        <v>0</v>
      </c>
      <c r="BG228" s="172">
        <f t="shared" si="76"/>
        <v>0</v>
      </c>
      <c r="BH228" s="172">
        <f t="shared" si="77"/>
        <v>0</v>
      </c>
      <c r="BI228" s="172">
        <f t="shared" si="78"/>
        <v>0</v>
      </c>
      <c r="BJ228" s="15" t="s">
        <v>22</v>
      </c>
      <c r="BK228" s="172">
        <f t="shared" si="79"/>
        <v>0</v>
      </c>
      <c r="BL228" s="15" t="s">
        <v>190</v>
      </c>
      <c r="BM228" s="15" t="s">
        <v>1137</v>
      </c>
    </row>
    <row r="229" spans="2:65" s="1" customFormat="1" ht="22.5" customHeight="1" x14ac:dyDescent="0.3">
      <c r="B229" s="160"/>
      <c r="C229" s="161" t="s">
        <v>334</v>
      </c>
      <c r="D229" s="161" t="s">
        <v>157</v>
      </c>
      <c r="E229" s="162" t="s">
        <v>430</v>
      </c>
      <c r="F229" s="163" t="s">
        <v>614</v>
      </c>
      <c r="G229" s="164" t="s">
        <v>435</v>
      </c>
      <c r="H229" s="165">
        <v>1</v>
      </c>
      <c r="I229" s="166"/>
      <c r="J229" s="167">
        <f t="shared" si="70"/>
        <v>0</v>
      </c>
      <c r="K229" s="163" t="s">
        <v>3</v>
      </c>
      <c r="L229" s="32"/>
      <c r="M229" s="168" t="s">
        <v>3</v>
      </c>
      <c r="N229" s="169" t="s">
        <v>42</v>
      </c>
      <c r="O229" s="33"/>
      <c r="P229" s="170">
        <f t="shared" si="71"/>
        <v>0</v>
      </c>
      <c r="Q229" s="170">
        <v>0</v>
      </c>
      <c r="R229" s="170">
        <f t="shared" si="72"/>
        <v>0</v>
      </c>
      <c r="S229" s="170">
        <v>0</v>
      </c>
      <c r="T229" s="171">
        <f t="shared" si="73"/>
        <v>0</v>
      </c>
      <c r="AR229" s="15" t="s">
        <v>190</v>
      </c>
      <c r="AT229" s="15" t="s">
        <v>157</v>
      </c>
      <c r="AU229" s="15" t="s">
        <v>79</v>
      </c>
      <c r="AY229" s="15" t="s">
        <v>155</v>
      </c>
      <c r="BE229" s="172">
        <f t="shared" si="74"/>
        <v>0</v>
      </c>
      <c r="BF229" s="172">
        <f t="shared" si="75"/>
        <v>0</v>
      </c>
      <c r="BG229" s="172">
        <f t="shared" si="76"/>
        <v>0</v>
      </c>
      <c r="BH229" s="172">
        <f t="shared" si="77"/>
        <v>0</v>
      </c>
      <c r="BI229" s="172">
        <f t="shared" si="78"/>
        <v>0</v>
      </c>
      <c r="BJ229" s="15" t="s">
        <v>22</v>
      </c>
      <c r="BK229" s="172">
        <f t="shared" si="79"/>
        <v>0</v>
      </c>
      <c r="BL229" s="15" t="s">
        <v>190</v>
      </c>
      <c r="BM229" s="15" t="s">
        <v>1138</v>
      </c>
    </row>
    <row r="230" spans="2:65" s="10" customFormat="1" ht="29.85" customHeight="1" x14ac:dyDescent="0.3">
      <c r="B230" s="146"/>
      <c r="D230" s="157" t="s">
        <v>70</v>
      </c>
      <c r="E230" s="158" t="s">
        <v>451</v>
      </c>
      <c r="F230" s="158" t="s">
        <v>452</v>
      </c>
      <c r="I230" s="149"/>
      <c r="J230" s="159">
        <f>BK230</f>
        <v>0</v>
      </c>
      <c r="L230" s="146"/>
      <c r="M230" s="151"/>
      <c r="N230" s="152"/>
      <c r="O230" s="152"/>
      <c r="P230" s="153">
        <f>SUM(P231:P239)</f>
        <v>0</v>
      </c>
      <c r="Q230" s="152"/>
      <c r="R230" s="153">
        <f>SUM(R231:R239)</f>
        <v>1.5203463699999999</v>
      </c>
      <c r="S230" s="152"/>
      <c r="T230" s="154">
        <f>SUM(T231:T239)</f>
        <v>0</v>
      </c>
      <c r="AR230" s="147" t="s">
        <v>79</v>
      </c>
      <c r="AT230" s="155" t="s">
        <v>70</v>
      </c>
      <c r="AU230" s="155" t="s">
        <v>22</v>
      </c>
      <c r="AY230" s="147" t="s">
        <v>155</v>
      </c>
      <c r="BK230" s="156">
        <f>SUM(BK231:BK239)</f>
        <v>0</v>
      </c>
    </row>
    <row r="231" spans="2:65" s="1" customFormat="1" ht="22.5" customHeight="1" x14ac:dyDescent="0.3">
      <c r="B231" s="160"/>
      <c r="C231" s="161" t="s">
        <v>337</v>
      </c>
      <c r="D231" s="161" t="s">
        <v>157</v>
      </c>
      <c r="E231" s="162" t="s">
        <v>929</v>
      </c>
      <c r="F231" s="163" t="s">
        <v>930</v>
      </c>
      <c r="G231" s="164" t="s">
        <v>178</v>
      </c>
      <c r="H231" s="165">
        <v>11.887</v>
      </c>
      <c r="I231" s="166"/>
      <c r="J231" s="167">
        <f>ROUND(I231*H231,2)</f>
        <v>0</v>
      </c>
      <c r="K231" s="163" t="s">
        <v>159</v>
      </c>
      <c r="L231" s="32"/>
      <c r="M231" s="168" t="s">
        <v>3</v>
      </c>
      <c r="N231" s="169" t="s">
        <v>42</v>
      </c>
      <c r="O231" s="33"/>
      <c r="P231" s="170">
        <f>O231*H231</f>
        <v>0</v>
      </c>
      <c r="Q231" s="170">
        <v>2.5669999999999998E-2</v>
      </c>
      <c r="R231" s="170">
        <f>Q231*H231</f>
        <v>0.30513929000000001</v>
      </c>
      <c r="S231" s="170">
        <v>0</v>
      </c>
      <c r="T231" s="171">
        <f>S231*H231</f>
        <v>0</v>
      </c>
      <c r="AR231" s="15" t="s">
        <v>190</v>
      </c>
      <c r="AT231" s="15" t="s">
        <v>157</v>
      </c>
      <c r="AU231" s="15" t="s">
        <v>79</v>
      </c>
      <c r="AY231" s="15" t="s">
        <v>155</v>
      </c>
      <c r="BE231" s="172">
        <f>IF(N231="základní",J231,0)</f>
        <v>0</v>
      </c>
      <c r="BF231" s="172">
        <f>IF(N231="snížená",J231,0)</f>
        <v>0</v>
      </c>
      <c r="BG231" s="172">
        <f>IF(N231="zákl. přenesená",J231,0)</f>
        <v>0</v>
      </c>
      <c r="BH231" s="172">
        <f>IF(N231="sníž. přenesená",J231,0)</f>
        <v>0</v>
      </c>
      <c r="BI231" s="172">
        <f>IF(N231="nulová",J231,0)</f>
        <v>0</v>
      </c>
      <c r="BJ231" s="15" t="s">
        <v>22</v>
      </c>
      <c r="BK231" s="172">
        <f>ROUND(I231*H231,2)</f>
        <v>0</v>
      </c>
      <c r="BL231" s="15" t="s">
        <v>190</v>
      </c>
      <c r="BM231" s="15" t="s">
        <v>160</v>
      </c>
    </row>
    <row r="232" spans="2:65" s="1" customFormat="1" ht="22.5" customHeight="1" x14ac:dyDescent="0.3">
      <c r="B232" s="160"/>
      <c r="C232" s="161" t="s">
        <v>28</v>
      </c>
      <c r="D232" s="161" t="s">
        <v>157</v>
      </c>
      <c r="E232" s="162" t="s">
        <v>1139</v>
      </c>
      <c r="F232" s="163" t="s">
        <v>1140</v>
      </c>
      <c r="G232" s="164" t="s">
        <v>178</v>
      </c>
      <c r="H232" s="165">
        <v>26.687999999999999</v>
      </c>
      <c r="I232" s="166"/>
      <c r="J232" s="167">
        <f>ROUND(I232*H232,2)</f>
        <v>0</v>
      </c>
      <c r="K232" s="163" t="s">
        <v>159</v>
      </c>
      <c r="L232" s="32"/>
      <c r="M232" s="168" t="s">
        <v>3</v>
      </c>
      <c r="N232" s="169" t="s">
        <v>42</v>
      </c>
      <c r="O232" s="33"/>
      <c r="P232" s="170">
        <f>O232*H232</f>
        <v>0</v>
      </c>
      <c r="Q232" s="170">
        <v>1.261E-2</v>
      </c>
      <c r="R232" s="170">
        <f>Q232*H232</f>
        <v>0.33653568</v>
      </c>
      <c r="S232" s="170">
        <v>0</v>
      </c>
      <c r="T232" s="171">
        <f>S232*H232</f>
        <v>0</v>
      </c>
      <c r="AR232" s="15" t="s">
        <v>190</v>
      </c>
      <c r="AT232" s="15" t="s">
        <v>157</v>
      </c>
      <c r="AU232" s="15" t="s">
        <v>79</v>
      </c>
      <c r="AY232" s="15" t="s">
        <v>155</v>
      </c>
      <c r="BE232" s="172">
        <f>IF(N232="základní",J232,0)</f>
        <v>0</v>
      </c>
      <c r="BF232" s="172">
        <f>IF(N232="snížená",J232,0)</f>
        <v>0</v>
      </c>
      <c r="BG232" s="172">
        <f>IF(N232="zákl. přenesená",J232,0)</f>
        <v>0</v>
      </c>
      <c r="BH232" s="172">
        <f>IF(N232="sníž. přenesená",J232,0)</f>
        <v>0</v>
      </c>
      <c r="BI232" s="172">
        <f>IF(N232="nulová",J232,0)</f>
        <v>0</v>
      </c>
      <c r="BJ232" s="15" t="s">
        <v>22</v>
      </c>
      <c r="BK232" s="172">
        <f>ROUND(I232*H232,2)</f>
        <v>0</v>
      </c>
      <c r="BL232" s="15" t="s">
        <v>190</v>
      </c>
      <c r="BM232" s="15" t="s">
        <v>1141</v>
      </c>
    </row>
    <row r="233" spans="2:65" s="1" customFormat="1" ht="22.5" customHeight="1" x14ac:dyDescent="0.3">
      <c r="B233" s="160"/>
      <c r="C233" s="161" t="s">
        <v>340</v>
      </c>
      <c r="D233" s="161" t="s">
        <v>157</v>
      </c>
      <c r="E233" s="162" t="s">
        <v>453</v>
      </c>
      <c r="F233" s="163" t="s">
        <v>454</v>
      </c>
      <c r="G233" s="164" t="s">
        <v>324</v>
      </c>
      <c r="H233" s="165">
        <v>2</v>
      </c>
      <c r="I233" s="166"/>
      <c r="J233" s="167">
        <f>ROUND(I233*H233,2)</f>
        <v>0</v>
      </c>
      <c r="K233" s="163" t="s">
        <v>159</v>
      </c>
      <c r="L233" s="32"/>
      <c r="M233" s="168" t="s">
        <v>3</v>
      </c>
      <c r="N233" s="169" t="s">
        <v>42</v>
      </c>
      <c r="O233" s="33"/>
      <c r="P233" s="170">
        <f>O233*H233</f>
        <v>0</v>
      </c>
      <c r="Q233" s="170">
        <v>2.2000000000000001E-4</v>
      </c>
      <c r="R233" s="170">
        <f>Q233*H233</f>
        <v>4.4000000000000002E-4</v>
      </c>
      <c r="S233" s="170">
        <v>0</v>
      </c>
      <c r="T233" s="171">
        <f>S233*H233</f>
        <v>0</v>
      </c>
      <c r="AR233" s="15" t="s">
        <v>190</v>
      </c>
      <c r="AT233" s="15" t="s">
        <v>157</v>
      </c>
      <c r="AU233" s="15" t="s">
        <v>79</v>
      </c>
      <c r="AY233" s="15" t="s">
        <v>155</v>
      </c>
      <c r="BE233" s="172">
        <f>IF(N233="základní",J233,0)</f>
        <v>0</v>
      </c>
      <c r="BF233" s="172">
        <f>IF(N233="snížená",J233,0)</f>
        <v>0</v>
      </c>
      <c r="BG233" s="172">
        <f>IF(N233="zákl. přenesená",J233,0)</f>
        <v>0</v>
      </c>
      <c r="BH233" s="172">
        <f>IF(N233="sníž. přenesená",J233,0)</f>
        <v>0</v>
      </c>
      <c r="BI233" s="172">
        <f>IF(N233="nulová",J233,0)</f>
        <v>0</v>
      </c>
      <c r="BJ233" s="15" t="s">
        <v>22</v>
      </c>
      <c r="BK233" s="172">
        <f>ROUND(I233*H233,2)</f>
        <v>0</v>
      </c>
      <c r="BL233" s="15" t="s">
        <v>190</v>
      </c>
      <c r="BM233" s="15" t="s">
        <v>1142</v>
      </c>
    </row>
    <row r="234" spans="2:65" s="1" customFormat="1" ht="22.5" customHeight="1" x14ac:dyDescent="0.3">
      <c r="B234" s="160"/>
      <c r="C234" s="182" t="s">
        <v>341</v>
      </c>
      <c r="D234" s="182" t="s">
        <v>180</v>
      </c>
      <c r="E234" s="183" t="s">
        <v>1143</v>
      </c>
      <c r="F234" s="184" t="s">
        <v>1144</v>
      </c>
      <c r="G234" s="185" t="s">
        <v>324</v>
      </c>
      <c r="H234" s="186">
        <v>1.02</v>
      </c>
      <c r="I234" s="187"/>
      <c r="J234" s="188">
        <f>ROUND(I234*H234,2)</f>
        <v>0</v>
      </c>
      <c r="K234" s="184" t="s">
        <v>159</v>
      </c>
      <c r="L234" s="189"/>
      <c r="M234" s="190" t="s">
        <v>3</v>
      </c>
      <c r="N234" s="191" t="s">
        <v>42</v>
      </c>
      <c r="O234" s="33"/>
      <c r="P234" s="170">
        <f>O234*H234</f>
        <v>0</v>
      </c>
      <c r="Q234" s="170">
        <v>2.283E-2</v>
      </c>
      <c r="R234" s="170">
        <f>Q234*H234</f>
        <v>2.3286600000000001E-2</v>
      </c>
      <c r="S234" s="170">
        <v>0</v>
      </c>
      <c r="T234" s="171">
        <f>S234*H234</f>
        <v>0</v>
      </c>
      <c r="AR234" s="15" t="s">
        <v>209</v>
      </c>
      <c r="AT234" s="15" t="s">
        <v>180</v>
      </c>
      <c r="AU234" s="15" t="s">
        <v>79</v>
      </c>
      <c r="AY234" s="15" t="s">
        <v>155</v>
      </c>
      <c r="BE234" s="172">
        <f>IF(N234="základní",J234,0)</f>
        <v>0</v>
      </c>
      <c r="BF234" s="172">
        <f>IF(N234="snížená",J234,0)</f>
        <v>0</v>
      </c>
      <c r="BG234" s="172">
        <f>IF(N234="zákl. přenesená",J234,0)</f>
        <v>0</v>
      </c>
      <c r="BH234" s="172">
        <f>IF(N234="sníž. přenesená",J234,0)</f>
        <v>0</v>
      </c>
      <c r="BI234" s="172">
        <f>IF(N234="nulová",J234,0)</f>
        <v>0</v>
      </c>
      <c r="BJ234" s="15" t="s">
        <v>22</v>
      </c>
      <c r="BK234" s="172">
        <f>ROUND(I234*H234,2)</f>
        <v>0</v>
      </c>
      <c r="BL234" s="15" t="s">
        <v>190</v>
      </c>
      <c r="BM234" s="15" t="s">
        <v>1145</v>
      </c>
    </row>
    <row r="235" spans="2:65" s="11" customFormat="1" x14ac:dyDescent="0.3">
      <c r="B235" s="173"/>
      <c r="D235" s="174" t="s">
        <v>175</v>
      </c>
      <c r="F235" s="175" t="s">
        <v>1146</v>
      </c>
      <c r="H235" s="176">
        <v>1.02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81" t="s">
        <v>175</v>
      </c>
      <c r="AU235" s="181" t="s">
        <v>79</v>
      </c>
      <c r="AV235" s="11" t="s">
        <v>79</v>
      </c>
      <c r="AW235" s="11" t="s">
        <v>4</v>
      </c>
      <c r="AX235" s="11" t="s">
        <v>22</v>
      </c>
      <c r="AY235" s="181" t="s">
        <v>155</v>
      </c>
    </row>
    <row r="236" spans="2:65" s="1" customFormat="1" ht="22.5" customHeight="1" x14ac:dyDescent="0.3">
      <c r="B236" s="160"/>
      <c r="C236" s="182" t="s">
        <v>344</v>
      </c>
      <c r="D236" s="182" t="s">
        <v>180</v>
      </c>
      <c r="E236" s="183" t="s">
        <v>455</v>
      </c>
      <c r="F236" s="184" t="s">
        <v>456</v>
      </c>
      <c r="G236" s="185" t="s">
        <v>324</v>
      </c>
      <c r="H236" s="186">
        <v>1.02</v>
      </c>
      <c r="I236" s="187"/>
      <c r="J236" s="188">
        <f>ROUND(I236*H236,2)</f>
        <v>0</v>
      </c>
      <c r="K236" s="184" t="s">
        <v>159</v>
      </c>
      <c r="L236" s="189"/>
      <c r="M236" s="190" t="s">
        <v>3</v>
      </c>
      <c r="N236" s="191" t="s">
        <v>42</v>
      </c>
      <c r="O236" s="33"/>
      <c r="P236" s="170">
        <f>O236*H236</f>
        <v>0</v>
      </c>
      <c r="Q236" s="170">
        <v>2.41E-2</v>
      </c>
      <c r="R236" s="170">
        <f>Q236*H236</f>
        <v>2.4582E-2</v>
      </c>
      <c r="S236" s="170">
        <v>0</v>
      </c>
      <c r="T236" s="171">
        <f>S236*H236</f>
        <v>0</v>
      </c>
      <c r="AR236" s="15" t="s">
        <v>209</v>
      </c>
      <c r="AT236" s="15" t="s">
        <v>180</v>
      </c>
      <c r="AU236" s="15" t="s">
        <v>79</v>
      </c>
      <c r="AY236" s="15" t="s">
        <v>155</v>
      </c>
      <c r="BE236" s="172">
        <f>IF(N236="základní",J236,0)</f>
        <v>0</v>
      </c>
      <c r="BF236" s="172">
        <f>IF(N236="snížená",J236,0)</f>
        <v>0</v>
      </c>
      <c r="BG236" s="172">
        <f>IF(N236="zákl. přenesená",J236,0)</f>
        <v>0</v>
      </c>
      <c r="BH236" s="172">
        <f>IF(N236="sníž. přenesená",J236,0)</f>
        <v>0</v>
      </c>
      <c r="BI236" s="172">
        <f>IF(N236="nulová",J236,0)</f>
        <v>0</v>
      </c>
      <c r="BJ236" s="15" t="s">
        <v>22</v>
      </c>
      <c r="BK236" s="172">
        <f>ROUND(I236*H236,2)</f>
        <v>0</v>
      </c>
      <c r="BL236" s="15" t="s">
        <v>190</v>
      </c>
      <c r="BM236" s="15" t="s">
        <v>1147</v>
      </c>
    </row>
    <row r="237" spans="2:65" s="11" customFormat="1" x14ac:dyDescent="0.3">
      <c r="B237" s="173"/>
      <c r="D237" s="174" t="s">
        <v>175</v>
      </c>
      <c r="F237" s="175" t="s">
        <v>1146</v>
      </c>
      <c r="H237" s="176">
        <v>1.02</v>
      </c>
      <c r="I237" s="177"/>
      <c r="L237" s="173"/>
      <c r="M237" s="178"/>
      <c r="N237" s="179"/>
      <c r="O237" s="179"/>
      <c r="P237" s="179"/>
      <c r="Q237" s="179"/>
      <c r="R237" s="179"/>
      <c r="S237" s="179"/>
      <c r="T237" s="180"/>
      <c r="AT237" s="181" t="s">
        <v>175</v>
      </c>
      <c r="AU237" s="181" t="s">
        <v>79</v>
      </c>
      <c r="AV237" s="11" t="s">
        <v>79</v>
      </c>
      <c r="AW237" s="11" t="s">
        <v>4</v>
      </c>
      <c r="AX237" s="11" t="s">
        <v>22</v>
      </c>
      <c r="AY237" s="181" t="s">
        <v>155</v>
      </c>
    </row>
    <row r="238" spans="2:65" s="1" customFormat="1" ht="22.5" customHeight="1" x14ac:dyDescent="0.3">
      <c r="B238" s="160"/>
      <c r="C238" s="161" t="s">
        <v>347</v>
      </c>
      <c r="D238" s="161" t="s">
        <v>157</v>
      </c>
      <c r="E238" s="162" t="s">
        <v>941</v>
      </c>
      <c r="F238" s="163" t="s">
        <v>942</v>
      </c>
      <c r="G238" s="164" t="s">
        <v>178</v>
      </c>
      <c r="H238" s="165">
        <v>26.76</v>
      </c>
      <c r="I238" s="166"/>
      <c r="J238" s="167">
        <f>ROUND(I238*H238,2)</f>
        <v>0</v>
      </c>
      <c r="K238" s="163" t="s">
        <v>159</v>
      </c>
      <c r="L238" s="32"/>
      <c r="M238" s="168" t="s">
        <v>3</v>
      </c>
      <c r="N238" s="169" t="s">
        <v>42</v>
      </c>
      <c r="O238" s="33"/>
      <c r="P238" s="170">
        <f>O238*H238</f>
        <v>0</v>
      </c>
      <c r="Q238" s="170">
        <v>3.1029999999999999E-2</v>
      </c>
      <c r="R238" s="170">
        <f>Q238*H238</f>
        <v>0.83036279999999996</v>
      </c>
      <c r="S238" s="170">
        <v>0</v>
      </c>
      <c r="T238" s="171">
        <f>S238*H238</f>
        <v>0</v>
      </c>
      <c r="AR238" s="15" t="s">
        <v>190</v>
      </c>
      <c r="AT238" s="15" t="s">
        <v>157</v>
      </c>
      <c r="AU238" s="15" t="s">
        <v>79</v>
      </c>
      <c r="AY238" s="15" t="s">
        <v>155</v>
      </c>
      <c r="BE238" s="172">
        <f>IF(N238="základní",J238,0)</f>
        <v>0</v>
      </c>
      <c r="BF238" s="172">
        <f>IF(N238="snížená",J238,0)</f>
        <v>0</v>
      </c>
      <c r="BG238" s="172">
        <f>IF(N238="zákl. přenesená",J238,0)</f>
        <v>0</v>
      </c>
      <c r="BH238" s="172">
        <f>IF(N238="sníž. přenesená",J238,0)</f>
        <v>0</v>
      </c>
      <c r="BI238" s="172">
        <f>IF(N238="nulová",J238,0)</f>
        <v>0</v>
      </c>
      <c r="BJ238" s="15" t="s">
        <v>22</v>
      </c>
      <c r="BK238" s="172">
        <f>ROUND(I238*H238,2)</f>
        <v>0</v>
      </c>
      <c r="BL238" s="15" t="s">
        <v>190</v>
      </c>
      <c r="BM238" s="15" t="s">
        <v>27</v>
      </c>
    </row>
    <row r="239" spans="2:65" s="1" customFormat="1" ht="22.5" customHeight="1" x14ac:dyDescent="0.3">
      <c r="B239" s="160"/>
      <c r="C239" s="161" t="s">
        <v>348</v>
      </c>
      <c r="D239" s="161" t="s">
        <v>157</v>
      </c>
      <c r="E239" s="162" t="s">
        <v>943</v>
      </c>
      <c r="F239" s="163" t="s">
        <v>944</v>
      </c>
      <c r="G239" s="164" t="s">
        <v>265</v>
      </c>
      <c r="H239" s="192"/>
      <c r="I239" s="166"/>
      <c r="J239" s="167">
        <f>ROUND(I239*H239,2)</f>
        <v>0</v>
      </c>
      <c r="K239" s="163" t="s">
        <v>159</v>
      </c>
      <c r="L239" s="32"/>
      <c r="M239" s="168" t="s">
        <v>3</v>
      </c>
      <c r="N239" s="169" t="s">
        <v>42</v>
      </c>
      <c r="O239" s="33"/>
      <c r="P239" s="170">
        <f>O239*H239</f>
        <v>0</v>
      </c>
      <c r="Q239" s="170">
        <v>0</v>
      </c>
      <c r="R239" s="170">
        <f>Q239*H239</f>
        <v>0</v>
      </c>
      <c r="S239" s="170">
        <v>0</v>
      </c>
      <c r="T239" s="171">
        <f>S239*H239</f>
        <v>0</v>
      </c>
      <c r="AR239" s="15" t="s">
        <v>190</v>
      </c>
      <c r="AT239" s="15" t="s">
        <v>157</v>
      </c>
      <c r="AU239" s="15" t="s">
        <v>79</v>
      </c>
      <c r="AY239" s="15" t="s">
        <v>155</v>
      </c>
      <c r="BE239" s="172">
        <f>IF(N239="základní",J239,0)</f>
        <v>0</v>
      </c>
      <c r="BF239" s="172">
        <f>IF(N239="snížená",J239,0)</f>
        <v>0</v>
      </c>
      <c r="BG239" s="172">
        <f>IF(N239="zákl. přenesená",J239,0)</f>
        <v>0</v>
      </c>
      <c r="BH239" s="172">
        <f>IF(N239="sníž. přenesená",J239,0)</f>
        <v>0</v>
      </c>
      <c r="BI239" s="172">
        <f>IF(N239="nulová",J239,0)</f>
        <v>0</v>
      </c>
      <c r="BJ239" s="15" t="s">
        <v>22</v>
      </c>
      <c r="BK239" s="172">
        <f>ROUND(I239*H239,2)</f>
        <v>0</v>
      </c>
      <c r="BL239" s="15" t="s">
        <v>190</v>
      </c>
      <c r="BM239" s="15" t="s">
        <v>945</v>
      </c>
    </row>
    <row r="240" spans="2:65" s="10" customFormat="1" ht="29.85" customHeight="1" x14ac:dyDescent="0.3">
      <c r="B240" s="146"/>
      <c r="D240" s="157" t="s">
        <v>70</v>
      </c>
      <c r="E240" s="158" t="s">
        <v>457</v>
      </c>
      <c r="F240" s="158" t="s">
        <v>458</v>
      </c>
      <c r="I240" s="149"/>
      <c r="J240" s="159">
        <f>BK240</f>
        <v>0</v>
      </c>
      <c r="L240" s="146"/>
      <c r="M240" s="151"/>
      <c r="N240" s="152"/>
      <c r="O240" s="152"/>
      <c r="P240" s="153">
        <f>SUM(P241:P247)</f>
        <v>0</v>
      </c>
      <c r="Q240" s="152"/>
      <c r="R240" s="153">
        <f>SUM(R241:R247)</f>
        <v>9.4186909999999999E-2</v>
      </c>
      <c r="S240" s="152"/>
      <c r="T240" s="154">
        <f>SUM(T241:T247)</f>
        <v>0</v>
      </c>
      <c r="AR240" s="147" t="s">
        <v>79</v>
      </c>
      <c r="AT240" s="155" t="s">
        <v>70</v>
      </c>
      <c r="AU240" s="155" t="s">
        <v>22</v>
      </c>
      <c r="AY240" s="147" t="s">
        <v>155</v>
      </c>
      <c r="BK240" s="156">
        <f>SUM(BK241:BK247)</f>
        <v>0</v>
      </c>
    </row>
    <row r="241" spans="2:65" s="1" customFormat="1" ht="31.5" customHeight="1" x14ac:dyDescent="0.3">
      <c r="B241" s="160"/>
      <c r="C241" s="161" t="s">
        <v>351</v>
      </c>
      <c r="D241" s="161" t="s">
        <v>157</v>
      </c>
      <c r="E241" s="162" t="s">
        <v>641</v>
      </c>
      <c r="F241" s="163" t="s">
        <v>642</v>
      </c>
      <c r="G241" s="164" t="s">
        <v>297</v>
      </c>
      <c r="H241" s="165">
        <v>19.417999999999999</v>
      </c>
      <c r="I241" s="166"/>
      <c r="J241" s="167">
        <f t="shared" ref="J241:J247" si="80">ROUND(I241*H241,2)</f>
        <v>0</v>
      </c>
      <c r="K241" s="163" t="s">
        <v>159</v>
      </c>
      <c r="L241" s="32"/>
      <c r="M241" s="168" t="s">
        <v>3</v>
      </c>
      <c r="N241" s="169" t="s">
        <v>42</v>
      </c>
      <c r="O241" s="33"/>
      <c r="P241" s="170">
        <f t="shared" ref="P241:P247" si="81">O241*H241</f>
        <v>0</v>
      </c>
      <c r="Q241" s="170">
        <v>1.15E-3</v>
      </c>
      <c r="R241" s="170">
        <f t="shared" ref="R241:R247" si="82">Q241*H241</f>
        <v>2.2330699999999998E-2</v>
      </c>
      <c r="S241" s="170">
        <v>0</v>
      </c>
      <c r="T241" s="171">
        <f t="shared" ref="T241:T247" si="83">S241*H241</f>
        <v>0</v>
      </c>
      <c r="AR241" s="15" t="s">
        <v>190</v>
      </c>
      <c r="AT241" s="15" t="s">
        <v>157</v>
      </c>
      <c r="AU241" s="15" t="s">
        <v>79</v>
      </c>
      <c r="AY241" s="15" t="s">
        <v>155</v>
      </c>
      <c r="BE241" s="172">
        <f t="shared" ref="BE241:BE247" si="84">IF(N241="základní",J241,0)</f>
        <v>0</v>
      </c>
      <c r="BF241" s="172">
        <f t="shared" ref="BF241:BF247" si="85">IF(N241="snížená",J241,0)</f>
        <v>0</v>
      </c>
      <c r="BG241" s="172">
        <f t="shared" ref="BG241:BG247" si="86">IF(N241="zákl. přenesená",J241,0)</f>
        <v>0</v>
      </c>
      <c r="BH241" s="172">
        <f t="shared" ref="BH241:BH247" si="87">IF(N241="sníž. přenesená",J241,0)</f>
        <v>0</v>
      </c>
      <c r="BI241" s="172">
        <f t="shared" ref="BI241:BI247" si="88">IF(N241="nulová",J241,0)</f>
        <v>0</v>
      </c>
      <c r="BJ241" s="15" t="s">
        <v>22</v>
      </c>
      <c r="BK241" s="172">
        <f t="shared" ref="BK241:BK247" si="89">ROUND(I241*H241,2)</f>
        <v>0</v>
      </c>
      <c r="BL241" s="15" t="s">
        <v>190</v>
      </c>
      <c r="BM241" s="15" t="s">
        <v>946</v>
      </c>
    </row>
    <row r="242" spans="2:65" s="1" customFormat="1" ht="22.5" customHeight="1" x14ac:dyDescent="0.3">
      <c r="B242" s="160"/>
      <c r="C242" s="161" t="s">
        <v>352</v>
      </c>
      <c r="D242" s="161" t="s">
        <v>157</v>
      </c>
      <c r="E242" s="162" t="s">
        <v>644</v>
      </c>
      <c r="F242" s="163" t="s">
        <v>645</v>
      </c>
      <c r="G242" s="164" t="s">
        <v>297</v>
      </c>
      <c r="H242" s="165">
        <v>3.5150000000000001</v>
      </c>
      <c r="I242" s="166"/>
      <c r="J242" s="167">
        <f t="shared" si="80"/>
        <v>0</v>
      </c>
      <c r="K242" s="163" t="s">
        <v>159</v>
      </c>
      <c r="L242" s="32"/>
      <c r="M242" s="168" t="s">
        <v>3</v>
      </c>
      <c r="N242" s="169" t="s">
        <v>42</v>
      </c>
      <c r="O242" s="33"/>
      <c r="P242" s="170">
        <f t="shared" si="81"/>
        <v>0</v>
      </c>
      <c r="Q242" s="170">
        <v>6.0999999999999997E-4</v>
      </c>
      <c r="R242" s="170">
        <f t="shared" si="82"/>
        <v>2.14415E-3</v>
      </c>
      <c r="S242" s="170">
        <v>0</v>
      </c>
      <c r="T242" s="171">
        <f t="shared" si="83"/>
        <v>0</v>
      </c>
      <c r="AR242" s="15" t="s">
        <v>190</v>
      </c>
      <c r="AT242" s="15" t="s">
        <v>157</v>
      </c>
      <c r="AU242" s="15" t="s">
        <v>79</v>
      </c>
      <c r="AY242" s="15" t="s">
        <v>155</v>
      </c>
      <c r="BE242" s="172">
        <f t="shared" si="84"/>
        <v>0</v>
      </c>
      <c r="BF242" s="172">
        <f t="shared" si="85"/>
        <v>0</v>
      </c>
      <c r="BG242" s="172">
        <f t="shared" si="86"/>
        <v>0</v>
      </c>
      <c r="BH242" s="172">
        <f t="shared" si="87"/>
        <v>0</v>
      </c>
      <c r="BI242" s="172">
        <f t="shared" si="88"/>
        <v>0</v>
      </c>
      <c r="BJ242" s="15" t="s">
        <v>22</v>
      </c>
      <c r="BK242" s="172">
        <f t="shared" si="89"/>
        <v>0</v>
      </c>
      <c r="BL242" s="15" t="s">
        <v>190</v>
      </c>
      <c r="BM242" s="15" t="s">
        <v>947</v>
      </c>
    </row>
    <row r="243" spans="2:65" s="1" customFormat="1" ht="22.5" customHeight="1" x14ac:dyDescent="0.3">
      <c r="B243" s="160"/>
      <c r="C243" s="161" t="s">
        <v>355</v>
      </c>
      <c r="D243" s="161" t="s">
        <v>157</v>
      </c>
      <c r="E243" s="162" t="s">
        <v>1148</v>
      </c>
      <c r="F243" s="163" t="s">
        <v>1149</v>
      </c>
      <c r="G243" s="164" t="s">
        <v>297</v>
      </c>
      <c r="H243" s="165">
        <v>29.516999999999999</v>
      </c>
      <c r="I243" s="166"/>
      <c r="J243" s="167">
        <f t="shared" si="80"/>
        <v>0</v>
      </c>
      <c r="K243" s="163" t="s">
        <v>159</v>
      </c>
      <c r="L243" s="32"/>
      <c r="M243" s="168" t="s">
        <v>3</v>
      </c>
      <c r="N243" s="169" t="s">
        <v>42</v>
      </c>
      <c r="O243" s="33"/>
      <c r="P243" s="170">
        <f t="shared" si="81"/>
        <v>0</v>
      </c>
      <c r="Q243" s="170">
        <v>1.16E-3</v>
      </c>
      <c r="R243" s="170">
        <f t="shared" si="82"/>
        <v>3.4239720000000001E-2</v>
      </c>
      <c r="S243" s="170">
        <v>0</v>
      </c>
      <c r="T243" s="171">
        <f t="shared" si="83"/>
        <v>0</v>
      </c>
      <c r="AR243" s="15" t="s">
        <v>190</v>
      </c>
      <c r="AT243" s="15" t="s">
        <v>157</v>
      </c>
      <c r="AU243" s="15" t="s">
        <v>79</v>
      </c>
      <c r="AY243" s="15" t="s">
        <v>155</v>
      </c>
      <c r="BE243" s="172">
        <f t="shared" si="84"/>
        <v>0</v>
      </c>
      <c r="BF243" s="172">
        <f t="shared" si="85"/>
        <v>0</v>
      </c>
      <c r="BG243" s="172">
        <f t="shared" si="86"/>
        <v>0</v>
      </c>
      <c r="BH243" s="172">
        <f t="shared" si="87"/>
        <v>0</v>
      </c>
      <c r="BI243" s="172">
        <f t="shared" si="88"/>
        <v>0</v>
      </c>
      <c r="BJ243" s="15" t="s">
        <v>22</v>
      </c>
      <c r="BK243" s="172">
        <f t="shared" si="89"/>
        <v>0</v>
      </c>
      <c r="BL243" s="15" t="s">
        <v>190</v>
      </c>
      <c r="BM243" s="15" t="s">
        <v>1150</v>
      </c>
    </row>
    <row r="244" spans="2:65" s="1" customFormat="1" ht="31.5" customHeight="1" x14ac:dyDescent="0.3">
      <c r="B244" s="160"/>
      <c r="C244" s="161" t="s">
        <v>358</v>
      </c>
      <c r="D244" s="161" t="s">
        <v>157</v>
      </c>
      <c r="E244" s="162" t="s">
        <v>1151</v>
      </c>
      <c r="F244" s="163" t="s">
        <v>1152</v>
      </c>
      <c r="G244" s="164" t="s">
        <v>324</v>
      </c>
      <c r="H244" s="165">
        <v>4</v>
      </c>
      <c r="I244" s="166"/>
      <c r="J244" s="167">
        <f t="shared" si="80"/>
        <v>0</v>
      </c>
      <c r="K244" s="163" t="s">
        <v>159</v>
      </c>
      <c r="L244" s="32"/>
      <c r="M244" s="168" t="s">
        <v>3</v>
      </c>
      <c r="N244" s="169" t="s">
        <v>42</v>
      </c>
      <c r="O244" s="33"/>
      <c r="P244" s="170">
        <f t="shared" si="81"/>
        <v>0</v>
      </c>
      <c r="Q244" s="170">
        <v>0</v>
      </c>
      <c r="R244" s="170">
        <f t="shared" si="82"/>
        <v>0</v>
      </c>
      <c r="S244" s="170">
        <v>0</v>
      </c>
      <c r="T244" s="171">
        <f t="shared" si="83"/>
        <v>0</v>
      </c>
      <c r="AR244" s="15" t="s">
        <v>190</v>
      </c>
      <c r="AT244" s="15" t="s">
        <v>157</v>
      </c>
      <c r="AU244" s="15" t="s">
        <v>79</v>
      </c>
      <c r="AY244" s="15" t="s">
        <v>155</v>
      </c>
      <c r="BE244" s="172">
        <f t="shared" si="84"/>
        <v>0</v>
      </c>
      <c r="BF244" s="172">
        <f t="shared" si="85"/>
        <v>0</v>
      </c>
      <c r="BG244" s="172">
        <f t="shared" si="86"/>
        <v>0</v>
      </c>
      <c r="BH244" s="172">
        <f t="shared" si="87"/>
        <v>0</v>
      </c>
      <c r="BI244" s="172">
        <f t="shared" si="88"/>
        <v>0</v>
      </c>
      <c r="BJ244" s="15" t="s">
        <v>22</v>
      </c>
      <c r="BK244" s="172">
        <f t="shared" si="89"/>
        <v>0</v>
      </c>
      <c r="BL244" s="15" t="s">
        <v>190</v>
      </c>
      <c r="BM244" s="15" t="s">
        <v>1153</v>
      </c>
    </row>
    <row r="245" spans="2:65" s="1" customFormat="1" ht="22.5" customHeight="1" x14ac:dyDescent="0.3">
      <c r="B245" s="160"/>
      <c r="C245" s="161" t="s">
        <v>361</v>
      </c>
      <c r="D245" s="161" t="s">
        <v>157</v>
      </c>
      <c r="E245" s="162" t="s">
        <v>647</v>
      </c>
      <c r="F245" s="163" t="s">
        <v>648</v>
      </c>
      <c r="G245" s="164" t="s">
        <v>297</v>
      </c>
      <c r="H245" s="165">
        <v>10.099</v>
      </c>
      <c r="I245" s="166"/>
      <c r="J245" s="167">
        <f t="shared" si="80"/>
        <v>0</v>
      </c>
      <c r="K245" s="163" t="s">
        <v>159</v>
      </c>
      <c r="L245" s="32"/>
      <c r="M245" s="168" t="s">
        <v>3</v>
      </c>
      <c r="N245" s="169" t="s">
        <v>42</v>
      </c>
      <c r="O245" s="33"/>
      <c r="P245" s="170">
        <f t="shared" si="81"/>
        <v>0</v>
      </c>
      <c r="Q245" s="170">
        <v>2.8600000000000001E-3</v>
      </c>
      <c r="R245" s="170">
        <f t="shared" si="82"/>
        <v>2.8883140000000002E-2</v>
      </c>
      <c r="S245" s="170">
        <v>0</v>
      </c>
      <c r="T245" s="171">
        <f t="shared" si="83"/>
        <v>0</v>
      </c>
      <c r="AR245" s="15" t="s">
        <v>190</v>
      </c>
      <c r="AT245" s="15" t="s">
        <v>157</v>
      </c>
      <c r="AU245" s="15" t="s">
        <v>79</v>
      </c>
      <c r="AY245" s="15" t="s">
        <v>155</v>
      </c>
      <c r="BE245" s="172">
        <f t="shared" si="84"/>
        <v>0</v>
      </c>
      <c r="BF245" s="172">
        <f t="shared" si="85"/>
        <v>0</v>
      </c>
      <c r="BG245" s="172">
        <f t="shared" si="86"/>
        <v>0</v>
      </c>
      <c r="BH245" s="172">
        <f t="shared" si="87"/>
        <v>0</v>
      </c>
      <c r="BI245" s="172">
        <f t="shared" si="88"/>
        <v>0</v>
      </c>
      <c r="BJ245" s="15" t="s">
        <v>22</v>
      </c>
      <c r="BK245" s="172">
        <f t="shared" si="89"/>
        <v>0</v>
      </c>
      <c r="BL245" s="15" t="s">
        <v>190</v>
      </c>
      <c r="BM245" s="15" t="s">
        <v>948</v>
      </c>
    </row>
    <row r="246" spans="2:65" s="1" customFormat="1" ht="22.5" customHeight="1" x14ac:dyDescent="0.3">
      <c r="B246" s="160"/>
      <c r="C246" s="161" t="s">
        <v>362</v>
      </c>
      <c r="D246" s="161" t="s">
        <v>157</v>
      </c>
      <c r="E246" s="162" t="s">
        <v>1154</v>
      </c>
      <c r="F246" s="163" t="s">
        <v>1155</v>
      </c>
      <c r="G246" s="164" t="s">
        <v>297</v>
      </c>
      <c r="H246" s="165">
        <v>2.2799999999999998</v>
      </c>
      <c r="I246" s="166"/>
      <c r="J246" s="167">
        <f t="shared" si="80"/>
        <v>0</v>
      </c>
      <c r="K246" s="163" t="s">
        <v>159</v>
      </c>
      <c r="L246" s="32"/>
      <c r="M246" s="168" t="s">
        <v>3</v>
      </c>
      <c r="N246" s="169" t="s">
        <v>42</v>
      </c>
      <c r="O246" s="33"/>
      <c r="P246" s="170">
        <f t="shared" si="81"/>
        <v>0</v>
      </c>
      <c r="Q246" s="170">
        <v>2.8900000000000002E-3</v>
      </c>
      <c r="R246" s="170">
        <f t="shared" si="82"/>
        <v>6.5891999999999999E-3</v>
      </c>
      <c r="S246" s="170">
        <v>0</v>
      </c>
      <c r="T246" s="171">
        <f t="shared" si="83"/>
        <v>0</v>
      </c>
      <c r="AR246" s="15" t="s">
        <v>190</v>
      </c>
      <c r="AT246" s="15" t="s">
        <v>157</v>
      </c>
      <c r="AU246" s="15" t="s">
        <v>79</v>
      </c>
      <c r="AY246" s="15" t="s">
        <v>155</v>
      </c>
      <c r="BE246" s="172">
        <f t="shared" si="84"/>
        <v>0</v>
      </c>
      <c r="BF246" s="172">
        <f t="shared" si="85"/>
        <v>0</v>
      </c>
      <c r="BG246" s="172">
        <f t="shared" si="86"/>
        <v>0</v>
      </c>
      <c r="BH246" s="172">
        <f t="shared" si="87"/>
        <v>0</v>
      </c>
      <c r="BI246" s="172">
        <f t="shared" si="88"/>
        <v>0</v>
      </c>
      <c r="BJ246" s="15" t="s">
        <v>22</v>
      </c>
      <c r="BK246" s="172">
        <f t="shared" si="89"/>
        <v>0</v>
      </c>
      <c r="BL246" s="15" t="s">
        <v>190</v>
      </c>
      <c r="BM246" s="15" t="s">
        <v>1156</v>
      </c>
    </row>
    <row r="247" spans="2:65" s="1" customFormat="1" ht="22.5" customHeight="1" x14ac:dyDescent="0.3">
      <c r="B247" s="160"/>
      <c r="C247" s="161" t="s">
        <v>365</v>
      </c>
      <c r="D247" s="161" t="s">
        <v>157</v>
      </c>
      <c r="E247" s="162" t="s">
        <v>653</v>
      </c>
      <c r="F247" s="163" t="s">
        <v>654</v>
      </c>
      <c r="G247" s="164" t="s">
        <v>265</v>
      </c>
      <c r="H247" s="192"/>
      <c r="I247" s="166"/>
      <c r="J247" s="167">
        <f t="shared" si="80"/>
        <v>0</v>
      </c>
      <c r="K247" s="163" t="s">
        <v>159</v>
      </c>
      <c r="L247" s="32"/>
      <c r="M247" s="168" t="s">
        <v>3</v>
      </c>
      <c r="N247" s="169" t="s">
        <v>42</v>
      </c>
      <c r="O247" s="33"/>
      <c r="P247" s="170">
        <f t="shared" si="81"/>
        <v>0</v>
      </c>
      <c r="Q247" s="170">
        <v>0</v>
      </c>
      <c r="R247" s="170">
        <f t="shared" si="82"/>
        <v>0</v>
      </c>
      <c r="S247" s="170">
        <v>0</v>
      </c>
      <c r="T247" s="171">
        <f t="shared" si="83"/>
        <v>0</v>
      </c>
      <c r="AR247" s="15" t="s">
        <v>190</v>
      </c>
      <c r="AT247" s="15" t="s">
        <v>157</v>
      </c>
      <c r="AU247" s="15" t="s">
        <v>79</v>
      </c>
      <c r="AY247" s="15" t="s">
        <v>155</v>
      </c>
      <c r="BE247" s="172">
        <f t="shared" si="84"/>
        <v>0</v>
      </c>
      <c r="BF247" s="172">
        <f t="shared" si="85"/>
        <v>0</v>
      </c>
      <c r="BG247" s="172">
        <f t="shared" si="86"/>
        <v>0</v>
      </c>
      <c r="BH247" s="172">
        <f t="shared" si="87"/>
        <v>0</v>
      </c>
      <c r="BI247" s="172">
        <f t="shared" si="88"/>
        <v>0</v>
      </c>
      <c r="BJ247" s="15" t="s">
        <v>22</v>
      </c>
      <c r="BK247" s="172">
        <f t="shared" si="89"/>
        <v>0</v>
      </c>
      <c r="BL247" s="15" t="s">
        <v>190</v>
      </c>
      <c r="BM247" s="15" t="s">
        <v>950</v>
      </c>
    </row>
    <row r="248" spans="2:65" s="10" customFormat="1" ht="29.85" customHeight="1" x14ac:dyDescent="0.3">
      <c r="B248" s="146"/>
      <c r="D248" s="157" t="s">
        <v>70</v>
      </c>
      <c r="E248" s="158" t="s">
        <v>459</v>
      </c>
      <c r="F248" s="158" t="s">
        <v>460</v>
      </c>
      <c r="I248" s="149"/>
      <c r="J248" s="159">
        <f>BK248</f>
        <v>0</v>
      </c>
      <c r="L248" s="146"/>
      <c r="M248" s="151"/>
      <c r="N248" s="152"/>
      <c r="O248" s="152"/>
      <c r="P248" s="153">
        <f>SUM(P249:P267)</f>
        <v>0</v>
      </c>
      <c r="Q248" s="152"/>
      <c r="R248" s="153">
        <f>SUM(R249:R267)</f>
        <v>0.17200349999999998</v>
      </c>
      <c r="S248" s="152"/>
      <c r="T248" s="154">
        <f>SUM(T249:T267)</f>
        <v>0</v>
      </c>
      <c r="AR248" s="147" t="s">
        <v>79</v>
      </c>
      <c r="AT248" s="155" t="s">
        <v>70</v>
      </c>
      <c r="AU248" s="155" t="s">
        <v>22</v>
      </c>
      <c r="AY248" s="147" t="s">
        <v>155</v>
      </c>
      <c r="BK248" s="156">
        <f>SUM(BK249:BK267)</f>
        <v>0</v>
      </c>
    </row>
    <row r="249" spans="2:65" s="1" customFormat="1" ht="22.5" customHeight="1" x14ac:dyDescent="0.3">
      <c r="B249" s="160"/>
      <c r="C249" s="161" t="s">
        <v>366</v>
      </c>
      <c r="D249" s="161" t="s">
        <v>157</v>
      </c>
      <c r="E249" s="162" t="s">
        <v>656</v>
      </c>
      <c r="F249" s="163" t="s">
        <v>657</v>
      </c>
      <c r="G249" s="164" t="s">
        <v>178</v>
      </c>
      <c r="H249" s="165">
        <v>5.2539999999999996</v>
      </c>
      <c r="I249" s="166"/>
      <c r="J249" s="167">
        <f t="shared" ref="J249:J267" si="90">ROUND(I249*H249,2)</f>
        <v>0</v>
      </c>
      <c r="K249" s="163" t="s">
        <v>159</v>
      </c>
      <c r="L249" s="32"/>
      <c r="M249" s="168" t="s">
        <v>3</v>
      </c>
      <c r="N249" s="169" t="s">
        <v>42</v>
      </c>
      <c r="O249" s="33"/>
      <c r="P249" s="170">
        <f t="shared" ref="P249:P267" si="91">O249*H249</f>
        <v>0</v>
      </c>
      <c r="Q249" s="170">
        <v>2.5000000000000001E-4</v>
      </c>
      <c r="R249" s="170">
        <f t="shared" ref="R249:R267" si="92">Q249*H249</f>
        <v>1.3135E-3</v>
      </c>
      <c r="S249" s="170">
        <v>0</v>
      </c>
      <c r="T249" s="171">
        <f t="shared" ref="T249:T267" si="93">S249*H249</f>
        <v>0</v>
      </c>
      <c r="AR249" s="15" t="s">
        <v>190</v>
      </c>
      <c r="AT249" s="15" t="s">
        <v>157</v>
      </c>
      <c r="AU249" s="15" t="s">
        <v>79</v>
      </c>
      <c r="AY249" s="15" t="s">
        <v>155</v>
      </c>
      <c r="BE249" s="172">
        <f t="shared" ref="BE249:BE267" si="94">IF(N249="základní",J249,0)</f>
        <v>0</v>
      </c>
      <c r="BF249" s="172">
        <f t="shared" ref="BF249:BF267" si="95">IF(N249="snížená",J249,0)</f>
        <v>0</v>
      </c>
      <c r="BG249" s="172">
        <f t="shared" ref="BG249:BG267" si="96">IF(N249="zákl. přenesená",J249,0)</f>
        <v>0</v>
      </c>
      <c r="BH249" s="172">
        <f t="shared" ref="BH249:BH267" si="97">IF(N249="sníž. přenesená",J249,0)</f>
        <v>0</v>
      </c>
      <c r="BI249" s="172">
        <f t="shared" ref="BI249:BI267" si="98">IF(N249="nulová",J249,0)</f>
        <v>0</v>
      </c>
      <c r="BJ249" s="15" t="s">
        <v>22</v>
      </c>
      <c r="BK249" s="172">
        <f t="shared" ref="BK249:BK267" si="99">ROUND(I249*H249,2)</f>
        <v>0</v>
      </c>
      <c r="BL249" s="15" t="s">
        <v>190</v>
      </c>
      <c r="BM249" s="15" t="s">
        <v>957</v>
      </c>
    </row>
    <row r="250" spans="2:65" s="1" customFormat="1" ht="22.5" customHeight="1" x14ac:dyDescent="0.3">
      <c r="B250" s="160"/>
      <c r="C250" s="182" t="s">
        <v>369</v>
      </c>
      <c r="D250" s="182" t="s">
        <v>180</v>
      </c>
      <c r="E250" s="183" t="s">
        <v>1157</v>
      </c>
      <c r="F250" s="184" t="s">
        <v>1158</v>
      </c>
      <c r="G250" s="185" t="s">
        <v>324</v>
      </c>
      <c r="H250" s="186">
        <v>2</v>
      </c>
      <c r="I250" s="187"/>
      <c r="J250" s="188">
        <f t="shared" si="90"/>
        <v>0</v>
      </c>
      <c r="K250" s="184" t="s">
        <v>159</v>
      </c>
      <c r="L250" s="189"/>
      <c r="M250" s="190" t="s">
        <v>3</v>
      </c>
      <c r="N250" s="191" t="s">
        <v>42</v>
      </c>
      <c r="O250" s="33"/>
      <c r="P250" s="170">
        <f t="shared" si="91"/>
        <v>0</v>
      </c>
      <c r="Q250" s="170">
        <v>4.6699999999999998E-2</v>
      </c>
      <c r="R250" s="170">
        <f t="shared" si="92"/>
        <v>9.3399999999999997E-2</v>
      </c>
      <c r="S250" s="170">
        <v>0</v>
      </c>
      <c r="T250" s="171">
        <f t="shared" si="93"/>
        <v>0</v>
      </c>
      <c r="AR250" s="15" t="s">
        <v>209</v>
      </c>
      <c r="AT250" s="15" t="s">
        <v>180</v>
      </c>
      <c r="AU250" s="15" t="s">
        <v>79</v>
      </c>
      <c r="AY250" s="15" t="s">
        <v>155</v>
      </c>
      <c r="BE250" s="172">
        <f t="shared" si="94"/>
        <v>0</v>
      </c>
      <c r="BF250" s="172">
        <f t="shared" si="95"/>
        <v>0</v>
      </c>
      <c r="BG250" s="172">
        <f t="shared" si="96"/>
        <v>0</v>
      </c>
      <c r="BH250" s="172">
        <f t="shared" si="97"/>
        <v>0</v>
      </c>
      <c r="BI250" s="172">
        <f t="shared" si="98"/>
        <v>0</v>
      </c>
      <c r="BJ250" s="15" t="s">
        <v>22</v>
      </c>
      <c r="BK250" s="172">
        <f t="shared" si="99"/>
        <v>0</v>
      </c>
      <c r="BL250" s="15" t="s">
        <v>190</v>
      </c>
      <c r="BM250" s="15" t="s">
        <v>1159</v>
      </c>
    </row>
    <row r="251" spans="2:65" s="1" customFormat="1" ht="22.5" customHeight="1" x14ac:dyDescent="0.3">
      <c r="B251" s="160"/>
      <c r="C251" s="161" t="s">
        <v>370</v>
      </c>
      <c r="D251" s="161" t="s">
        <v>157</v>
      </c>
      <c r="E251" s="162" t="s">
        <v>461</v>
      </c>
      <c r="F251" s="163" t="s">
        <v>462</v>
      </c>
      <c r="G251" s="164" t="s">
        <v>324</v>
      </c>
      <c r="H251" s="165">
        <v>2</v>
      </c>
      <c r="I251" s="166"/>
      <c r="J251" s="167">
        <f t="shared" si="90"/>
        <v>0</v>
      </c>
      <c r="K251" s="163" t="s">
        <v>159</v>
      </c>
      <c r="L251" s="32"/>
      <c r="M251" s="168" t="s">
        <v>3</v>
      </c>
      <c r="N251" s="169" t="s">
        <v>42</v>
      </c>
      <c r="O251" s="33"/>
      <c r="P251" s="170">
        <f t="shared" si="91"/>
        <v>0</v>
      </c>
      <c r="Q251" s="170">
        <v>0</v>
      </c>
      <c r="R251" s="170">
        <f t="shared" si="92"/>
        <v>0</v>
      </c>
      <c r="S251" s="170">
        <v>0</v>
      </c>
      <c r="T251" s="171">
        <f t="shared" si="93"/>
        <v>0</v>
      </c>
      <c r="AR251" s="15" t="s">
        <v>190</v>
      </c>
      <c r="AT251" s="15" t="s">
        <v>157</v>
      </c>
      <c r="AU251" s="15" t="s">
        <v>79</v>
      </c>
      <c r="AY251" s="15" t="s">
        <v>155</v>
      </c>
      <c r="BE251" s="172">
        <f t="shared" si="94"/>
        <v>0</v>
      </c>
      <c r="BF251" s="172">
        <f t="shared" si="95"/>
        <v>0</v>
      </c>
      <c r="BG251" s="172">
        <f t="shared" si="96"/>
        <v>0</v>
      </c>
      <c r="BH251" s="172">
        <f t="shared" si="97"/>
        <v>0</v>
      </c>
      <c r="BI251" s="172">
        <f t="shared" si="98"/>
        <v>0</v>
      </c>
      <c r="BJ251" s="15" t="s">
        <v>22</v>
      </c>
      <c r="BK251" s="172">
        <f t="shared" si="99"/>
        <v>0</v>
      </c>
      <c r="BL251" s="15" t="s">
        <v>190</v>
      </c>
      <c r="BM251" s="15" t="s">
        <v>964</v>
      </c>
    </row>
    <row r="252" spans="2:65" s="1" customFormat="1" ht="22.5" customHeight="1" x14ac:dyDescent="0.3">
      <c r="B252" s="160"/>
      <c r="C252" s="182" t="s">
        <v>371</v>
      </c>
      <c r="D252" s="182" t="s">
        <v>180</v>
      </c>
      <c r="E252" s="183" t="s">
        <v>463</v>
      </c>
      <c r="F252" s="184" t="s">
        <v>464</v>
      </c>
      <c r="G252" s="185" t="s">
        <v>324</v>
      </c>
      <c r="H252" s="186">
        <v>1</v>
      </c>
      <c r="I252" s="187"/>
      <c r="J252" s="188">
        <f t="shared" si="90"/>
        <v>0</v>
      </c>
      <c r="K252" s="184" t="s">
        <v>159</v>
      </c>
      <c r="L252" s="189"/>
      <c r="M252" s="190" t="s">
        <v>3</v>
      </c>
      <c r="N252" s="191" t="s">
        <v>42</v>
      </c>
      <c r="O252" s="33"/>
      <c r="P252" s="170">
        <f t="shared" si="91"/>
        <v>0</v>
      </c>
      <c r="Q252" s="170">
        <v>1.8499999999999999E-2</v>
      </c>
      <c r="R252" s="170">
        <f t="shared" si="92"/>
        <v>1.8499999999999999E-2</v>
      </c>
      <c r="S252" s="170">
        <v>0</v>
      </c>
      <c r="T252" s="171">
        <f t="shared" si="93"/>
        <v>0</v>
      </c>
      <c r="AR252" s="15" t="s">
        <v>209</v>
      </c>
      <c r="AT252" s="15" t="s">
        <v>180</v>
      </c>
      <c r="AU252" s="15" t="s">
        <v>79</v>
      </c>
      <c r="AY252" s="15" t="s">
        <v>155</v>
      </c>
      <c r="BE252" s="172">
        <f t="shared" si="94"/>
        <v>0</v>
      </c>
      <c r="BF252" s="172">
        <f t="shared" si="95"/>
        <v>0</v>
      </c>
      <c r="BG252" s="172">
        <f t="shared" si="96"/>
        <v>0</v>
      </c>
      <c r="BH252" s="172">
        <f t="shared" si="97"/>
        <v>0</v>
      </c>
      <c r="BI252" s="172">
        <f t="shared" si="98"/>
        <v>0</v>
      </c>
      <c r="BJ252" s="15" t="s">
        <v>22</v>
      </c>
      <c r="BK252" s="172">
        <f t="shared" si="99"/>
        <v>0</v>
      </c>
      <c r="BL252" s="15" t="s">
        <v>190</v>
      </c>
      <c r="BM252" s="15" t="s">
        <v>965</v>
      </c>
    </row>
    <row r="253" spans="2:65" s="1" customFormat="1" ht="22.5" customHeight="1" x14ac:dyDescent="0.3">
      <c r="B253" s="160"/>
      <c r="C253" s="182" t="s">
        <v>372</v>
      </c>
      <c r="D253" s="182" t="s">
        <v>180</v>
      </c>
      <c r="E253" s="183" t="s">
        <v>966</v>
      </c>
      <c r="F253" s="184" t="s">
        <v>967</v>
      </c>
      <c r="G253" s="185" t="s">
        <v>324</v>
      </c>
      <c r="H253" s="186">
        <v>1</v>
      </c>
      <c r="I253" s="187"/>
      <c r="J253" s="188">
        <f t="shared" si="90"/>
        <v>0</v>
      </c>
      <c r="K253" s="184" t="s">
        <v>159</v>
      </c>
      <c r="L253" s="189"/>
      <c r="M253" s="190" t="s">
        <v>3</v>
      </c>
      <c r="N253" s="191" t="s">
        <v>42</v>
      </c>
      <c r="O253" s="33"/>
      <c r="P253" s="170">
        <f t="shared" si="91"/>
        <v>0</v>
      </c>
      <c r="Q253" s="170">
        <v>1.4999999999999999E-2</v>
      </c>
      <c r="R253" s="170">
        <f t="shared" si="92"/>
        <v>1.4999999999999999E-2</v>
      </c>
      <c r="S253" s="170">
        <v>0</v>
      </c>
      <c r="T253" s="171">
        <f t="shared" si="93"/>
        <v>0</v>
      </c>
      <c r="AR253" s="15" t="s">
        <v>209</v>
      </c>
      <c r="AT253" s="15" t="s">
        <v>180</v>
      </c>
      <c r="AU253" s="15" t="s">
        <v>79</v>
      </c>
      <c r="AY253" s="15" t="s">
        <v>155</v>
      </c>
      <c r="BE253" s="172">
        <f t="shared" si="94"/>
        <v>0</v>
      </c>
      <c r="BF253" s="172">
        <f t="shared" si="95"/>
        <v>0</v>
      </c>
      <c r="BG253" s="172">
        <f t="shared" si="96"/>
        <v>0</v>
      </c>
      <c r="BH253" s="172">
        <f t="shared" si="97"/>
        <v>0</v>
      </c>
      <c r="BI253" s="172">
        <f t="shared" si="98"/>
        <v>0</v>
      </c>
      <c r="BJ253" s="15" t="s">
        <v>22</v>
      </c>
      <c r="BK253" s="172">
        <f t="shared" si="99"/>
        <v>0</v>
      </c>
      <c r="BL253" s="15" t="s">
        <v>190</v>
      </c>
      <c r="BM253" s="15" t="s">
        <v>968</v>
      </c>
    </row>
    <row r="254" spans="2:65" s="1" customFormat="1" ht="22.5" customHeight="1" x14ac:dyDescent="0.3">
      <c r="B254" s="160"/>
      <c r="C254" s="161" t="s">
        <v>374</v>
      </c>
      <c r="D254" s="161" t="s">
        <v>157</v>
      </c>
      <c r="E254" s="162" t="s">
        <v>465</v>
      </c>
      <c r="F254" s="163" t="s">
        <v>466</v>
      </c>
      <c r="G254" s="164" t="s">
        <v>324</v>
      </c>
      <c r="H254" s="165">
        <v>1</v>
      </c>
      <c r="I254" s="166"/>
      <c r="J254" s="167">
        <f t="shared" si="90"/>
        <v>0</v>
      </c>
      <c r="K254" s="163" t="s">
        <v>159</v>
      </c>
      <c r="L254" s="32"/>
      <c r="M254" s="168" t="s">
        <v>3</v>
      </c>
      <c r="N254" s="169" t="s">
        <v>42</v>
      </c>
      <c r="O254" s="33"/>
      <c r="P254" s="170">
        <f t="shared" si="91"/>
        <v>0</v>
      </c>
      <c r="Q254" s="170">
        <v>0</v>
      </c>
      <c r="R254" s="170">
        <f t="shared" si="92"/>
        <v>0</v>
      </c>
      <c r="S254" s="170">
        <v>0</v>
      </c>
      <c r="T254" s="171">
        <f t="shared" si="93"/>
        <v>0</v>
      </c>
      <c r="AR254" s="15" t="s">
        <v>190</v>
      </c>
      <c r="AT254" s="15" t="s">
        <v>157</v>
      </c>
      <c r="AU254" s="15" t="s">
        <v>79</v>
      </c>
      <c r="AY254" s="15" t="s">
        <v>155</v>
      </c>
      <c r="BE254" s="172">
        <f t="shared" si="94"/>
        <v>0</v>
      </c>
      <c r="BF254" s="172">
        <f t="shared" si="95"/>
        <v>0</v>
      </c>
      <c r="BG254" s="172">
        <f t="shared" si="96"/>
        <v>0</v>
      </c>
      <c r="BH254" s="172">
        <f t="shared" si="97"/>
        <v>0</v>
      </c>
      <c r="BI254" s="172">
        <f t="shared" si="98"/>
        <v>0</v>
      </c>
      <c r="BJ254" s="15" t="s">
        <v>22</v>
      </c>
      <c r="BK254" s="172">
        <f t="shared" si="99"/>
        <v>0</v>
      </c>
      <c r="BL254" s="15" t="s">
        <v>190</v>
      </c>
      <c r="BM254" s="15" t="s">
        <v>969</v>
      </c>
    </row>
    <row r="255" spans="2:65" s="1" customFormat="1" ht="22.5" customHeight="1" x14ac:dyDescent="0.3">
      <c r="B255" s="160"/>
      <c r="C255" s="182" t="s">
        <v>377</v>
      </c>
      <c r="D255" s="182" t="s">
        <v>180</v>
      </c>
      <c r="E255" s="183" t="s">
        <v>467</v>
      </c>
      <c r="F255" s="184" t="s">
        <v>468</v>
      </c>
      <c r="G255" s="185" t="s">
        <v>324</v>
      </c>
      <c r="H255" s="186">
        <v>1</v>
      </c>
      <c r="I255" s="187"/>
      <c r="J255" s="188">
        <f t="shared" si="90"/>
        <v>0</v>
      </c>
      <c r="K255" s="184" t="s">
        <v>159</v>
      </c>
      <c r="L255" s="189"/>
      <c r="M255" s="190" t="s">
        <v>3</v>
      </c>
      <c r="N255" s="191" t="s">
        <v>42</v>
      </c>
      <c r="O255" s="33"/>
      <c r="P255" s="170">
        <f t="shared" si="91"/>
        <v>0</v>
      </c>
      <c r="Q255" s="170">
        <v>2.1499999999999998E-2</v>
      </c>
      <c r="R255" s="170">
        <f t="shared" si="92"/>
        <v>2.1499999999999998E-2</v>
      </c>
      <c r="S255" s="170">
        <v>0</v>
      </c>
      <c r="T255" s="171">
        <f t="shared" si="93"/>
        <v>0</v>
      </c>
      <c r="AR255" s="15" t="s">
        <v>209</v>
      </c>
      <c r="AT255" s="15" t="s">
        <v>180</v>
      </c>
      <c r="AU255" s="15" t="s">
        <v>79</v>
      </c>
      <c r="AY255" s="15" t="s">
        <v>155</v>
      </c>
      <c r="BE255" s="172">
        <f t="shared" si="94"/>
        <v>0</v>
      </c>
      <c r="BF255" s="172">
        <f t="shared" si="95"/>
        <v>0</v>
      </c>
      <c r="BG255" s="172">
        <f t="shared" si="96"/>
        <v>0</v>
      </c>
      <c r="BH255" s="172">
        <f t="shared" si="97"/>
        <v>0</v>
      </c>
      <c r="BI255" s="172">
        <f t="shared" si="98"/>
        <v>0</v>
      </c>
      <c r="BJ255" s="15" t="s">
        <v>22</v>
      </c>
      <c r="BK255" s="172">
        <f t="shared" si="99"/>
        <v>0</v>
      </c>
      <c r="BL255" s="15" t="s">
        <v>190</v>
      </c>
      <c r="BM255" s="15" t="s">
        <v>971</v>
      </c>
    </row>
    <row r="256" spans="2:65" s="1" customFormat="1" ht="22.5" customHeight="1" x14ac:dyDescent="0.3">
      <c r="B256" s="160"/>
      <c r="C256" s="161" t="s">
        <v>380</v>
      </c>
      <c r="D256" s="161" t="s">
        <v>157</v>
      </c>
      <c r="E256" s="162" t="s">
        <v>975</v>
      </c>
      <c r="F256" s="163" t="s">
        <v>976</v>
      </c>
      <c r="G256" s="164" t="s">
        <v>324</v>
      </c>
      <c r="H256" s="165">
        <v>1</v>
      </c>
      <c r="I256" s="166"/>
      <c r="J256" s="167">
        <f t="shared" si="90"/>
        <v>0</v>
      </c>
      <c r="K256" s="163" t="s">
        <v>159</v>
      </c>
      <c r="L256" s="32"/>
      <c r="M256" s="168" t="s">
        <v>3</v>
      </c>
      <c r="N256" s="169" t="s">
        <v>42</v>
      </c>
      <c r="O256" s="33"/>
      <c r="P256" s="170">
        <f t="shared" si="91"/>
        <v>0</v>
      </c>
      <c r="Q256" s="170">
        <v>0</v>
      </c>
      <c r="R256" s="170">
        <f t="shared" si="92"/>
        <v>0</v>
      </c>
      <c r="S256" s="170">
        <v>0</v>
      </c>
      <c r="T256" s="171">
        <f t="shared" si="93"/>
        <v>0</v>
      </c>
      <c r="AR256" s="15" t="s">
        <v>190</v>
      </c>
      <c r="AT256" s="15" t="s">
        <v>157</v>
      </c>
      <c r="AU256" s="15" t="s">
        <v>79</v>
      </c>
      <c r="AY256" s="15" t="s">
        <v>155</v>
      </c>
      <c r="BE256" s="172">
        <f t="shared" si="94"/>
        <v>0</v>
      </c>
      <c r="BF256" s="172">
        <f t="shared" si="95"/>
        <v>0</v>
      </c>
      <c r="BG256" s="172">
        <f t="shared" si="96"/>
        <v>0</v>
      </c>
      <c r="BH256" s="172">
        <f t="shared" si="97"/>
        <v>0</v>
      </c>
      <c r="BI256" s="172">
        <f t="shared" si="98"/>
        <v>0</v>
      </c>
      <c r="BJ256" s="15" t="s">
        <v>22</v>
      </c>
      <c r="BK256" s="172">
        <f t="shared" si="99"/>
        <v>0</v>
      </c>
      <c r="BL256" s="15" t="s">
        <v>190</v>
      </c>
      <c r="BM256" s="15" t="s">
        <v>977</v>
      </c>
    </row>
    <row r="257" spans="2:65" s="1" customFormat="1" ht="22.5" customHeight="1" x14ac:dyDescent="0.3">
      <c r="B257" s="160"/>
      <c r="C257" s="182" t="s">
        <v>384</v>
      </c>
      <c r="D257" s="182" t="s">
        <v>180</v>
      </c>
      <c r="E257" s="183" t="s">
        <v>978</v>
      </c>
      <c r="F257" s="184" t="s">
        <v>979</v>
      </c>
      <c r="G257" s="185" t="s">
        <v>297</v>
      </c>
      <c r="H257" s="186">
        <v>3.7</v>
      </c>
      <c r="I257" s="187"/>
      <c r="J257" s="188">
        <f t="shared" si="90"/>
        <v>0</v>
      </c>
      <c r="K257" s="184" t="s">
        <v>159</v>
      </c>
      <c r="L257" s="189"/>
      <c r="M257" s="190" t="s">
        <v>3</v>
      </c>
      <c r="N257" s="191" t="s">
        <v>42</v>
      </c>
      <c r="O257" s="33"/>
      <c r="P257" s="170">
        <f t="shared" si="91"/>
        <v>0</v>
      </c>
      <c r="Q257" s="170">
        <v>6.0000000000000001E-3</v>
      </c>
      <c r="R257" s="170">
        <f t="shared" si="92"/>
        <v>2.2200000000000001E-2</v>
      </c>
      <c r="S257" s="170">
        <v>0</v>
      </c>
      <c r="T257" s="171">
        <f t="shared" si="93"/>
        <v>0</v>
      </c>
      <c r="AR257" s="15" t="s">
        <v>209</v>
      </c>
      <c r="AT257" s="15" t="s">
        <v>180</v>
      </c>
      <c r="AU257" s="15" t="s">
        <v>79</v>
      </c>
      <c r="AY257" s="15" t="s">
        <v>155</v>
      </c>
      <c r="BE257" s="172">
        <f t="shared" si="94"/>
        <v>0</v>
      </c>
      <c r="BF257" s="172">
        <f t="shared" si="95"/>
        <v>0</v>
      </c>
      <c r="BG257" s="172">
        <f t="shared" si="96"/>
        <v>0</v>
      </c>
      <c r="BH257" s="172">
        <f t="shared" si="97"/>
        <v>0</v>
      </c>
      <c r="BI257" s="172">
        <f t="shared" si="98"/>
        <v>0</v>
      </c>
      <c r="BJ257" s="15" t="s">
        <v>22</v>
      </c>
      <c r="BK257" s="172">
        <f t="shared" si="99"/>
        <v>0</v>
      </c>
      <c r="BL257" s="15" t="s">
        <v>190</v>
      </c>
      <c r="BM257" s="15" t="s">
        <v>980</v>
      </c>
    </row>
    <row r="258" spans="2:65" s="1" customFormat="1" ht="22.5" customHeight="1" x14ac:dyDescent="0.3">
      <c r="B258" s="160"/>
      <c r="C258" s="161" t="s">
        <v>385</v>
      </c>
      <c r="D258" s="161" t="s">
        <v>157</v>
      </c>
      <c r="E258" s="162" t="s">
        <v>1160</v>
      </c>
      <c r="F258" s="163" t="s">
        <v>1161</v>
      </c>
      <c r="G258" s="164" t="s">
        <v>324</v>
      </c>
      <c r="H258" s="165">
        <v>4</v>
      </c>
      <c r="I258" s="166"/>
      <c r="J258" s="167">
        <f t="shared" si="90"/>
        <v>0</v>
      </c>
      <c r="K258" s="163" t="s">
        <v>159</v>
      </c>
      <c r="L258" s="32"/>
      <c r="M258" s="168" t="s">
        <v>3</v>
      </c>
      <c r="N258" s="169" t="s">
        <v>42</v>
      </c>
      <c r="O258" s="33"/>
      <c r="P258" s="170">
        <f t="shared" si="91"/>
        <v>0</v>
      </c>
      <c r="Q258" s="170">
        <v>0</v>
      </c>
      <c r="R258" s="170">
        <f t="shared" si="92"/>
        <v>0</v>
      </c>
      <c r="S258" s="170">
        <v>0</v>
      </c>
      <c r="T258" s="171">
        <f t="shared" si="93"/>
        <v>0</v>
      </c>
      <c r="AR258" s="15" t="s">
        <v>190</v>
      </c>
      <c r="AT258" s="15" t="s">
        <v>157</v>
      </c>
      <c r="AU258" s="15" t="s">
        <v>79</v>
      </c>
      <c r="AY258" s="15" t="s">
        <v>155</v>
      </c>
      <c r="BE258" s="172">
        <f t="shared" si="94"/>
        <v>0</v>
      </c>
      <c r="BF258" s="172">
        <f t="shared" si="95"/>
        <v>0</v>
      </c>
      <c r="BG258" s="172">
        <f t="shared" si="96"/>
        <v>0</v>
      </c>
      <c r="BH258" s="172">
        <f t="shared" si="97"/>
        <v>0</v>
      </c>
      <c r="BI258" s="172">
        <f t="shared" si="98"/>
        <v>0</v>
      </c>
      <c r="BJ258" s="15" t="s">
        <v>22</v>
      </c>
      <c r="BK258" s="172">
        <f t="shared" si="99"/>
        <v>0</v>
      </c>
      <c r="BL258" s="15" t="s">
        <v>190</v>
      </c>
      <c r="BM258" s="15" t="s">
        <v>1162</v>
      </c>
    </row>
    <row r="259" spans="2:65" s="1" customFormat="1" ht="22.5" customHeight="1" x14ac:dyDescent="0.3">
      <c r="B259" s="160"/>
      <c r="C259" s="161" t="s">
        <v>386</v>
      </c>
      <c r="D259" s="161" t="s">
        <v>157</v>
      </c>
      <c r="E259" s="162" t="s">
        <v>1163</v>
      </c>
      <c r="F259" s="163" t="s">
        <v>1164</v>
      </c>
      <c r="G259" s="164" t="s">
        <v>324</v>
      </c>
      <c r="H259" s="165">
        <v>1</v>
      </c>
      <c r="I259" s="166"/>
      <c r="J259" s="167">
        <f t="shared" si="90"/>
        <v>0</v>
      </c>
      <c r="K259" s="163" t="s">
        <v>159</v>
      </c>
      <c r="L259" s="32"/>
      <c r="M259" s="168" t="s">
        <v>3</v>
      </c>
      <c r="N259" s="169" t="s">
        <v>42</v>
      </c>
      <c r="O259" s="33"/>
      <c r="P259" s="170">
        <f t="shared" si="91"/>
        <v>0</v>
      </c>
      <c r="Q259" s="170">
        <v>0</v>
      </c>
      <c r="R259" s="170">
        <f t="shared" si="92"/>
        <v>0</v>
      </c>
      <c r="S259" s="170">
        <v>0</v>
      </c>
      <c r="T259" s="171">
        <f t="shared" si="93"/>
        <v>0</v>
      </c>
      <c r="AR259" s="15" t="s">
        <v>190</v>
      </c>
      <c r="AT259" s="15" t="s">
        <v>157</v>
      </c>
      <c r="AU259" s="15" t="s">
        <v>79</v>
      </c>
      <c r="AY259" s="15" t="s">
        <v>155</v>
      </c>
      <c r="BE259" s="172">
        <f t="shared" si="94"/>
        <v>0</v>
      </c>
      <c r="BF259" s="172">
        <f t="shared" si="95"/>
        <v>0</v>
      </c>
      <c r="BG259" s="172">
        <f t="shared" si="96"/>
        <v>0</v>
      </c>
      <c r="BH259" s="172">
        <f t="shared" si="97"/>
        <v>0</v>
      </c>
      <c r="BI259" s="172">
        <f t="shared" si="98"/>
        <v>0</v>
      </c>
      <c r="BJ259" s="15" t="s">
        <v>22</v>
      </c>
      <c r="BK259" s="172">
        <f t="shared" si="99"/>
        <v>0</v>
      </c>
      <c r="BL259" s="15" t="s">
        <v>190</v>
      </c>
      <c r="BM259" s="15" t="s">
        <v>1165</v>
      </c>
    </row>
    <row r="260" spans="2:65" s="1" customFormat="1" ht="22.5" customHeight="1" x14ac:dyDescent="0.3">
      <c r="B260" s="160"/>
      <c r="C260" s="161" t="s">
        <v>389</v>
      </c>
      <c r="D260" s="161" t="s">
        <v>157</v>
      </c>
      <c r="E260" s="162" t="s">
        <v>1166</v>
      </c>
      <c r="F260" s="163" t="s">
        <v>1167</v>
      </c>
      <c r="G260" s="164" t="s">
        <v>324</v>
      </c>
      <c r="H260" s="165">
        <v>4</v>
      </c>
      <c r="I260" s="166"/>
      <c r="J260" s="167">
        <f t="shared" si="90"/>
        <v>0</v>
      </c>
      <c r="K260" s="163" t="s">
        <v>159</v>
      </c>
      <c r="L260" s="32"/>
      <c r="M260" s="168" t="s">
        <v>3</v>
      </c>
      <c r="N260" s="169" t="s">
        <v>42</v>
      </c>
      <c r="O260" s="33"/>
      <c r="P260" s="170">
        <f t="shared" si="91"/>
        <v>0</v>
      </c>
      <c r="Q260" s="170">
        <v>0</v>
      </c>
      <c r="R260" s="170">
        <f t="shared" si="92"/>
        <v>0</v>
      </c>
      <c r="S260" s="170">
        <v>0</v>
      </c>
      <c r="T260" s="171">
        <f t="shared" si="93"/>
        <v>0</v>
      </c>
      <c r="AR260" s="15" t="s">
        <v>190</v>
      </c>
      <c r="AT260" s="15" t="s">
        <v>157</v>
      </c>
      <c r="AU260" s="15" t="s">
        <v>79</v>
      </c>
      <c r="AY260" s="15" t="s">
        <v>155</v>
      </c>
      <c r="BE260" s="172">
        <f t="shared" si="94"/>
        <v>0</v>
      </c>
      <c r="BF260" s="172">
        <f t="shared" si="95"/>
        <v>0</v>
      </c>
      <c r="BG260" s="172">
        <f t="shared" si="96"/>
        <v>0</v>
      </c>
      <c r="BH260" s="172">
        <f t="shared" si="97"/>
        <v>0</v>
      </c>
      <c r="BI260" s="172">
        <f t="shared" si="98"/>
        <v>0</v>
      </c>
      <c r="BJ260" s="15" t="s">
        <v>22</v>
      </c>
      <c r="BK260" s="172">
        <f t="shared" si="99"/>
        <v>0</v>
      </c>
      <c r="BL260" s="15" t="s">
        <v>190</v>
      </c>
      <c r="BM260" s="15" t="s">
        <v>373</v>
      </c>
    </row>
    <row r="261" spans="2:65" s="1" customFormat="1" ht="22.5" customHeight="1" x14ac:dyDescent="0.3">
      <c r="B261" s="160"/>
      <c r="C261" s="161" t="s">
        <v>392</v>
      </c>
      <c r="D261" s="161" t="s">
        <v>157</v>
      </c>
      <c r="E261" s="162" t="s">
        <v>1168</v>
      </c>
      <c r="F261" s="163" t="s">
        <v>1169</v>
      </c>
      <c r="G261" s="164" t="s">
        <v>324</v>
      </c>
      <c r="H261" s="165">
        <v>1</v>
      </c>
      <c r="I261" s="166"/>
      <c r="J261" s="167">
        <f t="shared" si="90"/>
        <v>0</v>
      </c>
      <c r="K261" s="163" t="s">
        <v>159</v>
      </c>
      <c r="L261" s="32"/>
      <c r="M261" s="168" t="s">
        <v>3</v>
      </c>
      <c r="N261" s="169" t="s">
        <v>42</v>
      </c>
      <c r="O261" s="33"/>
      <c r="P261" s="170">
        <f t="shared" si="91"/>
        <v>0</v>
      </c>
      <c r="Q261" s="170">
        <v>0</v>
      </c>
      <c r="R261" s="170">
        <f t="shared" si="92"/>
        <v>0</v>
      </c>
      <c r="S261" s="170">
        <v>0</v>
      </c>
      <c r="T261" s="171">
        <f t="shared" si="93"/>
        <v>0</v>
      </c>
      <c r="AR261" s="15" t="s">
        <v>190</v>
      </c>
      <c r="AT261" s="15" t="s">
        <v>157</v>
      </c>
      <c r="AU261" s="15" t="s">
        <v>79</v>
      </c>
      <c r="AY261" s="15" t="s">
        <v>155</v>
      </c>
      <c r="BE261" s="172">
        <f t="shared" si="94"/>
        <v>0</v>
      </c>
      <c r="BF261" s="172">
        <f t="shared" si="95"/>
        <v>0</v>
      </c>
      <c r="BG261" s="172">
        <f t="shared" si="96"/>
        <v>0</v>
      </c>
      <c r="BH261" s="172">
        <f t="shared" si="97"/>
        <v>0</v>
      </c>
      <c r="BI261" s="172">
        <f t="shared" si="98"/>
        <v>0</v>
      </c>
      <c r="BJ261" s="15" t="s">
        <v>22</v>
      </c>
      <c r="BK261" s="172">
        <f t="shared" si="99"/>
        <v>0</v>
      </c>
      <c r="BL261" s="15" t="s">
        <v>190</v>
      </c>
      <c r="BM261" s="15" t="s">
        <v>1170</v>
      </c>
    </row>
    <row r="262" spans="2:65" s="1" customFormat="1" ht="22.5" customHeight="1" x14ac:dyDescent="0.3">
      <c r="B262" s="160"/>
      <c r="C262" s="161" t="s">
        <v>393</v>
      </c>
      <c r="D262" s="161" t="s">
        <v>157</v>
      </c>
      <c r="E262" s="162" t="s">
        <v>1171</v>
      </c>
      <c r="F262" s="163" t="s">
        <v>1172</v>
      </c>
      <c r="G262" s="164" t="s">
        <v>324</v>
      </c>
      <c r="H262" s="165">
        <v>1</v>
      </c>
      <c r="I262" s="166"/>
      <c r="J262" s="167">
        <f t="shared" si="90"/>
        <v>0</v>
      </c>
      <c r="K262" s="163" t="s">
        <v>159</v>
      </c>
      <c r="L262" s="32"/>
      <c r="M262" s="168" t="s">
        <v>3</v>
      </c>
      <c r="N262" s="169" t="s">
        <v>42</v>
      </c>
      <c r="O262" s="33"/>
      <c r="P262" s="170">
        <f t="shared" si="91"/>
        <v>0</v>
      </c>
      <c r="Q262" s="170">
        <v>0</v>
      </c>
      <c r="R262" s="170">
        <f t="shared" si="92"/>
        <v>0</v>
      </c>
      <c r="S262" s="170">
        <v>0</v>
      </c>
      <c r="T262" s="171">
        <f t="shared" si="93"/>
        <v>0</v>
      </c>
      <c r="AR262" s="15" t="s">
        <v>190</v>
      </c>
      <c r="AT262" s="15" t="s">
        <v>157</v>
      </c>
      <c r="AU262" s="15" t="s">
        <v>79</v>
      </c>
      <c r="AY262" s="15" t="s">
        <v>155</v>
      </c>
      <c r="BE262" s="172">
        <f t="shared" si="94"/>
        <v>0</v>
      </c>
      <c r="BF262" s="172">
        <f t="shared" si="95"/>
        <v>0</v>
      </c>
      <c r="BG262" s="172">
        <f t="shared" si="96"/>
        <v>0</v>
      </c>
      <c r="BH262" s="172">
        <f t="shared" si="97"/>
        <v>0</v>
      </c>
      <c r="BI262" s="172">
        <f t="shared" si="98"/>
        <v>0</v>
      </c>
      <c r="BJ262" s="15" t="s">
        <v>22</v>
      </c>
      <c r="BK262" s="172">
        <f t="shared" si="99"/>
        <v>0</v>
      </c>
      <c r="BL262" s="15" t="s">
        <v>190</v>
      </c>
      <c r="BM262" s="15" t="s">
        <v>1173</v>
      </c>
    </row>
    <row r="263" spans="2:65" s="1" customFormat="1" ht="22.5" customHeight="1" x14ac:dyDescent="0.3">
      <c r="B263" s="160"/>
      <c r="C263" s="161" t="s">
        <v>396</v>
      </c>
      <c r="D263" s="161" t="s">
        <v>157</v>
      </c>
      <c r="E263" s="162" t="s">
        <v>1174</v>
      </c>
      <c r="F263" s="163" t="s">
        <v>1175</v>
      </c>
      <c r="G263" s="164" t="s">
        <v>324</v>
      </c>
      <c r="H263" s="165">
        <v>1</v>
      </c>
      <c r="I263" s="166"/>
      <c r="J263" s="167">
        <f t="shared" si="90"/>
        <v>0</v>
      </c>
      <c r="K263" s="163" t="s">
        <v>159</v>
      </c>
      <c r="L263" s="32"/>
      <c r="M263" s="168" t="s">
        <v>3</v>
      </c>
      <c r="N263" s="169" t="s">
        <v>42</v>
      </c>
      <c r="O263" s="33"/>
      <c r="P263" s="170">
        <f t="shared" si="91"/>
        <v>0</v>
      </c>
      <c r="Q263" s="170">
        <v>9.0000000000000006E-5</v>
      </c>
      <c r="R263" s="170">
        <f t="shared" si="92"/>
        <v>9.0000000000000006E-5</v>
      </c>
      <c r="S263" s="170">
        <v>0</v>
      </c>
      <c r="T263" s="171">
        <f t="shared" si="93"/>
        <v>0</v>
      </c>
      <c r="AR263" s="15" t="s">
        <v>190</v>
      </c>
      <c r="AT263" s="15" t="s">
        <v>157</v>
      </c>
      <c r="AU263" s="15" t="s">
        <v>79</v>
      </c>
      <c r="AY263" s="15" t="s">
        <v>155</v>
      </c>
      <c r="BE263" s="172">
        <f t="shared" si="94"/>
        <v>0</v>
      </c>
      <c r="BF263" s="172">
        <f t="shared" si="95"/>
        <v>0</v>
      </c>
      <c r="BG263" s="172">
        <f t="shared" si="96"/>
        <v>0</v>
      </c>
      <c r="BH263" s="172">
        <f t="shared" si="97"/>
        <v>0</v>
      </c>
      <c r="BI263" s="172">
        <f t="shared" si="98"/>
        <v>0</v>
      </c>
      <c r="BJ263" s="15" t="s">
        <v>22</v>
      </c>
      <c r="BK263" s="172">
        <f t="shared" si="99"/>
        <v>0</v>
      </c>
      <c r="BL263" s="15" t="s">
        <v>190</v>
      </c>
      <c r="BM263" s="15" t="s">
        <v>1176</v>
      </c>
    </row>
    <row r="264" spans="2:65" s="1" customFormat="1" ht="22.5" customHeight="1" x14ac:dyDescent="0.3">
      <c r="B264" s="160"/>
      <c r="C264" s="161" t="s">
        <v>397</v>
      </c>
      <c r="D264" s="161" t="s">
        <v>157</v>
      </c>
      <c r="E264" s="162" t="s">
        <v>1177</v>
      </c>
      <c r="F264" s="163" t="s">
        <v>1178</v>
      </c>
      <c r="G264" s="164" t="s">
        <v>324</v>
      </c>
      <c r="H264" s="165">
        <v>8</v>
      </c>
      <c r="I264" s="166"/>
      <c r="J264" s="167">
        <f t="shared" si="90"/>
        <v>0</v>
      </c>
      <c r="K264" s="163" t="s">
        <v>159</v>
      </c>
      <c r="L264" s="32"/>
      <c r="M264" s="168" t="s">
        <v>3</v>
      </c>
      <c r="N264" s="169" t="s">
        <v>42</v>
      </c>
      <c r="O264" s="33"/>
      <c r="P264" s="170">
        <f t="shared" si="91"/>
        <v>0</v>
      </c>
      <c r="Q264" s="170">
        <v>0</v>
      </c>
      <c r="R264" s="170">
        <f t="shared" si="92"/>
        <v>0</v>
      </c>
      <c r="S264" s="170">
        <v>0</v>
      </c>
      <c r="T264" s="171">
        <f t="shared" si="93"/>
        <v>0</v>
      </c>
      <c r="AR264" s="15" t="s">
        <v>190</v>
      </c>
      <c r="AT264" s="15" t="s">
        <v>157</v>
      </c>
      <c r="AU264" s="15" t="s">
        <v>79</v>
      </c>
      <c r="AY264" s="15" t="s">
        <v>155</v>
      </c>
      <c r="BE264" s="172">
        <f t="shared" si="94"/>
        <v>0</v>
      </c>
      <c r="BF264" s="172">
        <f t="shared" si="95"/>
        <v>0</v>
      </c>
      <c r="BG264" s="172">
        <f t="shared" si="96"/>
        <v>0</v>
      </c>
      <c r="BH264" s="172">
        <f t="shared" si="97"/>
        <v>0</v>
      </c>
      <c r="BI264" s="172">
        <f t="shared" si="98"/>
        <v>0</v>
      </c>
      <c r="BJ264" s="15" t="s">
        <v>22</v>
      </c>
      <c r="BK264" s="172">
        <f t="shared" si="99"/>
        <v>0</v>
      </c>
      <c r="BL264" s="15" t="s">
        <v>190</v>
      </c>
      <c r="BM264" s="15" t="s">
        <v>1179</v>
      </c>
    </row>
    <row r="265" spans="2:65" s="1" customFormat="1" ht="22.5" customHeight="1" x14ac:dyDescent="0.3">
      <c r="B265" s="160"/>
      <c r="C265" s="161" t="s">
        <v>398</v>
      </c>
      <c r="D265" s="161" t="s">
        <v>157</v>
      </c>
      <c r="E265" s="162" t="s">
        <v>1180</v>
      </c>
      <c r="F265" s="163" t="s">
        <v>1181</v>
      </c>
      <c r="G265" s="164" t="s">
        <v>324</v>
      </c>
      <c r="H265" s="165">
        <v>8</v>
      </c>
      <c r="I265" s="166"/>
      <c r="J265" s="167">
        <f t="shared" si="90"/>
        <v>0</v>
      </c>
      <c r="K265" s="163" t="s">
        <v>159</v>
      </c>
      <c r="L265" s="32"/>
      <c r="M265" s="168" t="s">
        <v>3</v>
      </c>
      <c r="N265" s="169" t="s">
        <v>42</v>
      </c>
      <c r="O265" s="33"/>
      <c r="P265" s="170">
        <f t="shared" si="91"/>
        <v>0</v>
      </c>
      <c r="Q265" s="170">
        <v>0</v>
      </c>
      <c r="R265" s="170">
        <f t="shared" si="92"/>
        <v>0</v>
      </c>
      <c r="S265" s="170">
        <v>0</v>
      </c>
      <c r="T265" s="171">
        <f t="shared" si="93"/>
        <v>0</v>
      </c>
      <c r="AR265" s="15" t="s">
        <v>190</v>
      </c>
      <c r="AT265" s="15" t="s">
        <v>157</v>
      </c>
      <c r="AU265" s="15" t="s">
        <v>79</v>
      </c>
      <c r="AY265" s="15" t="s">
        <v>155</v>
      </c>
      <c r="BE265" s="172">
        <f t="shared" si="94"/>
        <v>0</v>
      </c>
      <c r="BF265" s="172">
        <f t="shared" si="95"/>
        <v>0</v>
      </c>
      <c r="BG265" s="172">
        <f t="shared" si="96"/>
        <v>0</v>
      </c>
      <c r="BH265" s="172">
        <f t="shared" si="97"/>
        <v>0</v>
      </c>
      <c r="BI265" s="172">
        <f t="shared" si="98"/>
        <v>0</v>
      </c>
      <c r="BJ265" s="15" t="s">
        <v>22</v>
      </c>
      <c r="BK265" s="172">
        <f t="shared" si="99"/>
        <v>0</v>
      </c>
      <c r="BL265" s="15" t="s">
        <v>190</v>
      </c>
      <c r="BM265" s="15" t="s">
        <v>1182</v>
      </c>
    </row>
    <row r="266" spans="2:65" s="1" customFormat="1" ht="22.5" customHeight="1" x14ac:dyDescent="0.3">
      <c r="B266" s="160"/>
      <c r="C266" s="182" t="s">
        <v>399</v>
      </c>
      <c r="D266" s="182" t="s">
        <v>180</v>
      </c>
      <c r="E266" s="183" t="s">
        <v>1183</v>
      </c>
      <c r="F266" s="184" t="s">
        <v>1184</v>
      </c>
      <c r="G266" s="185" t="s">
        <v>435</v>
      </c>
      <c r="H266" s="186">
        <v>1</v>
      </c>
      <c r="I266" s="187"/>
      <c r="J266" s="188">
        <f t="shared" si="90"/>
        <v>0</v>
      </c>
      <c r="K266" s="184" t="s">
        <v>3</v>
      </c>
      <c r="L266" s="189"/>
      <c r="M266" s="190" t="s">
        <v>3</v>
      </c>
      <c r="N266" s="191" t="s">
        <v>42</v>
      </c>
      <c r="O266" s="33"/>
      <c r="P266" s="170">
        <f t="shared" si="91"/>
        <v>0</v>
      </c>
      <c r="Q266" s="170">
        <v>0</v>
      </c>
      <c r="R266" s="170">
        <f t="shared" si="92"/>
        <v>0</v>
      </c>
      <c r="S266" s="170">
        <v>0</v>
      </c>
      <c r="T266" s="171">
        <f t="shared" si="93"/>
        <v>0</v>
      </c>
      <c r="AR266" s="15" t="s">
        <v>209</v>
      </c>
      <c r="AT266" s="15" t="s">
        <v>180</v>
      </c>
      <c r="AU266" s="15" t="s">
        <v>79</v>
      </c>
      <c r="AY266" s="15" t="s">
        <v>155</v>
      </c>
      <c r="BE266" s="172">
        <f t="shared" si="94"/>
        <v>0</v>
      </c>
      <c r="BF266" s="172">
        <f t="shared" si="95"/>
        <v>0</v>
      </c>
      <c r="BG266" s="172">
        <f t="shared" si="96"/>
        <v>0</v>
      </c>
      <c r="BH266" s="172">
        <f t="shared" si="97"/>
        <v>0</v>
      </c>
      <c r="BI266" s="172">
        <f t="shared" si="98"/>
        <v>0</v>
      </c>
      <c r="BJ266" s="15" t="s">
        <v>22</v>
      </c>
      <c r="BK266" s="172">
        <f t="shared" si="99"/>
        <v>0</v>
      </c>
      <c r="BL266" s="15" t="s">
        <v>190</v>
      </c>
      <c r="BM266" s="15" t="s">
        <v>1185</v>
      </c>
    </row>
    <row r="267" spans="2:65" s="1" customFormat="1" ht="22.5" customHeight="1" x14ac:dyDescent="0.3">
      <c r="B267" s="160"/>
      <c r="C267" s="161" t="s">
        <v>402</v>
      </c>
      <c r="D267" s="161" t="s">
        <v>157</v>
      </c>
      <c r="E267" s="162" t="s">
        <v>676</v>
      </c>
      <c r="F267" s="163" t="s">
        <v>677</v>
      </c>
      <c r="G267" s="164" t="s">
        <v>265</v>
      </c>
      <c r="H267" s="192"/>
      <c r="I267" s="166"/>
      <c r="J267" s="167">
        <f t="shared" si="90"/>
        <v>0</v>
      </c>
      <c r="K267" s="163" t="s">
        <v>159</v>
      </c>
      <c r="L267" s="32"/>
      <c r="M267" s="168" t="s">
        <v>3</v>
      </c>
      <c r="N267" s="169" t="s">
        <v>42</v>
      </c>
      <c r="O267" s="33"/>
      <c r="P267" s="170">
        <f t="shared" si="91"/>
        <v>0</v>
      </c>
      <c r="Q267" s="170">
        <v>0</v>
      </c>
      <c r="R267" s="170">
        <f t="shared" si="92"/>
        <v>0</v>
      </c>
      <c r="S267" s="170">
        <v>0</v>
      </c>
      <c r="T267" s="171">
        <f t="shared" si="93"/>
        <v>0</v>
      </c>
      <c r="AR267" s="15" t="s">
        <v>190</v>
      </c>
      <c r="AT267" s="15" t="s">
        <v>157</v>
      </c>
      <c r="AU267" s="15" t="s">
        <v>79</v>
      </c>
      <c r="AY267" s="15" t="s">
        <v>155</v>
      </c>
      <c r="BE267" s="172">
        <f t="shared" si="94"/>
        <v>0</v>
      </c>
      <c r="BF267" s="172">
        <f t="shared" si="95"/>
        <v>0</v>
      </c>
      <c r="BG267" s="172">
        <f t="shared" si="96"/>
        <v>0</v>
      </c>
      <c r="BH267" s="172">
        <f t="shared" si="97"/>
        <v>0</v>
      </c>
      <c r="BI267" s="172">
        <f t="shared" si="98"/>
        <v>0</v>
      </c>
      <c r="BJ267" s="15" t="s">
        <v>22</v>
      </c>
      <c r="BK267" s="172">
        <f t="shared" si="99"/>
        <v>0</v>
      </c>
      <c r="BL267" s="15" t="s">
        <v>190</v>
      </c>
      <c r="BM267" s="15" t="s">
        <v>981</v>
      </c>
    </row>
    <row r="268" spans="2:65" s="10" customFormat="1" ht="29.85" customHeight="1" x14ac:dyDescent="0.3">
      <c r="B268" s="146"/>
      <c r="D268" s="157" t="s">
        <v>70</v>
      </c>
      <c r="E268" s="158" t="s">
        <v>469</v>
      </c>
      <c r="F268" s="158" t="s">
        <v>470</v>
      </c>
      <c r="I268" s="149"/>
      <c r="J268" s="159">
        <f>BK268</f>
        <v>0</v>
      </c>
      <c r="L268" s="146"/>
      <c r="M268" s="151"/>
      <c r="N268" s="152"/>
      <c r="O268" s="152"/>
      <c r="P268" s="153">
        <f>SUM(P269:P273)</f>
        <v>0</v>
      </c>
      <c r="Q268" s="152"/>
      <c r="R268" s="153">
        <f>SUM(R269:R273)</f>
        <v>3.6757820000000004E-2</v>
      </c>
      <c r="S268" s="152"/>
      <c r="T268" s="154">
        <f>SUM(T269:T273)</f>
        <v>0</v>
      </c>
      <c r="AR268" s="147" t="s">
        <v>79</v>
      </c>
      <c r="AT268" s="155" t="s">
        <v>70</v>
      </c>
      <c r="AU268" s="155" t="s">
        <v>22</v>
      </c>
      <c r="AY268" s="147" t="s">
        <v>155</v>
      </c>
      <c r="BK268" s="156">
        <f>SUM(BK269:BK273)</f>
        <v>0</v>
      </c>
    </row>
    <row r="269" spans="2:65" s="1" customFormat="1" ht="22.5" customHeight="1" x14ac:dyDescent="0.3">
      <c r="B269" s="160"/>
      <c r="C269" s="161" t="s">
        <v>405</v>
      </c>
      <c r="D269" s="161" t="s">
        <v>157</v>
      </c>
      <c r="E269" s="162" t="s">
        <v>682</v>
      </c>
      <c r="F269" s="163" t="s">
        <v>683</v>
      </c>
      <c r="G269" s="164" t="s">
        <v>178</v>
      </c>
      <c r="H269" s="165">
        <v>58.301000000000002</v>
      </c>
      <c r="I269" s="166"/>
      <c r="J269" s="167">
        <f>ROUND(I269*H269,2)</f>
        <v>0</v>
      </c>
      <c r="K269" s="163" t="s">
        <v>159</v>
      </c>
      <c r="L269" s="32"/>
      <c r="M269" s="168" t="s">
        <v>3</v>
      </c>
      <c r="N269" s="169" t="s">
        <v>42</v>
      </c>
      <c r="O269" s="33"/>
      <c r="P269" s="170">
        <f>O269*H269</f>
        <v>0</v>
      </c>
      <c r="Q269" s="170">
        <v>6.2E-4</v>
      </c>
      <c r="R269" s="170">
        <f>Q269*H269</f>
        <v>3.6146620000000004E-2</v>
      </c>
      <c r="S269" s="170">
        <v>0</v>
      </c>
      <c r="T269" s="171">
        <f>S269*H269</f>
        <v>0</v>
      </c>
      <c r="AR269" s="15" t="s">
        <v>190</v>
      </c>
      <c r="AT269" s="15" t="s">
        <v>157</v>
      </c>
      <c r="AU269" s="15" t="s">
        <v>79</v>
      </c>
      <c r="AY269" s="15" t="s">
        <v>155</v>
      </c>
      <c r="BE269" s="172">
        <f>IF(N269="základní",J269,0)</f>
        <v>0</v>
      </c>
      <c r="BF269" s="172">
        <f>IF(N269="snížená",J269,0)</f>
        <v>0</v>
      </c>
      <c r="BG269" s="172">
        <f>IF(N269="zákl. přenesená",J269,0)</f>
        <v>0</v>
      </c>
      <c r="BH269" s="172">
        <f>IF(N269="sníž. přenesená",J269,0)</f>
        <v>0</v>
      </c>
      <c r="BI269" s="172">
        <f>IF(N269="nulová",J269,0)</f>
        <v>0</v>
      </c>
      <c r="BJ269" s="15" t="s">
        <v>22</v>
      </c>
      <c r="BK269" s="172">
        <f>ROUND(I269*H269,2)</f>
        <v>0</v>
      </c>
      <c r="BL269" s="15" t="s">
        <v>190</v>
      </c>
      <c r="BM269" s="15" t="s">
        <v>992</v>
      </c>
    </row>
    <row r="270" spans="2:65" s="1" customFormat="1" ht="22.5" customHeight="1" x14ac:dyDescent="0.3">
      <c r="B270" s="160"/>
      <c r="C270" s="182" t="s">
        <v>408</v>
      </c>
      <c r="D270" s="182" t="s">
        <v>180</v>
      </c>
      <c r="E270" s="183" t="s">
        <v>685</v>
      </c>
      <c r="F270" s="184" t="s">
        <v>686</v>
      </c>
      <c r="G270" s="185" t="s">
        <v>178</v>
      </c>
      <c r="H270" s="186">
        <v>58.301000000000002</v>
      </c>
      <c r="I270" s="187"/>
      <c r="J270" s="188">
        <f>ROUND(I270*H270,2)</f>
        <v>0</v>
      </c>
      <c r="K270" s="184" t="s">
        <v>3</v>
      </c>
      <c r="L270" s="189"/>
      <c r="M270" s="190" t="s">
        <v>3</v>
      </c>
      <c r="N270" s="191" t="s">
        <v>42</v>
      </c>
      <c r="O270" s="33"/>
      <c r="P270" s="170">
        <f>O270*H270</f>
        <v>0</v>
      </c>
      <c r="Q270" s="170">
        <v>0</v>
      </c>
      <c r="R270" s="170">
        <f>Q270*H270</f>
        <v>0</v>
      </c>
      <c r="S270" s="170">
        <v>0</v>
      </c>
      <c r="T270" s="171">
        <f>S270*H270</f>
        <v>0</v>
      </c>
      <c r="AR270" s="15" t="s">
        <v>209</v>
      </c>
      <c r="AT270" s="15" t="s">
        <v>180</v>
      </c>
      <c r="AU270" s="15" t="s">
        <v>79</v>
      </c>
      <c r="AY270" s="15" t="s">
        <v>155</v>
      </c>
      <c r="BE270" s="172">
        <f>IF(N270="základní",J270,0)</f>
        <v>0</v>
      </c>
      <c r="BF270" s="172">
        <f>IF(N270="snížená",J270,0)</f>
        <v>0</v>
      </c>
      <c r="BG270" s="172">
        <f>IF(N270="zákl. přenesená",J270,0)</f>
        <v>0</v>
      </c>
      <c r="BH270" s="172">
        <f>IF(N270="sníž. přenesená",J270,0)</f>
        <v>0</v>
      </c>
      <c r="BI270" s="172">
        <f>IF(N270="nulová",J270,0)</f>
        <v>0</v>
      </c>
      <c r="BJ270" s="15" t="s">
        <v>22</v>
      </c>
      <c r="BK270" s="172">
        <f>ROUND(I270*H270,2)</f>
        <v>0</v>
      </c>
      <c r="BL270" s="15" t="s">
        <v>190</v>
      </c>
      <c r="BM270" s="15" t="s">
        <v>993</v>
      </c>
    </row>
    <row r="271" spans="2:65" s="1" customFormat="1" ht="22.5" customHeight="1" x14ac:dyDescent="0.3">
      <c r="B271" s="160"/>
      <c r="C271" s="161" t="s">
        <v>411</v>
      </c>
      <c r="D271" s="161" t="s">
        <v>157</v>
      </c>
      <c r="E271" s="162" t="s">
        <v>994</v>
      </c>
      <c r="F271" s="163" t="s">
        <v>995</v>
      </c>
      <c r="G271" s="164" t="s">
        <v>178</v>
      </c>
      <c r="H271" s="165">
        <v>12.224</v>
      </c>
      <c r="I271" s="166"/>
      <c r="J271" s="167">
        <f>ROUND(I271*H271,2)</f>
        <v>0</v>
      </c>
      <c r="K271" s="163" t="s">
        <v>159</v>
      </c>
      <c r="L271" s="32"/>
      <c r="M271" s="168" t="s">
        <v>3</v>
      </c>
      <c r="N271" s="169" t="s">
        <v>42</v>
      </c>
      <c r="O271" s="33"/>
      <c r="P271" s="170">
        <f>O271*H271</f>
        <v>0</v>
      </c>
      <c r="Q271" s="170">
        <v>5.0000000000000002E-5</v>
      </c>
      <c r="R271" s="170">
        <f>Q271*H271</f>
        <v>6.112E-4</v>
      </c>
      <c r="S271" s="170">
        <v>0</v>
      </c>
      <c r="T271" s="171">
        <f>S271*H271</f>
        <v>0</v>
      </c>
      <c r="AR271" s="15" t="s">
        <v>190</v>
      </c>
      <c r="AT271" s="15" t="s">
        <v>157</v>
      </c>
      <c r="AU271" s="15" t="s">
        <v>79</v>
      </c>
      <c r="AY271" s="15" t="s">
        <v>155</v>
      </c>
      <c r="BE271" s="172">
        <f>IF(N271="základní",J271,0)</f>
        <v>0</v>
      </c>
      <c r="BF271" s="172">
        <f>IF(N271="snížená",J271,0)</f>
        <v>0</v>
      </c>
      <c r="BG271" s="172">
        <f>IF(N271="zákl. přenesená",J271,0)</f>
        <v>0</v>
      </c>
      <c r="BH271" s="172">
        <f>IF(N271="sníž. přenesená",J271,0)</f>
        <v>0</v>
      </c>
      <c r="BI271" s="172">
        <f>IF(N271="nulová",J271,0)</f>
        <v>0</v>
      </c>
      <c r="BJ271" s="15" t="s">
        <v>22</v>
      </c>
      <c r="BK271" s="172">
        <f>ROUND(I271*H271,2)</f>
        <v>0</v>
      </c>
      <c r="BL271" s="15" t="s">
        <v>190</v>
      </c>
      <c r="BM271" s="15" t="s">
        <v>996</v>
      </c>
    </row>
    <row r="272" spans="2:65" s="1" customFormat="1" ht="22.5" customHeight="1" x14ac:dyDescent="0.3">
      <c r="B272" s="160"/>
      <c r="C272" s="182" t="s">
        <v>412</v>
      </c>
      <c r="D272" s="182" t="s">
        <v>180</v>
      </c>
      <c r="E272" s="183" t="s">
        <v>997</v>
      </c>
      <c r="F272" s="184" t="s">
        <v>998</v>
      </c>
      <c r="G272" s="185" t="s">
        <v>178</v>
      </c>
      <c r="H272" s="186">
        <v>12.224</v>
      </c>
      <c r="I272" s="187"/>
      <c r="J272" s="188">
        <f>ROUND(I272*H272,2)</f>
        <v>0</v>
      </c>
      <c r="K272" s="184" t="s">
        <v>3</v>
      </c>
      <c r="L272" s="189"/>
      <c r="M272" s="190" t="s">
        <v>3</v>
      </c>
      <c r="N272" s="191" t="s">
        <v>42</v>
      </c>
      <c r="O272" s="33"/>
      <c r="P272" s="170">
        <f>O272*H272</f>
        <v>0</v>
      </c>
      <c r="Q272" s="170">
        <v>0</v>
      </c>
      <c r="R272" s="170">
        <f>Q272*H272</f>
        <v>0</v>
      </c>
      <c r="S272" s="170">
        <v>0</v>
      </c>
      <c r="T272" s="171">
        <f>S272*H272</f>
        <v>0</v>
      </c>
      <c r="AR272" s="15" t="s">
        <v>209</v>
      </c>
      <c r="AT272" s="15" t="s">
        <v>180</v>
      </c>
      <c r="AU272" s="15" t="s">
        <v>79</v>
      </c>
      <c r="AY272" s="15" t="s">
        <v>155</v>
      </c>
      <c r="BE272" s="172">
        <f>IF(N272="základní",J272,0)</f>
        <v>0</v>
      </c>
      <c r="BF272" s="172">
        <f>IF(N272="snížená",J272,0)</f>
        <v>0</v>
      </c>
      <c r="BG272" s="172">
        <f>IF(N272="zákl. přenesená",J272,0)</f>
        <v>0</v>
      </c>
      <c r="BH272" s="172">
        <f>IF(N272="sníž. přenesená",J272,0)</f>
        <v>0</v>
      </c>
      <c r="BI272" s="172">
        <f>IF(N272="nulová",J272,0)</f>
        <v>0</v>
      </c>
      <c r="BJ272" s="15" t="s">
        <v>22</v>
      </c>
      <c r="BK272" s="172">
        <f>ROUND(I272*H272,2)</f>
        <v>0</v>
      </c>
      <c r="BL272" s="15" t="s">
        <v>190</v>
      </c>
      <c r="BM272" s="15" t="s">
        <v>999</v>
      </c>
    </row>
    <row r="273" spans="2:65" s="1" customFormat="1" ht="22.5" customHeight="1" x14ac:dyDescent="0.3">
      <c r="B273" s="160"/>
      <c r="C273" s="161" t="s">
        <v>413</v>
      </c>
      <c r="D273" s="161" t="s">
        <v>157</v>
      </c>
      <c r="E273" s="162" t="s">
        <v>695</v>
      </c>
      <c r="F273" s="163" t="s">
        <v>696</v>
      </c>
      <c r="G273" s="164" t="s">
        <v>265</v>
      </c>
      <c r="H273" s="192"/>
      <c r="I273" s="166"/>
      <c r="J273" s="167">
        <f>ROUND(I273*H273,2)</f>
        <v>0</v>
      </c>
      <c r="K273" s="163" t="s">
        <v>159</v>
      </c>
      <c r="L273" s="32"/>
      <c r="M273" s="168" t="s">
        <v>3</v>
      </c>
      <c r="N273" s="169" t="s">
        <v>42</v>
      </c>
      <c r="O273" s="33"/>
      <c r="P273" s="170">
        <f>O273*H273</f>
        <v>0</v>
      </c>
      <c r="Q273" s="170">
        <v>0</v>
      </c>
      <c r="R273" s="170">
        <f>Q273*H273</f>
        <v>0</v>
      </c>
      <c r="S273" s="170">
        <v>0</v>
      </c>
      <c r="T273" s="171">
        <f>S273*H273</f>
        <v>0</v>
      </c>
      <c r="AR273" s="15" t="s">
        <v>190</v>
      </c>
      <c r="AT273" s="15" t="s">
        <v>157</v>
      </c>
      <c r="AU273" s="15" t="s">
        <v>79</v>
      </c>
      <c r="AY273" s="15" t="s">
        <v>155</v>
      </c>
      <c r="BE273" s="172">
        <f>IF(N273="základní",J273,0)</f>
        <v>0</v>
      </c>
      <c r="BF273" s="172">
        <f>IF(N273="snížená",J273,0)</f>
        <v>0</v>
      </c>
      <c r="BG273" s="172">
        <f>IF(N273="zákl. přenesená",J273,0)</f>
        <v>0</v>
      </c>
      <c r="BH273" s="172">
        <f>IF(N273="sníž. přenesená",J273,0)</f>
        <v>0</v>
      </c>
      <c r="BI273" s="172">
        <f>IF(N273="nulová",J273,0)</f>
        <v>0</v>
      </c>
      <c r="BJ273" s="15" t="s">
        <v>22</v>
      </c>
      <c r="BK273" s="172">
        <f>ROUND(I273*H273,2)</f>
        <v>0</v>
      </c>
      <c r="BL273" s="15" t="s">
        <v>190</v>
      </c>
      <c r="BM273" s="15" t="s">
        <v>1000</v>
      </c>
    </row>
    <row r="274" spans="2:65" s="10" customFormat="1" ht="29.85" customHeight="1" x14ac:dyDescent="0.3">
      <c r="B274" s="146"/>
      <c r="D274" s="157" t="s">
        <v>70</v>
      </c>
      <c r="E274" s="158" t="s">
        <v>473</v>
      </c>
      <c r="F274" s="158" t="s">
        <v>474</v>
      </c>
      <c r="I274" s="149"/>
      <c r="J274" s="159">
        <f>BK274</f>
        <v>0</v>
      </c>
      <c r="L274" s="146"/>
      <c r="M274" s="151"/>
      <c r="N274" s="152"/>
      <c r="O274" s="152"/>
      <c r="P274" s="153">
        <f>SUM(P275:P277)</f>
        <v>0</v>
      </c>
      <c r="Q274" s="152"/>
      <c r="R274" s="153">
        <f>SUM(R275:R277)</f>
        <v>1.5215736</v>
      </c>
      <c r="S274" s="152"/>
      <c r="T274" s="154">
        <f>SUM(T275:T277)</f>
        <v>0</v>
      </c>
      <c r="AR274" s="147" t="s">
        <v>79</v>
      </c>
      <c r="AT274" s="155" t="s">
        <v>70</v>
      </c>
      <c r="AU274" s="155" t="s">
        <v>22</v>
      </c>
      <c r="AY274" s="147" t="s">
        <v>155</v>
      </c>
      <c r="BK274" s="156">
        <f>SUM(BK275:BK277)</f>
        <v>0</v>
      </c>
    </row>
    <row r="275" spans="2:65" s="1" customFormat="1" ht="22.5" customHeight="1" x14ac:dyDescent="0.3">
      <c r="B275" s="160"/>
      <c r="C275" s="161" t="s">
        <v>416</v>
      </c>
      <c r="D275" s="161" t="s">
        <v>157</v>
      </c>
      <c r="E275" s="162" t="s">
        <v>475</v>
      </c>
      <c r="F275" s="163" t="s">
        <v>476</v>
      </c>
      <c r="G275" s="164" t="s">
        <v>178</v>
      </c>
      <c r="H275" s="165">
        <v>26.76</v>
      </c>
      <c r="I275" s="166"/>
      <c r="J275" s="167">
        <f>ROUND(I275*H275,2)</f>
        <v>0</v>
      </c>
      <c r="K275" s="163" t="s">
        <v>159</v>
      </c>
      <c r="L275" s="32"/>
      <c r="M275" s="168" t="s">
        <v>3</v>
      </c>
      <c r="N275" s="169" t="s">
        <v>42</v>
      </c>
      <c r="O275" s="33"/>
      <c r="P275" s="170">
        <f>O275*H275</f>
        <v>0</v>
      </c>
      <c r="Q275" s="170">
        <v>3.7659999999999999E-2</v>
      </c>
      <c r="R275" s="170">
        <f>Q275*H275</f>
        <v>1.0077815999999999</v>
      </c>
      <c r="S275" s="170">
        <v>0</v>
      </c>
      <c r="T275" s="171">
        <f>S275*H275</f>
        <v>0</v>
      </c>
      <c r="AR275" s="15" t="s">
        <v>190</v>
      </c>
      <c r="AT275" s="15" t="s">
        <v>157</v>
      </c>
      <c r="AU275" s="15" t="s">
        <v>79</v>
      </c>
      <c r="AY275" s="15" t="s">
        <v>155</v>
      </c>
      <c r="BE275" s="172">
        <f>IF(N275="základní",J275,0)</f>
        <v>0</v>
      </c>
      <c r="BF275" s="172">
        <f>IF(N275="snížená",J275,0)</f>
        <v>0</v>
      </c>
      <c r="BG275" s="172">
        <f>IF(N275="zákl. přenesená",J275,0)</f>
        <v>0</v>
      </c>
      <c r="BH275" s="172">
        <f>IF(N275="sníž. přenesená",J275,0)</f>
        <v>0</v>
      </c>
      <c r="BI275" s="172">
        <f>IF(N275="nulová",J275,0)</f>
        <v>0</v>
      </c>
      <c r="BJ275" s="15" t="s">
        <v>22</v>
      </c>
      <c r="BK275" s="172">
        <f>ROUND(I275*H275,2)</f>
        <v>0</v>
      </c>
      <c r="BL275" s="15" t="s">
        <v>190</v>
      </c>
      <c r="BM275" s="15" t="s">
        <v>200</v>
      </c>
    </row>
    <row r="276" spans="2:65" s="1" customFormat="1" ht="31.5" customHeight="1" x14ac:dyDescent="0.3">
      <c r="B276" s="160"/>
      <c r="C276" s="182" t="s">
        <v>419</v>
      </c>
      <c r="D276" s="182" t="s">
        <v>180</v>
      </c>
      <c r="E276" s="183" t="s">
        <v>1001</v>
      </c>
      <c r="F276" s="184" t="s">
        <v>1002</v>
      </c>
      <c r="G276" s="185" t="s">
        <v>178</v>
      </c>
      <c r="H276" s="186">
        <v>26.76</v>
      </c>
      <c r="I276" s="187"/>
      <c r="J276" s="188">
        <f>ROUND(I276*H276,2)</f>
        <v>0</v>
      </c>
      <c r="K276" s="184" t="s">
        <v>159</v>
      </c>
      <c r="L276" s="189"/>
      <c r="M276" s="190" t="s">
        <v>3</v>
      </c>
      <c r="N276" s="191" t="s">
        <v>42</v>
      </c>
      <c r="O276" s="33"/>
      <c r="P276" s="170">
        <f>O276*H276</f>
        <v>0</v>
      </c>
      <c r="Q276" s="170">
        <v>1.9199999999999998E-2</v>
      </c>
      <c r="R276" s="170">
        <f>Q276*H276</f>
        <v>0.51379200000000003</v>
      </c>
      <c r="S276" s="170">
        <v>0</v>
      </c>
      <c r="T276" s="171">
        <f>S276*H276</f>
        <v>0</v>
      </c>
      <c r="AR276" s="15" t="s">
        <v>209</v>
      </c>
      <c r="AT276" s="15" t="s">
        <v>180</v>
      </c>
      <c r="AU276" s="15" t="s">
        <v>79</v>
      </c>
      <c r="AY276" s="15" t="s">
        <v>155</v>
      </c>
      <c r="BE276" s="172">
        <f>IF(N276="základní",J276,0)</f>
        <v>0</v>
      </c>
      <c r="BF276" s="172">
        <f>IF(N276="snížená",J276,0)</f>
        <v>0</v>
      </c>
      <c r="BG276" s="172">
        <f>IF(N276="zákl. přenesená",J276,0)</f>
        <v>0</v>
      </c>
      <c r="BH276" s="172">
        <f>IF(N276="sníž. přenesená",J276,0)</f>
        <v>0</v>
      </c>
      <c r="BI276" s="172">
        <f>IF(N276="nulová",J276,0)</f>
        <v>0</v>
      </c>
      <c r="BJ276" s="15" t="s">
        <v>22</v>
      </c>
      <c r="BK276" s="172">
        <f>ROUND(I276*H276,2)</f>
        <v>0</v>
      </c>
      <c r="BL276" s="15" t="s">
        <v>190</v>
      </c>
      <c r="BM276" s="15" t="s">
        <v>203</v>
      </c>
    </row>
    <row r="277" spans="2:65" s="1" customFormat="1" ht="22.5" customHeight="1" x14ac:dyDescent="0.3">
      <c r="B277" s="160"/>
      <c r="C277" s="161" t="s">
        <v>421</v>
      </c>
      <c r="D277" s="161" t="s">
        <v>157</v>
      </c>
      <c r="E277" s="162" t="s">
        <v>477</v>
      </c>
      <c r="F277" s="163" t="s">
        <v>478</v>
      </c>
      <c r="G277" s="164" t="s">
        <v>265</v>
      </c>
      <c r="H277" s="192"/>
      <c r="I277" s="166"/>
      <c r="J277" s="167">
        <f>ROUND(I277*H277,2)</f>
        <v>0</v>
      </c>
      <c r="K277" s="163" t="s">
        <v>3</v>
      </c>
      <c r="L277" s="32"/>
      <c r="M277" s="168" t="s">
        <v>3</v>
      </c>
      <c r="N277" s="169" t="s">
        <v>42</v>
      </c>
      <c r="O277" s="33"/>
      <c r="P277" s="170">
        <f>O277*H277</f>
        <v>0</v>
      </c>
      <c r="Q277" s="170">
        <v>0</v>
      </c>
      <c r="R277" s="170">
        <f>Q277*H277</f>
        <v>0</v>
      </c>
      <c r="S277" s="170">
        <v>0</v>
      </c>
      <c r="T277" s="171">
        <f>S277*H277</f>
        <v>0</v>
      </c>
      <c r="AR277" s="15" t="s">
        <v>190</v>
      </c>
      <c r="AT277" s="15" t="s">
        <v>157</v>
      </c>
      <c r="AU277" s="15" t="s">
        <v>79</v>
      </c>
      <c r="AY277" s="15" t="s">
        <v>155</v>
      </c>
      <c r="BE277" s="172">
        <f>IF(N277="základní",J277,0)</f>
        <v>0</v>
      </c>
      <c r="BF277" s="172">
        <f>IF(N277="snížená",J277,0)</f>
        <v>0</v>
      </c>
      <c r="BG277" s="172">
        <f>IF(N277="zákl. přenesená",J277,0)</f>
        <v>0</v>
      </c>
      <c r="BH277" s="172">
        <f>IF(N277="sníž. přenesená",J277,0)</f>
        <v>0</v>
      </c>
      <c r="BI277" s="172">
        <f>IF(N277="nulová",J277,0)</f>
        <v>0</v>
      </c>
      <c r="BJ277" s="15" t="s">
        <v>22</v>
      </c>
      <c r="BK277" s="172">
        <f>ROUND(I277*H277,2)</f>
        <v>0</v>
      </c>
      <c r="BL277" s="15" t="s">
        <v>190</v>
      </c>
      <c r="BM277" s="15" t="s">
        <v>205</v>
      </c>
    </row>
    <row r="278" spans="2:65" s="10" customFormat="1" ht="29.85" customHeight="1" x14ac:dyDescent="0.3">
      <c r="B278" s="146"/>
      <c r="D278" s="157" t="s">
        <v>70</v>
      </c>
      <c r="E278" s="158" t="s">
        <v>485</v>
      </c>
      <c r="F278" s="158" t="s">
        <v>486</v>
      </c>
      <c r="I278" s="149"/>
      <c r="J278" s="159">
        <f>BK278</f>
        <v>0</v>
      </c>
      <c r="L278" s="146"/>
      <c r="M278" s="151"/>
      <c r="N278" s="152"/>
      <c r="O278" s="152"/>
      <c r="P278" s="153">
        <f>SUM(P279:P282)</f>
        <v>0</v>
      </c>
      <c r="Q278" s="152"/>
      <c r="R278" s="153">
        <f>SUM(R279:R282)</f>
        <v>0.67616087999999996</v>
      </c>
      <c r="S278" s="152"/>
      <c r="T278" s="154">
        <f>SUM(T279:T282)</f>
        <v>0</v>
      </c>
      <c r="AR278" s="147" t="s">
        <v>79</v>
      </c>
      <c r="AT278" s="155" t="s">
        <v>70</v>
      </c>
      <c r="AU278" s="155" t="s">
        <v>22</v>
      </c>
      <c r="AY278" s="147" t="s">
        <v>155</v>
      </c>
      <c r="BK278" s="156">
        <f>SUM(BK279:BK282)</f>
        <v>0</v>
      </c>
    </row>
    <row r="279" spans="2:65" s="1" customFormat="1" ht="22.5" customHeight="1" x14ac:dyDescent="0.3">
      <c r="B279" s="160"/>
      <c r="C279" s="161" t="s">
        <v>423</v>
      </c>
      <c r="D279" s="161" t="s">
        <v>157</v>
      </c>
      <c r="E279" s="162" t="s">
        <v>487</v>
      </c>
      <c r="F279" s="163" t="s">
        <v>488</v>
      </c>
      <c r="G279" s="164" t="s">
        <v>178</v>
      </c>
      <c r="H279" s="165">
        <v>17.213999999999999</v>
      </c>
      <c r="I279" s="166"/>
      <c r="J279" s="167">
        <f>ROUND(I279*H279,2)</f>
        <v>0</v>
      </c>
      <c r="K279" s="163" t="s">
        <v>159</v>
      </c>
      <c r="L279" s="32"/>
      <c r="M279" s="168" t="s">
        <v>3</v>
      </c>
      <c r="N279" s="169" t="s">
        <v>42</v>
      </c>
      <c r="O279" s="33"/>
      <c r="P279" s="170">
        <f>O279*H279</f>
        <v>0</v>
      </c>
      <c r="Q279" s="170">
        <v>2.5420000000000002E-2</v>
      </c>
      <c r="R279" s="170">
        <f>Q279*H279</f>
        <v>0.43757987999999998</v>
      </c>
      <c r="S279" s="170">
        <v>0</v>
      </c>
      <c r="T279" s="171">
        <f>S279*H279</f>
        <v>0</v>
      </c>
      <c r="AR279" s="15" t="s">
        <v>190</v>
      </c>
      <c r="AT279" s="15" t="s">
        <v>157</v>
      </c>
      <c r="AU279" s="15" t="s">
        <v>79</v>
      </c>
      <c r="AY279" s="15" t="s">
        <v>155</v>
      </c>
      <c r="BE279" s="172">
        <f>IF(N279="základní",J279,0)</f>
        <v>0</v>
      </c>
      <c r="BF279" s="172">
        <f>IF(N279="snížená",J279,0)</f>
        <v>0</v>
      </c>
      <c r="BG279" s="172">
        <f>IF(N279="zákl. přenesená",J279,0)</f>
        <v>0</v>
      </c>
      <c r="BH279" s="172">
        <f>IF(N279="sníž. přenesená",J279,0)</f>
        <v>0</v>
      </c>
      <c r="BI279" s="172">
        <f>IF(N279="nulová",J279,0)</f>
        <v>0</v>
      </c>
      <c r="BJ279" s="15" t="s">
        <v>22</v>
      </c>
      <c r="BK279" s="172">
        <f>ROUND(I279*H279,2)</f>
        <v>0</v>
      </c>
      <c r="BL279" s="15" t="s">
        <v>190</v>
      </c>
      <c r="BM279" s="15" t="s">
        <v>1186</v>
      </c>
    </row>
    <row r="280" spans="2:65" s="1" customFormat="1" ht="22.5" customHeight="1" x14ac:dyDescent="0.3">
      <c r="B280" s="160"/>
      <c r="C280" s="182" t="s">
        <v>425</v>
      </c>
      <c r="D280" s="182" t="s">
        <v>180</v>
      </c>
      <c r="E280" s="183" t="s">
        <v>489</v>
      </c>
      <c r="F280" s="184" t="s">
        <v>490</v>
      </c>
      <c r="G280" s="185" t="s">
        <v>178</v>
      </c>
      <c r="H280" s="186">
        <v>18.934999999999999</v>
      </c>
      <c r="I280" s="187"/>
      <c r="J280" s="188">
        <f>ROUND(I280*H280,2)</f>
        <v>0</v>
      </c>
      <c r="K280" s="184" t="s">
        <v>159</v>
      </c>
      <c r="L280" s="189"/>
      <c r="M280" s="190" t="s">
        <v>3</v>
      </c>
      <c r="N280" s="191" t="s">
        <v>42</v>
      </c>
      <c r="O280" s="33"/>
      <c r="P280" s="170">
        <f>O280*H280</f>
        <v>0</v>
      </c>
      <c r="Q280" s="170">
        <v>1.26E-2</v>
      </c>
      <c r="R280" s="170">
        <f>Q280*H280</f>
        <v>0.23858099999999999</v>
      </c>
      <c r="S280" s="170">
        <v>0</v>
      </c>
      <c r="T280" s="171">
        <f>S280*H280</f>
        <v>0</v>
      </c>
      <c r="AR280" s="15" t="s">
        <v>209</v>
      </c>
      <c r="AT280" s="15" t="s">
        <v>180</v>
      </c>
      <c r="AU280" s="15" t="s">
        <v>79</v>
      </c>
      <c r="AY280" s="15" t="s">
        <v>155</v>
      </c>
      <c r="BE280" s="172">
        <f>IF(N280="základní",J280,0)</f>
        <v>0</v>
      </c>
      <c r="BF280" s="172">
        <f>IF(N280="snížená",J280,0)</f>
        <v>0</v>
      </c>
      <c r="BG280" s="172">
        <f>IF(N280="zákl. přenesená",J280,0)</f>
        <v>0</v>
      </c>
      <c r="BH280" s="172">
        <f>IF(N280="sníž. přenesená",J280,0)</f>
        <v>0</v>
      </c>
      <c r="BI280" s="172">
        <f>IF(N280="nulová",J280,0)</f>
        <v>0</v>
      </c>
      <c r="BJ280" s="15" t="s">
        <v>22</v>
      </c>
      <c r="BK280" s="172">
        <f>ROUND(I280*H280,2)</f>
        <v>0</v>
      </c>
      <c r="BL280" s="15" t="s">
        <v>190</v>
      </c>
      <c r="BM280" s="15" t="s">
        <v>1187</v>
      </c>
    </row>
    <row r="281" spans="2:65" s="11" customFormat="1" x14ac:dyDescent="0.3">
      <c r="B281" s="173"/>
      <c r="D281" s="174" t="s">
        <v>175</v>
      </c>
      <c r="F281" s="175" t="s">
        <v>1188</v>
      </c>
      <c r="H281" s="176">
        <v>18.934999999999999</v>
      </c>
      <c r="I281" s="177"/>
      <c r="L281" s="173"/>
      <c r="M281" s="178"/>
      <c r="N281" s="179"/>
      <c r="O281" s="179"/>
      <c r="P281" s="179"/>
      <c r="Q281" s="179"/>
      <c r="R281" s="179"/>
      <c r="S281" s="179"/>
      <c r="T281" s="180"/>
      <c r="AT281" s="181" t="s">
        <v>175</v>
      </c>
      <c r="AU281" s="181" t="s">
        <v>79</v>
      </c>
      <c r="AV281" s="11" t="s">
        <v>79</v>
      </c>
      <c r="AW281" s="11" t="s">
        <v>4</v>
      </c>
      <c r="AX281" s="11" t="s">
        <v>22</v>
      </c>
      <c r="AY281" s="181" t="s">
        <v>155</v>
      </c>
    </row>
    <row r="282" spans="2:65" s="1" customFormat="1" ht="22.5" customHeight="1" x14ac:dyDescent="0.3">
      <c r="B282" s="160"/>
      <c r="C282" s="161" t="s">
        <v>427</v>
      </c>
      <c r="D282" s="161" t="s">
        <v>157</v>
      </c>
      <c r="E282" s="162" t="s">
        <v>491</v>
      </c>
      <c r="F282" s="163" t="s">
        <v>492</v>
      </c>
      <c r="G282" s="164" t="s">
        <v>265</v>
      </c>
      <c r="H282" s="192"/>
      <c r="I282" s="166"/>
      <c r="J282" s="167">
        <f>ROUND(I282*H282,2)</f>
        <v>0</v>
      </c>
      <c r="K282" s="163" t="s">
        <v>159</v>
      </c>
      <c r="L282" s="32"/>
      <c r="M282" s="168" t="s">
        <v>3</v>
      </c>
      <c r="N282" s="169" t="s">
        <v>42</v>
      </c>
      <c r="O282" s="33"/>
      <c r="P282" s="170">
        <f>O282*H282</f>
        <v>0</v>
      </c>
      <c r="Q282" s="170">
        <v>0</v>
      </c>
      <c r="R282" s="170">
        <f>Q282*H282</f>
        <v>0</v>
      </c>
      <c r="S282" s="170">
        <v>0</v>
      </c>
      <c r="T282" s="171">
        <f>S282*H282</f>
        <v>0</v>
      </c>
      <c r="AR282" s="15" t="s">
        <v>190</v>
      </c>
      <c r="AT282" s="15" t="s">
        <v>157</v>
      </c>
      <c r="AU282" s="15" t="s">
        <v>79</v>
      </c>
      <c r="AY282" s="15" t="s">
        <v>155</v>
      </c>
      <c r="BE282" s="172">
        <f>IF(N282="základní",J282,0)</f>
        <v>0</v>
      </c>
      <c r="BF282" s="172">
        <f>IF(N282="snížená",J282,0)</f>
        <v>0</v>
      </c>
      <c r="BG282" s="172">
        <f>IF(N282="zákl. přenesená",J282,0)</f>
        <v>0</v>
      </c>
      <c r="BH282" s="172">
        <f>IF(N282="sníž. přenesená",J282,0)</f>
        <v>0</v>
      </c>
      <c r="BI282" s="172">
        <f>IF(N282="nulová",J282,0)</f>
        <v>0</v>
      </c>
      <c r="BJ282" s="15" t="s">
        <v>22</v>
      </c>
      <c r="BK282" s="172">
        <f>ROUND(I282*H282,2)</f>
        <v>0</v>
      </c>
      <c r="BL282" s="15" t="s">
        <v>190</v>
      </c>
      <c r="BM282" s="15" t="s">
        <v>1189</v>
      </c>
    </row>
    <row r="283" spans="2:65" s="10" customFormat="1" ht="29.85" customHeight="1" x14ac:dyDescent="0.3">
      <c r="B283" s="146"/>
      <c r="D283" s="157" t="s">
        <v>70</v>
      </c>
      <c r="E283" s="158" t="s">
        <v>493</v>
      </c>
      <c r="F283" s="158" t="s">
        <v>494</v>
      </c>
      <c r="I283" s="149"/>
      <c r="J283" s="159">
        <f>BK283</f>
        <v>0</v>
      </c>
      <c r="L283" s="146"/>
      <c r="M283" s="151"/>
      <c r="N283" s="152"/>
      <c r="O283" s="152"/>
      <c r="P283" s="153">
        <f>SUM(P284:P286)</f>
        <v>0</v>
      </c>
      <c r="Q283" s="152"/>
      <c r="R283" s="153">
        <f>SUM(R284:R286)</f>
        <v>3.7517499999999995E-2</v>
      </c>
      <c r="S283" s="152"/>
      <c r="T283" s="154">
        <f>SUM(T284:T286)</f>
        <v>7.8100499999999989E-3</v>
      </c>
      <c r="AR283" s="147" t="s">
        <v>79</v>
      </c>
      <c r="AT283" s="155" t="s">
        <v>70</v>
      </c>
      <c r="AU283" s="155" t="s">
        <v>22</v>
      </c>
      <c r="AY283" s="147" t="s">
        <v>155</v>
      </c>
      <c r="BK283" s="156">
        <f>SUM(BK284:BK286)</f>
        <v>0</v>
      </c>
    </row>
    <row r="284" spans="2:65" s="1" customFormat="1" ht="22.5" customHeight="1" x14ac:dyDescent="0.3">
      <c r="B284" s="160"/>
      <c r="C284" s="161" t="s">
        <v>429</v>
      </c>
      <c r="D284" s="161" t="s">
        <v>157</v>
      </c>
      <c r="E284" s="162" t="s">
        <v>726</v>
      </c>
      <c r="F284" s="163" t="s">
        <v>727</v>
      </c>
      <c r="G284" s="164" t="s">
        <v>178</v>
      </c>
      <c r="H284" s="165">
        <v>52.067</v>
      </c>
      <c r="I284" s="166"/>
      <c r="J284" s="167">
        <f>ROUND(I284*H284,2)</f>
        <v>0</v>
      </c>
      <c r="K284" s="163" t="s">
        <v>159</v>
      </c>
      <c r="L284" s="32"/>
      <c r="M284" s="168" t="s">
        <v>3</v>
      </c>
      <c r="N284" s="169" t="s">
        <v>42</v>
      </c>
      <c r="O284" s="33"/>
      <c r="P284" s="170">
        <f>O284*H284</f>
        <v>0</v>
      </c>
      <c r="Q284" s="170">
        <v>0</v>
      </c>
      <c r="R284" s="170">
        <f>Q284*H284</f>
        <v>0</v>
      </c>
      <c r="S284" s="170">
        <v>1.4999999999999999E-4</v>
      </c>
      <c r="T284" s="171">
        <f>S284*H284</f>
        <v>7.8100499999999989E-3</v>
      </c>
      <c r="AR284" s="15" t="s">
        <v>190</v>
      </c>
      <c r="AT284" s="15" t="s">
        <v>157</v>
      </c>
      <c r="AU284" s="15" t="s">
        <v>79</v>
      </c>
      <c r="AY284" s="15" t="s">
        <v>155</v>
      </c>
      <c r="BE284" s="172">
        <f>IF(N284="základní",J284,0)</f>
        <v>0</v>
      </c>
      <c r="BF284" s="172">
        <f>IF(N284="snížená",J284,0)</f>
        <v>0</v>
      </c>
      <c r="BG284" s="172">
        <f>IF(N284="zákl. přenesená",J284,0)</f>
        <v>0</v>
      </c>
      <c r="BH284" s="172">
        <f>IF(N284="sníž. přenesená",J284,0)</f>
        <v>0</v>
      </c>
      <c r="BI284" s="172">
        <f>IF(N284="nulová",J284,0)</f>
        <v>0</v>
      </c>
      <c r="BJ284" s="15" t="s">
        <v>22</v>
      </c>
      <c r="BK284" s="172">
        <f>ROUND(I284*H284,2)</f>
        <v>0</v>
      </c>
      <c r="BL284" s="15" t="s">
        <v>190</v>
      </c>
      <c r="BM284" s="15" t="s">
        <v>1012</v>
      </c>
    </row>
    <row r="285" spans="2:65" s="1" customFormat="1" ht="22.5" customHeight="1" x14ac:dyDescent="0.3">
      <c r="B285" s="160"/>
      <c r="C285" s="161" t="s">
        <v>431</v>
      </c>
      <c r="D285" s="161" t="s">
        <v>157</v>
      </c>
      <c r="E285" s="162" t="s">
        <v>729</v>
      </c>
      <c r="F285" s="163" t="s">
        <v>730</v>
      </c>
      <c r="G285" s="164" t="s">
        <v>178</v>
      </c>
      <c r="H285" s="165">
        <v>52.067</v>
      </c>
      <c r="I285" s="166"/>
      <c r="J285" s="167">
        <f>ROUND(I285*H285,2)</f>
        <v>0</v>
      </c>
      <c r="K285" s="163" t="s">
        <v>159</v>
      </c>
      <c r="L285" s="32"/>
      <c r="M285" s="168" t="s">
        <v>3</v>
      </c>
      <c r="N285" s="169" t="s">
        <v>42</v>
      </c>
      <c r="O285" s="33"/>
      <c r="P285" s="170">
        <f>O285*H285</f>
        <v>0</v>
      </c>
      <c r="Q285" s="170">
        <v>4.0000000000000002E-4</v>
      </c>
      <c r="R285" s="170">
        <f>Q285*H285</f>
        <v>2.0826799999999999E-2</v>
      </c>
      <c r="S285" s="170">
        <v>0</v>
      </c>
      <c r="T285" s="171">
        <f>S285*H285</f>
        <v>0</v>
      </c>
      <c r="AR285" s="15" t="s">
        <v>190</v>
      </c>
      <c r="AT285" s="15" t="s">
        <v>157</v>
      </c>
      <c r="AU285" s="15" t="s">
        <v>79</v>
      </c>
      <c r="AY285" s="15" t="s">
        <v>155</v>
      </c>
      <c r="BE285" s="172">
        <f>IF(N285="základní",J285,0)</f>
        <v>0</v>
      </c>
      <c r="BF285" s="172">
        <f>IF(N285="snížená",J285,0)</f>
        <v>0</v>
      </c>
      <c r="BG285" s="172">
        <f>IF(N285="zákl. přenesená",J285,0)</f>
        <v>0</v>
      </c>
      <c r="BH285" s="172">
        <f>IF(N285="sníž. přenesená",J285,0)</f>
        <v>0</v>
      </c>
      <c r="BI285" s="172">
        <f>IF(N285="nulová",J285,0)</f>
        <v>0</v>
      </c>
      <c r="BJ285" s="15" t="s">
        <v>22</v>
      </c>
      <c r="BK285" s="172">
        <f>ROUND(I285*H285,2)</f>
        <v>0</v>
      </c>
      <c r="BL285" s="15" t="s">
        <v>190</v>
      </c>
      <c r="BM285" s="15" t="s">
        <v>1013</v>
      </c>
    </row>
    <row r="286" spans="2:65" s="1" customFormat="1" ht="31.5" customHeight="1" x14ac:dyDescent="0.3">
      <c r="B286" s="160"/>
      <c r="C286" s="161" t="s">
        <v>433</v>
      </c>
      <c r="D286" s="161" t="s">
        <v>157</v>
      </c>
      <c r="E286" s="162" t="s">
        <v>495</v>
      </c>
      <c r="F286" s="163" t="s">
        <v>496</v>
      </c>
      <c r="G286" s="164" t="s">
        <v>178</v>
      </c>
      <c r="H286" s="165">
        <v>64.194999999999993</v>
      </c>
      <c r="I286" s="166"/>
      <c r="J286" s="167">
        <f>ROUND(I286*H286,2)</f>
        <v>0</v>
      </c>
      <c r="K286" s="163" t="s">
        <v>159</v>
      </c>
      <c r="L286" s="32"/>
      <c r="M286" s="168" t="s">
        <v>3</v>
      </c>
      <c r="N286" s="169" t="s">
        <v>42</v>
      </c>
      <c r="O286" s="33"/>
      <c r="P286" s="170">
        <f>O286*H286</f>
        <v>0</v>
      </c>
      <c r="Q286" s="170">
        <v>2.5999999999999998E-4</v>
      </c>
      <c r="R286" s="170">
        <f>Q286*H286</f>
        <v>1.6690699999999996E-2</v>
      </c>
      <c r="S286" s="170">
        <v>0</v>
      </c>
      <c r="T286" s="171">
        <f>S286*H286</f>
        <v>0</v>
      </c>
      <c r="AR286" s="15" t="s">
        <v>190</v>
      </c>
      <c r="AT286" s="15" t="s">
        <v>157</v>
      </c>
      <c r="AU286" s="15" t="s">
        <v>79</v>
      </c>
      <c r="AY286" s="15" t="s">
        <v>155</v>
      </c>
      <c r="BE286" s="172">
        <f>IF(N286="základní",J286,0)</f>
        <v>0</v>
      </c>
      <c r="BF286" s="172">
        <f>IF(N286="snížená",J286,0)</f>
        <v>0</v>
      </c>
      <c r="BG286" s="172">
        <f>IF(N286="zákl. přenesená",J286,0)</f>
        <v>0</v>
      </c>
      <c r="BH286" s="172">
        <f>IF(N286="sníž. přenesená",J286,0)</f>
        <v>0</v>
      </c>
      <c r="BI286" s="172">
        <f>IF(N286="nulová",J286,0)</f>
        <v>0</v>
      </c>
      <c r="BJ286" s="15" t="s">
        <v>22</v>
      </c>
      <c r="BK286" s="172">
        <f>ROUND(I286*H286,2)</f>
        <v>0</v>
      </c>
      <c r="BL286" s="15" t="s">
        <v>190</v>
      </c>
      <c r="BM286" s="15" t="s">
        <v>1014</v>
      </c>
    </row>
    <row r="287" spans="2:65" s="10" customFormat="1" ht="37.35" customHeight="1" x14ac:dyDescent="0.35">
      <c r="B287" s="146"/>
      <c r="D287" s="147" t="s">
        <v>70</v>
      </c>
      <c r="E287" s="148" t="s">
        <v>180</v>
      </c>
      <c r="F287" s="148" t="s">
        <v>497</v>
      </c>
      <c r="I287" s="149"/>
      <c r="J287" s="150">
        <f>BK287</f>
        <v>0</v>
      </c>
      <c r="L287" s="146"/>
      <c r="M287" s="151"/>
      <c r="N287" s="152"/>
      <c r="O287" s="152"/>
      <c r="P287" s="153">
        <f>P288</f>
        <v>0</v>
      </c>
      <c r="Q287" s="152"/>
      <c r="R287" s="153">
        <f>R288</f>
        <v>0</v>
      </c>
      <c r="S287" s="152"/>
      <c r="T287" s="154">
        <f>T288</f>
        <v>0</v>
      </c>
      <c r="AR287" s="147" t="s">
        <v>161</v>
      </c>
      <c r="AT287" s="155" t="s">
        <v>70</v>
      </c>
      <c r="AU287" s="155" t="s">
        <v>71</v>
      </c>
      <c r="AY287" s="147" t="s">
        <v>155</v>
      </c>
      <c r="BK287" s="156">
        <f>BK288</f>
        <v>0</v>
      </c>
    </row>
    <row r="288" spans="2:65" s="10" customFormat="1" ht="19.899999999999999" customHeight="1" x14ac:dyDescent="0.3">
      <c r="B288" s="146"/>
      <c r="D288" s="157" t="s">
        <v>70</v>
      </c>
      <c r="E288" s="158" t="s">
        <v>498</v>
      </c>
      <c r="F288" s="158" t="s">
        <v>499</v>
      </c>
      <c r="I288" s="149"/>
      <c r="J288" s="159">
        <f>BK288</f>
        <v>0</v>
      </c>
      <c r="L288" s="146"/>
      <c r="M288" s="151"/>
      <c r="N288" s="152"/>
      <c r="O288" s="152"/>
      <c r="P288" s="153">
        <f>SUM(P289:P290)</f>
        <v>0</v>
      </c>
      <c r="Q288" s="152"/>
      <c r="R288" s="153">
        <f>SUM(R289:R290)</f>
        <v>0</v>
      </c>
      <c r="S288" s="152"/>
      <c r="T288" s="154">
        <f>SUM(T289:T290)</f>
        <v>0</v>
      </c>
      <c r="AR288" s="147" t="s">
        <v>161</v>
      </c>
      <c r="AT288" s="155" t="s">
        <v>70</v>
      </c>
      <c r="AU288" s="155" t="s">
        <v>22</v>
      </c>
      <c r="AY288" s="147" t="s">
        <v>155</v>
      </c>
      <c r="BK288" s="156">
        <f>SUM(BK289:BK290)</f>
        <v>0</v>
      </c>
    </row>
    <row r="289" spans="2:65" s="1" customFormat="1" ht="22.5" customHeight="1" x14ac:dyDescent="0.3">
      <c r="B289" s="160"/>
      <c r="C289" s="161" t="s">
        <v>436</v>
      </c>
      <c r="D289" s="161" t="s">
        <v>157</v>
      </c>
      <c r="E289" s="162" t="s">
        <v>500</v>
      </c>
      <c r="F289" s="163" t="s">
        <v>501</v>
      </c>
      <c r="G289" s="164" t="s">
        <v>383</v>
      </c>
      <c r="H289" s="165">
        <v>1</v>
      </c>
      <c r="I289" s="166"/>
      <c r="J289" s="167">
        <f>ROUND(I289*H289,2)</f>
        <v>0</v>
      </c>
      <c r="K289" s="163" t="s">
        <v>3</v>
      </c>
      <c r="L289" s="32"/>
      <c r="M289" s="168" t="s">
        <v>3</v>
      </c>
      <c r="N289" s="169" t="s">
        <v>42</v>
      </c>
      <c r="O289" s="33"/>
      <c r="P289" s="170">
        <f>O289*H289</f>
        <v>0</v>
      </c>
      <c r="Q289" s="170">
        <v>0</v>
      </c>
      <c r="R289" s="170">
        <f>Q289*H289</f>
        <v>0</v>
      </c>
      <c r="S289" s="170">
        <v>0</v>
      </c>
      <c r="T289" s="171">
        <f>S289*H289</f>
        <v>0</v>
      </c>
      <c r="AR289" s="15" t="s">
        <v>263</v>
      </c>
      <c r="AT289" s="15" t="s">
        <v>157</v>
      </c>
      <c r="AU289" s="15" t="s">
        <v>79</v>
      </c>
      <c r="AY289" s="15" t="s">
        <v>155</v>
      </c>
      <c r="BE289" s="172">
        <f>IF(N289="základní",J289,0)</f>
        <v>0</v>
      </c>
      <c r="BF289" s="172">
        <f>IF(N289="snížená",J289,0)</f>
        <v>0</v>
      </c>
      <c r="BG289" s="172">
        <f>IF(N289="zákl. přenesená",J289,0)</f>
        <v>0</v>
      </c>
      <c r="BH289" s="172">
        <f>IF(N289="sníž. přenesená",J289,0)</f>
        <v>0</v>
      </c>
      <c r="BI289" s="172">
        <f>IF(N289="nulová",J289,0)</f>
        <v>0</v>
      </c>
      <c r="BJ289" s="15" t="s">
        <v>22</v>
      </c>
      <c r="BK289" s="172">
        <f>ROUND(I289*H289,2)</f>
        <v>0</v>
      </c>
      <c r="BL289" s="15" t="s">
        <v>263</v>
      </c>
      <c r="BM289" s="15" t="s">
        <v>1190</v>
      </c>
    </row>
    <row r="290" spans="2:65" s="1" customFormat="1" ht="22.5" customHeight="1" x14ac:dyDescent="0.3">
      <c r="B290" s="160"/>
      <c r="C290" s="161" t="s">
        <v>438</v>
      </c>
      <c r="D290" s="161" t="s">
        <v>157</v>
      </c>
      <c r="E290" s="162" t="s">
        <v>502</v>
      </c>
      <c r="F290" s="163" t="s">
        <v>503</v>
      </c>
      <c r="G290" s="164" t="s">
        <v>383</v>
      </c>
      <c r="H290" s="165">
        <v>1</v>
      </c>
      <c r="I290" s="166"/>
      <c r="J290" s="167">
        <f>ROUND(I290*H290,2)</f>
        <v>0</v>
      </c>
      <c r="K290" s="163" t="s">
        <v>3</v>
      </c>
      <c r="L290" s="32"/>
      <c r="M290" s="168" t="s">
        <v>3</v>
      </c>
      <c r="N290" s="169" t="s">
        <v>42</v>
      </c>
      <c r="O290" s="33"/>
      <c r="P290" s="170">
        <f>O290*H290</f>
        <v>0</v>
      </c>
      <c r="Q290" s="170">
        <v>0</v>
      </c>
      <c r="R290" s="170">
        <f>Q290*H290</f>
        <v>0</v>
      </c>
      <c r="S290" s="170">
        <v>0</v>
      </c>
      <c r="T290" s="171">
        <f>S290*H290</f>
        <v>0</v>
      </c>
      <c r="AR290" s="15" t="s">
        <v>263</v>
      </c>
      <c r="AT290" s="15" t="s">
        <v>157</v>
      </c>
      <c r="AU290" s="15" t="s">
        <v>79</v>
      </c>
      <c r="AY290" s="15" t="s">
        <v>155</v>
      </c>
      <c r="BE290" s="172">
        <f>IF(N290="základní",J290,0)</f>
        <v>0</v>
      </c>
      <c r="BF290" s="172">
        <f>IF(N290="snížená",J290,0)</f>
        <v>0</v>
      </c>
      <c r="BG290" s="172">
        <f>IF(N290="zákl. přenesená",J290,0)</f>
        <v>0</v>
      </c>
      <c r="BH290" s="172">
        <f>IF(N290="sníž. přenesená",J290,0)</f>
        <v>0</v>
      </c>
      <c r="BI290" s="172">
        <f>IF(N290="nulová",J290,0)</f>
        <v>0</v>
      </c>
      <c r="BJ290" s="15" t="s">
        <v>22</v>
      </c>
      <c r="BK290" s="172">
        <f>ROUND(I290*H290,2)</f>
        <v>0</v>
      </c>
      <c r="BL290" s="15" t="s">
        <v>263</v>
      </c>
      <c r="BM290" s="15" t="s">
        <v>1191</v>
      </c>
    </row>
    <row r="291" spans="2:65" s="10" customFormat="1" ht="37.35" customHeight="1" x14ac:dyDescent="0.35">
      <c r="B291" s="146"/>
      <c r="D291" s="157" t="s">
        <v>70</v>
      </c>
      <c r="E291" s="193" t="s">
        <v>504</v>
      </c>
      <c r="F291" s="193" t="s">
        <v>505</v>
      </c>
      <c r="I291" s="149"/>
      <c r="J291" s="194">
        <f>BK291</f>
        <v>0</v>
      </c>
      <c r="L291" s="146"/>
      <c r="M291" s="151"/>
      <c r="N291" s="152"/>
      <c r="O291" s="152"/>
      <c r="P291" s="153">
        <f>P292</f>
        <v>0</v>
      </c>
      <c r="Q291" s="152"/>
      <c r="R291" s="153">
        <f>R292</f>
        <v>0</v>
      </c>
      <c r="S291" s="152"/>
      <c r="T291" s="154">
        <f>T292</f>
        <v>0</v>
      </c>
      <c r="AR291" s="147" t="s">
        <v>160</v>
      </c>
      <c r="AT291" s="155" t="s">
        <v>70</v>
      </c>
      <c r="AU291" s="155" t="s">
        <v>71</v>
      </c>
      <c r="AY291" s="147" t="s">
        <v>155</v>
      </c>
      <c r="BK291" s="156">
        <f>BK292</f>
        <v>0</v>
      </c>
    </row>
    <row r="292" spans="2:65" s="1" customFormat="1" ht="22.5" customHeight="1" x14ac:dyDescent="0.3">
      <c r="B292" s="160"/>
      <c r="C292" s="161" t="s">
        <v>440</v>
      </c>
      <c r="D292" s="161" t="s">
        <v>157</v>
      </c>
      <c r="E292" s="162" t="s">
        <v>506</v>
      </c>
      <c r="F292" s="163" t="s">
        <v>507</v>
      </c>
      <c r="G292" s="164" t="s">
        <v>508</v>
      </c>
      <c r="H292" s="165">
        <v>10</v>
      </c>
      <c r="I292" s="166"/>
      <c r="J292" s="167">
        <f>ROUND(I292*H292,2)</f>
        <v>0</v>
      </c>
      <c r="K292" s="163" t="s">
        <v>159</v>
      </c>
      <c r="L292" s="32"/>
      <c r="M292" s="168" t="s">
        <v>3</v>
      </c>
      <c r="N292" s="169" t="s">
        <v>42</v>
      </c>
      <c r="O292" s="33"/>
      <c r="P292" s="170">
        <f>O292*H292</f>
        <v>0</v>
      </c>
      <c r="Q292" s="170">
        <v>0</v>
      </c>
      <c r="R292" s="170">
        <f>Q292*H292</f>
        <v>0</v>
      </c>
      <c r="S292" s="170">
        <v>0</v>
      </c>
      <c r="T292" s="171">
        <f>S292*H292</f>
        <v>0</v>
      </c>
      <c r="AR292" s="15" t="s">
        <v>509</v>
      </c>
      <c r="AT292" s="15" t="s">
        <v>157</v>
      </c>
      <c r="AU292" s="15" t="s">
        <v>22</v>
      </c>
      <c r="AY292" s="15" t="s">
        <v>155</v>
      </c>
      <c r="BE292" s="172">
        <f>IF(N292="základní",J292,0)</f>
        <v>0</v>
      </c>
      <c r="BF292" s="172">
        <f>IF(N292="snížená",J292,0)</f>
        <v>0</v>
      </c>
      <c r="BG292" s="172">
        <f>IF(N292="zákl. přenesená",J292,0)</f>
        <v>0</v>
      </c>
      <c r="BH292" s="172">
        <f>IF(N292="sníž. přenesená",J292,0)</f>
        <v>0</v>
      </c>
      <c r="BI292" s="172">
        <f>IF(N292="nulová",J292,0)</f>
        <v>0</v>
      </c>
      <c r="BJ292" s="15" t="s">
        <v>22</v>
      </c>
      <c r="BK292" s="172">
        <f>ROUND(I292*H292,2)</f>
        <v>0</v>
      </c>
      <c r="BL292" s="15" t="s">
        <v>509</v>
      </c>
      <c r="BM292" s="15" t="s">
        <v>1192</v>
      </c>
    </row>
    <row r="293" spans="2:65" s="10" customFormat="1" ht="37.35" customHeight="1" x14ac:dyDescent="0.35">
      <c r="B293" s="146"/>
      <c r="D293" s="147" t="s">
        <v>70</v>
      </c>
      <c r="E293" s="148" t="s">
        <v>510</v>
      </c>
      <c r="F293" s="148" t="s">
        <v>511</v>
      </c>
      <c r="I293" s="149"/>
      <c r="J293" s="150">
        <f>BK293</f>
        <v>0</v>
      </c>
      <c r="L293" s="146"/>
      <c r="M293" s="151"/>
      <c r="N293" s="152"/>
      <c r="O293" s="152"/>
      <c r="P293" s="153">
        <f>P294</f>
        <v>0</v>
      </c>
      <c r="Q293" s="152"/>
      <c r="R293" s="153">
        <f>R294</f>
        <v>0</v>
      </c>
      <c r="S293" s="152"/>
      <c r="T293" s="154">
        <f>T294</f>
        <v>0</v>
      </c>
      <c r="AR293" s="147" t="s">
        <v>164</v>
      </c>
      <c r="AT293" s="155" t="s">
        <v>70</v>
      </c>
      <c r="AU293" s="155" t="s">
        <v>71</v>
      </c>
      <c r="AY293" s="147" t="s">
        <v>155</v>
      </c>
      <c r="BK293" s="156">
        <f>BK294</f>
        <v>0</v>
      </c>
    </row>
    <row r="294" spans="2:65" s="10" customFormat="1" ht="19.899999999999999" customHeight="1" x14ac:dyDescent="0.3">
      <c r="B294" s="146"/>
      <c r="D294" s="157" t="s">
        <v>70</v>
      </c>
      <c r="E294" s="158" t="s">
        <v>512</v>
      </c>
      <c r="F294" s="158" t="s">
        <v>513</v>
      </c>
      <c r="I294" s="149"/>
      <c r="J294" s="159">
        <f>BK294</f>
        <v>0</v>
      </c>
      <c r="L294" s="146"/>
      <c r="M294" s="151"/>
      <c r="N294" s="152"/>
      <c r="O294" s="152"/>
      <c r="P294" s="153">
        <f>P295</f>
        <v>0</v>
      </c>
      <c r="Q294" s="152"/>
      <c r="R294" s="153">
        <f>R295</f>
        <v>0</v>
      </c>
      <c r="S294" s="152"/>
      <c r="T294" s="154">
        <f>T295</f>
        <v>0</v>
      </c>
      <c r="AR294" s="147" t="s">
        <v>164</v>
      </c>
      <c r="AT294" s="155" t="s">
        <v>70</v>
      </c>
      <c r="AU294" s="155" t="s">
        <v>22</v>
      </c>
      <c r="AY294" s="147" t="s">
        <v>155</v>
      </c>
      <c r="BK294" s="156">
        <f>BK295</f>
        <v>0</v>
      </c>
    </row>
    <row r="295" spans="2:65" s="1" customFormat="1" ht="22.5" customHeight="1" x14ac:dyDescent="0.3">
      <c r="B295" s="160"/>
      <c r="C295" s="161" t="s">
        <v>442</v>
      </c>
      <c r="D295" s="161" t="s">
        <v>157</v>
      </c>
      <c r="E295" s="162" t="s">
        <v>514</v>
      </c>
      <c r="F295" s="163" t="s">
        <v>513</v>
      </c>
      <c r="G295" s="164" t="s">
        <v>265</v>
      </c>
      <c r="H295" s="192"/>
      <c r="I295" s="166"/>
      <c r="J295" s="167">
        <f>ROUND(I295*H295,2)</f>
        <v>0</v>
      </c>
      <c r="K295" s="163" t="s">
        <v>159</v>
      </c>
      <c r="L295" s="32"/>
      <c r="M295" s="168" t="s">
        <v>3</v>
      </c>
      <c r="N295" s="195" t="s">
        <v>42</v>
      </c>
      <c r="O295" s="196"/>
      <c r="P295" s="197">
        <f>O295*H295</f>
        <v>0</v>
      </c>
      <c r="Q295" s="197">
        <v>0</v>
      </c>
      <c r="R295" s="197">
        <f>Q295*H295</f>
        <v>0</v>
      </c>
      <c r="S295" s="197">
        <v>0</v>
      </c>
      <c r="T295" s="198">
        <f>S295*H295</f>
        <v>0</v>
      </c>
      <c r="AR295" s="15" t="s">
        <v>515</v>
      </c>
      <c r="AT295" s="15" t="s">
        <v>157</v>
      </c>
      <c r="AU295" s="15" t="s">
        <v>79</v>
      </c>
      <c r="AY295" s="15" t="s">
        <v>155</v>
      </c>
      <c r="BE295" s="172">
        <f>IF(N295="základní",J295,0)</f>
        <v>0</v>
      </c>
      <c r="BF295" s="172">
        <f>IF(N295="snížená",J295,0)</f>
        <v>0</v>
      </c>
      <c r="BG295" s="172">
        <f>IF(N295="zákl. přenesená",J295,0)</f>
        <v>0</v>
      </c>
      <c r="BH295" s="172">
        <f>IF(N295="sníž. přenesená",J295,0)</f>
        <v>0</v>
      </c>
      <c r="BI295" s="172">
        <f>IF(N295="nulová",J295,0)</f>
        <v>0</v>
      </c>
      <c r="BJ295" s="15" t="s">
        <v>22</v>
      </c>
      <c r="BK295" s="172">
        <f>ROUND(I295*H295,2)</f>
        <v>0</v>
      </c>
      <c r="BL295" s="15" t="s">
        <v>515</v>
      </c>
      <c r="BM295" s="15" t="s">
        <v>1193</v>
      </c>
    </row>
    <row r="296" spans="2:65" s="1" customFormat="1" ht="6.95" customHeight="1" x14ac:dyDescent="0.3">
      <c r="B296" s="47"/>
      <c r="C296" s="48"/>
      <c r="D296" s="48"/>
      <c r="E296" s="48"/>
      <c r="F296" s="48"/>
      <c r="G296" s="48"/>
      <c r="H296" s="48"/>
      <c r="I296" s="113"/>
      <c r="J296" s="48"/>
      <c r="K296" s="48"/>
      <c r="L296" s="32"/>
    </row>
  </sheetData>
  <autoFilter ref="C105:K105"/>
  <mergeCells count="9">
    <mergeCell ref="E96:H96"/>
    <mergeCell ref="E98:H9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10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workbookViewId="0">
      <selection activeCell="C10" sqref="C10"/>
    </sheetView>
  </sheetViews>
  <sheetFormatPr defaultRowHeight="11.25" x14ac:dyDescent="0.3"/>
  <cols>
    <col min="1" max="1" width="7.5" style="288" customWidth="1"/>
    <col min="2" max="2" width="15.5" style="288" customWidth="1"/>
    <col min="3" max="3" width="22.1640625" style="288" customWidth="1"/>
    <col min="4" max="4" width="15.5" style="288" customWidth="1"/>
    <col min="5" max="5" width="11.6640625" style="288" customWidth="1"/>
    <col min="6" max="6" width="8.6640625" style="288" customWidth="1"/>
    <col min="7" max="7" width="13" style="288" customWidth="1"/>
    <col min="8" max="8" width="6.1640625" style="288" customWidth="1"/>
    <col min="9" max="16384" width="9.33203125" style="288"/>
  </cols>
  <sheetData>
    <row r="1" spans="1:8" ht="15.75" x14ac:dyDescent="0.3">
      <c r="A1" s="358" t="s">
        <v>1410</v>
      </c>
      <c r="B1" s="358"/>
      <c r="C1" s="358"/>
      <c r="D1" s="358"/>
      <c r="E1" s="358"/>
      <c r="F1" s="358"/>
      <c r="G1" s="358"/>
      <c r="H1" s="358"/>
    </row>
    <row r="2" spans="1:8" x14ac:dyDescent="0.3">
      <c r="A2" s="304" t="s">
        <v>1411</v>
      </c>
      <c r="B2" s="306" t="s">
        <v>1412</v>
      </c>
      <c r="C2" s="306" t="s">
        <v>1407</v>
      </c>
      <c r="D2" s="304" t="s">
        <v>1413</v>
      </c>
      <c r="E2" s="304" t="s">
        <v>1414</v>
      </c>
      <c r="F2" s="306" t="s">
        <v>1415</v>
      </c>
      <c r="G2" s="304" t="s">
        <v>1416</v>
      </c>
      <c r="H2" s="304" t="s">
        <v>41</v>
      </c>
    </row>
    <row r="3" spans="1:8" x14ac:dyDescent="0.3">
      <c r="A3" s="307">
        <v>1</v>
      </c>
      <c r="B3" s="308" t="s">
        <v>1417</v>
      </c>
      <c r="C3" s="308" t="s">
        <v>1418</v>
      </c>
      <c r="D3" s="309">
        <v>0</v>
      </c>
      <c r="E3" s="309">
        <v>1</v>
      </c>
      <c r="F3" s="308" t="s">
        <v>617</v>
      </c>
      <c r="G3" s="309">
        <f>D3*E3</f>
        <v>0</v>
      </c>
      <c r="H3" s="310">
        <v>0.21</v>
      </c>
    </row>
    <row r="4" spans="1:8" ht="22.5" x14ac:dyDescent="0.3">
      <c r="A4" s="307">
        <v>2</v>
      </c>
      <c r="B4" s="308" t="s">
        <v>1419</v>
      </c>
      <c r="C4" s="308" t="s">
        <v>1420</v>
      </c>
      <c r="D4" s="309">
        <v>0</v>
      </c>
      <c r="E4" s="309">
        <v>2.8499999999999996</v>
      </c>
      <c r="F4" s="308" t="s">
        <v>297</v>
      </c>
      <c r="G4" s="309">
        <f t="shared" ref="G4:G33" si="0">D4*E4</f>
        <v>0</v>
      </c>
      <c r="H4" s="310">
        <v>0.21</v>
      </c>
    </row>
    <row r="5" spans="1:8" ht="33.75" x14ac:dyDescent="0.3">
      <c r="A5" s="307">
        <v>3</v>
      </c>
      <c r="B5" s="308" t="s">
        <v>1421</v>
      </c>
      <c r="C5" s="308" t="s">
        <v>1422</v>
      </c>
      <c r="D5" s="309">
        <v>0</v>
      </c>
      <c r="E5" s="309">
        <v>12</v>
      </c>
      <c r="F5" s="308" t="s">
        <v>617</v>
      </c>
      <c r="G5" s="309">
        <f t="shared" si="0"/>
        <v>0</v>
      </c>
      <c r="H5" s="310">
        <v>0.21</v>
      </c>
    </row>
    <row r="6" spans="1:8" ht="33.75" x14ac:dyDescent="0.3">
      <c r="A6" s="307">
        <v>4</v>
      </c>
      <c r="B6" s="308" t="s">
        <v>1423</v>
      </c>
      <c r="C6" s="308" t="s">
        <v>1424</v>
      </c>
      <c r="D6" s="309">
        <v>0</v>
      </c>
      <c r="E6" s="309">
        <v>11</v>
      </c>
      <c r="F6" s="308" t="s">
        <v>617</v>
      </c>
      <c r="G6" s="309">
        <f t="shared" si="0"/>
        <v>0</v>
      </c>
      <c r="H6" s="310">
        <v>0.21</v>
      </c>
    </row>
    <row r="7" spans="1:8" ht="33.75" x14ac:dyDescent="0.3">
      <c r="A7" s="307">
        <v>5</v>
      </c>
      <c r="B7" s="308" t="s">
        <v>1425</v>
      </c>
      <c r="C7" s="308" t="s">
        <v>1426</v>
      </c>
      <c r="D7" s="309">
        <v>0</v>
      </c>
      <c r="E7" s="309">
        <v>25</v>
      </c>
      <c r="F7" s="308" t="s">
        <v>617</v>
      </c>
      <c r="G7" s="309">
        <f t="shared" si="0"/>
        <v>0</v>
      </c>
      <c r="H7" s="310">
        <v>0.21</v>
      </c>
    </row>
    <row r="8" spans="1:8" ht="33.75" x14ac:dyDescent="0.3">
      <c r="A8" s="307">
        <v>6</v>
      </c>
      <c r="B8" s="308" t="s">
        <v>1427</v>
      </c>
      <c r="C8" s="308" t="s">
        <v>1428</v>
      </c>
      <c r="D8" s="309">
        <v>0</v>
      </c>
      <c r="E8" s="309">
        <v>10</v>
      </c>
      <c r="F8" s="308" t="s">
        <v>617</v>
      </c>
      <c r="G8" s="309">
        <f t="shared" si="0"/>
        <v>0</v>
      </c>
      <c r="H8" s="310">
        <v>0.21</v>
      </c>
    </row>
    <row r="9" spans="1:8" ht="33.75" x14ac:dyDescent="0.3">
      <c r="A9" s="307">
        <v>7</v>
      </c>
      <c r="B9" s="308" t="s">
        <v>1429</v>
      </c>
      <c r="C9" s="308" t="s">
        <v>1430</v>
      </c>
      <c r="D9" s="309">
        <v>0</v>
      </c>
      <c r="E9" s="309">
        <v>8</v>
      </c>
      <c r="F9" s="308" t="s">
        <v>617</v>
      </c>
      <c r="G9" s="309">
        <f t="shared" si="0"/>
        <v>0</v>
      </c>
      <c r="H9" s="310">
        <v>0.21</v>
      </c>
    </row>
    <row r="10" spans="1:8" ht="22.5" x14ac:dyDescent="0.3">
      <c r="A10" s="307">
        <v>8</v>
      </c>
      <c r="B10" s="308" t="s">
        <v>1589</v>
      </c>
      <c r="C10" s="308" t="s">
        <v>1590</v>
      </c>
      <c r="D10" s="309">
        <v>0</v>
      </c>
      <c r="E10" s="309">
        <v>12</v>
      </c>
      <c r="F10" s="308" t="s">
        <v>617</v>
      </c>
      <c r="G10" s="309">
        <f t="shared" si="0"/>
        <v>0</v>
      </c>
      <c r="H10" s="310">
        <v>0.21</v>
      </c>
    </row>
    <row r="11" spans="1:8" ht="22.5" x14ac:dyDescent="0.3">
      <c r="A11" s="307">
        <v>9</v>
      </c>
      <c r="B11" s="308" t="s">
        <v>1431</v>
      </c>
      <c r="C11" s="308" t="s">
        <v>1432</v>
      </c>
      <c r="D11" s="309">
        <v>0</v>
      </c>
      <c r="E11" s="309">
        <v>3</v>
      </c>
      <c r="F11" s="308" t="s">
        <v>617</v>
      </c>
      <c r="G11" s="309">
        <f t="shared" si="0"/>
        <v>0</v>
      </c>
      <c r="H11" s="310">
        <v>0.21</v>
      </c>
    </row>
    <row r="12" spans="1:8" x14ac:dyDescent="0.3">
      <c r="A12" s="307">
        <v>10</v>
      </c>
      <c r="B12" s="308" t="s">
        <v>1435</v>
      </c>
      <c r="C12" s="308" t="s">
        <v>1436</v>
      </c>
      <c r="D12" s="309">
        <v>0</v>
      </c>
      <c r="E12" s="309">
        <v>4</v>
      </c>
      <c r="F12" s="308" t="s">
        <v>617</v>
      </c>
      <c r="G12" s="309">
        <f t="shared" si="0"/>
        <v>0</v>
      </c>
      <c r="H12" s="310">
        <v>0.21</v>
      </c>
    </row>
    <row r="13" spans="1:8" ht="22.5" x14ac:dyDescent="0.3">
      <c r="A13" s="307">
        <v>11</v>
      </c>
      <c r="B13" s="308" t="s">
        <v>1591</v>
      </c>
      <c r="C13" s="308" t="s">
        <v>1592</v>
      </c>
      <c r="D13" s="309">
        <v>0</v>
      </c>
      <c r="E13" s="309">
        <v>1</v>
      </c>
      <c r="F13" s="308" t="s">
        <v>617</v>
      </c>
      <c r="G13" s="309">
        <f t="shared" si="0"/>
        <v>0</v>
      </c>
      <c r="H13" s="310">
        <v>0.21</v>
      </c>
    </row>
    <row r="14" spans="1:8" ht="33.75" x14ac:dyDescent="0.3">
      <c r="A14" s="307">
        <v>12</v>
      </c>
      <c r="B14" s="308" t="s">
        <v>1437</v>
      </c>
      <c r="C14" s="308" t="s">
        <v>1438</v>
      </c>
      <c r="D14" s="309">
        <v>0</v>
      </c>
      <c r="E14" s="309">
        <v>11</v>
      </c>
      <c r="F14" s="308" t="s">
        <v>617</v>
      </c>
      <c r="G14" s="309">
        <f t="shared" si="0"/>
        <v>0</v>
      </c>
      <c r="H14" s="310">
        <v>0.21</v>
      </c>
    </row>
    <row r="15" spans="1:8" ht="22.5" x14ac:dyDescent="0.3">
      <c r="A15" s="307">
        <v>13</v>
      </c>
      <c r="B15" s="308" t="s">
        <v>1593</v>
      </c>
      <c r="C15" s="308" t="s">
        <v>1594</v>
      </c>
      <c r="D15" s="309">
        <v>0</v>
      </c>
      <c r="E15" s="309">
        <v>1</v>
      </c>
      <c r="F15" s="308" t="s">
        <v>617</v>
      </c>
      <c r="G15" s="309">
        <f t="shared" si="0"/>
        <v>0</v>
      </c>
      <c r="H15" s="310">
        <v>0.21</v>
      </c>
    </row>
    <row r="16" spans="1:8" ht="22.5" x14ac:dyDescent="0.3">
      <c r="A16" s="307">
        <v>14</v>
      </c>
      <c r="B16" s="308" t="s">
        <v>1441</v>
      </c>
      <c r="C16" s="308" t="s">
        <v>1442</v>
      </c>
      <c r="D16" s="309">
        <v>0</v>
      </c>
      <c r="E16" s="309">
        <v>1</v>
      </c>
      <c r="F16" s="308" t="s">
        <v>617</v>
      </c>
      <c r="G16" s="309">
        <f t="shared" si="0"/>
        <v>0</v>
      </c>
      <c r="H16" s="310">
        <v>0.21</v>
      </c>
    </row>
    <row r="17" spans="1:8" ht="22.5" x14ac:dyDescent="0.3">
      <c r="A17" s="307">
        <v>15</v>
      </c>
      <c r="B17" s="308" t="s">
        <v>1443</v>
      </c>
      <c r="C17" s="308" t="s">
        <v>1444</v>
      </c>
      <c r="D17" s="309">
        <v>0</v>
      </c>
      <c r="E17" s="309">
        <v>2</v>
      </c>
      <c r="F17" s="308" t="s">
        <v>617</v>
      </c>
      <c r="G17" s="309">
        <f t="shared" si="0"/>
        <v>0</v>
      </c>
      <c r="H17" s="310">
        <v>0.21</v>
      </c>
    </row>
    <row r="18" spans="1:8" ht="33.75" x14ac:dyDescent="0.3">
      <c r="A18" s="307">
        <v>16</v>
      </c>
      <c r="B18" s="308" t="s">
        <v>1445</v>
      </c>
      <c r="C18" s="308" t="s">
        <v>1446</v>
      </c>
      <c r="D18" s="309">
        <v>0</v>
      </c>
      <c r="E18" s="309">
        <v>4</v>
      </c>
      <c r="F18" s="308" t="s">
        <v>617</v>
      </c>
      <c r="G18" s="309">
        <f t="shared" si="0"/>
        <v>0</v>
      </c>
      <c r="H18" s="310">
        <v>0</v>
      </c>
    </row>
    <row r="19" spans="1:8" ht="22.5" x14ac:dyDescent="0.3">
      <c r="A19" s="307">
        <v>17</v>
      </c>
      <c r="B19" s="308" t="s">
        <v>1447</v>
      </c>
      <c r="C19" s="308" t="s">
        <v>1448</v>
      </c>
      <c r="D19" s="309">
        <v>0</v>
      </c>
      <c r="E19" s="309">
        <v>1.9</v>
      </c>
      <c r="F19" s="308" t="s">
        <v>297</v>
      </c>
      <c r="G19" s="309">
        <f t="shared" si="0"/>
        <v>0</v>
      </c>
      <c r="H19" s="310">
        <v>0.21</v>
      </c>
    </row>
    <row r="20" spans="1:8" ht="22.5" x14ac:dyDescent="0.3">
      <c r="A20" s="307">
        <v>18</v>
      </c>
      <c r="B20" s="308" t="s">
        <v>1449</v>
      </c>
      <c r="C20" s="308" t="s">
        <v>1450</v>
      </c>
      <c r="D20" s="309">
        <v>0</v>
      </c>
      <c r="E20" s="309">
        <v>17.099999999999998</v>
      </c>
      <c r="F20" s="308" t="s">
        <v>297</v>
      </c>
      <c r="G20" s="309">
        <f t="shared" si="0"/>
        <v>0</v>
      </c>
      <c r="H20" s="310">
        <v>0.21</v>
      </c>
    </row>
    <row r="21" spans="1:8" ht="22.5" x14ac:dyDescent="0.3">
      <c r="A21" s="307">
        <v>19</v>
      </c>
      <c r="B21" s="308" t="s">
        <v>1449</v>
      </c>
      <c r="C21" s="308" t="s">
        <v>1451</v>
      </c>
      <c r="D21" s="309">
        <v>0</v>
      </c>
      <c r="E21" s="309">
        <v>71.25</v>
      </c>
      <c r="F21" s="308" t="s">
        <v>297</v>
      </c>
      <c r="G21" s="309">
        <f t="shared" si="0"/>
        <v>0</v>
      </c>
      <c r="H21" s="310">
        <v>0.21</v>
      </c>
    </row>
    <row r="22" spans="1:8" ht="22.5" x14ac:dyDescent="0.3">
      <c r="A22" s="307">
        <v>20</v>
      </c>
      <c r="B22" s="308" t="s">
        <v>1452</v>
      </c>
      <c r="C22" s="308" t="s">
        <v>1453</v>
      </c>
      <c r="D22" s="309">
        <v>0</v>
      </c>
      <c r="E22" s="309">
        <v>90.25</v>
      </c>
      <c r="F22" s="308" t="s">
        <v>297</v>
      </c>
      <c r="G22" s="309">
        <f t="shared" si="0"/>
        <v>0</v>
      </c>
      <c r="H22" s="310">
        <v>0.21</v>
      </c>
    </row>
    <row r="23" spans="1:8" ht="22.5" x14ac:dyDescent="0.3">
      <c r="A23" s="307">
        <v>21</v>
      </c>
      <c r="B23" s="308" t="s">
        <v>1454</v>
      </c>
      <c r="C23" s="308" t="s">
        <v>1455</v>
      </c>
      <c r="D23" s="309">
        <v>0</v>
      </c>
      <c r="E23" s="309">
        <v>13.299999999999999</v>
      </c>
      <c r="F23" s="308" t="s">
        <v>297</v>
      </c>
      <c r="G23" s="309">
        <f t="shared" si="0"/>
        <v>0</v>
      </c>
      <c r="H23" s="310">
        <v>0.21</v>
      </c>
    </row>
    <row r="24" spans="1:8" ht="22.5" x14ac:dyDescent="0.3">
      <c r="A24" s="307">
        <v>22</v>
      </c>
      <c r="B24" s="308" t="s">
        <v>1458</v>
      </c>
      <c r="C24" s="308" t="s">
        <v>1459</v>
      </c>
      <c r="D24" s="309">
        <v>0</v>
      </c>
      <c r="E24" s="309">
        <v>12.35</v>
      </c>
      <c r="F24" s="308" t="s">
        <v>297</v>
      </c>
      <c r="G24" s="309">
        <f t="shared" si="0"/>
        <v>0</v>
      </c>
      <c r="H24" s="310">
        <v>0.21</v>
      </c>
    </row>
    <row r="25" spans="1:8" ht="22.5" x14ac:dyDescent="0.3">
      <c r="A25" s="307">
        <v>23</v>
      </c>
      <c r="B25" s="308" t="s">
        <v>1551</v>
      </c>
      <c r="C25" s="308" t="s">
        <v>1552</v>
      </c>
      <c r="D25" s="309">
        <v>0</v>
      </c>
      <c r="E25" s="309">
        <v>7.6</v>
      </c>
      <c r="F25" s="308" t="s">
        <v>297</v>
      </c>
      <c r="G25" s="309">
        <f t="shared" si="0"/>
        <v>0</v>
      </c>
      <c r="H25" s="310">
        <v>0.21</v>
      </c>
    </row>
    <row r="26" spans="1:8" ht="22.5" x14ac:dyDescent="0.3">
      <c r="A26" s="307">
        <v>24</v>
      </c>
      <c r="B26" s="308" t="s">
        <v>1460</v>
      </c>
      <c r="C26" s="308" t="s">
        <v>1461</v>
      </c>
      <c r="D26" s="309">
        <v>0</v>
      </c>
      <c r="E26" s="309">
        <v>14.25</v>
      </c>
      <c r="F26" s="308" t="s">
        <v>297</v>
      </c>
      <c r="G26" s="309">
        <f t="shared" si="0"/>
        <v>0</v>
      </c>
      <c r="H26" s="310">
        <v>0.21</v>
      </c>
    </row>
    <row r="27" spans="1:8" x14ac:dyDescent="0.3">
      <c r="A27" s="307">
        <v>25</v>
      </c>
      <c r="B27" s="308" t="s">
        <v>1595</v>
      </c>
      <c r="C27" s="308" t="s">
        <v>1596</v>
      </c>
      <c r="D27" s="309">
        <v>0</v>
      </c>
      <c r="E27" s="309">
        <v>2.8499999999999996</v>
      </c>
      <c r="F27" s="308" t="s">
        <v>297</v>
      </c>
      <c r="G27" s="309">
        <f t="shared" si="0"/>
        <v>0</v>
      </c>
      <c r="H27" s="310">
        <v>0.21</v>
      </c>
    </row>
    <row r="28" spans="1:8" ht="22.5" x14ac:dyDescent="0.3">
      <c r="A28" s="307">
        <v>26</v>
      </c>
      <c r="B28" s="308" t="s">
        <v>1462</v>
      </c>
      <c r="C28" s="308" t="s">
        <v>1463</v>
      </c>
      <c r="D28" s="309">
        <v>0</v>
      </c>
      <c r="E28" s="309">
        <v>45</v>
      </c>
      <c r="F28" s="308" t="s">
        <v>617</v>
      </c>
      <c r="G28" s="309">
        <f t="shared" si="0"/>
        <v>0</v>
      </c>
      <c r="H28" s="310">
        <v>0.21</v>
      </c>
    </row>
    <row r="29" spans="1:8" ht="22.5" x14ac:dyDescent="0.3">
      <c r="A29" s="307">
        <v>27</v>
      </c>
      <c r="B29" s="308" t="s">
        <v>1464</v>
      </c>
      <c r="C29" s="308" t="s">
        <v>1465</v>
      </c>
      <c r="D29" s="309">
        <v>0</v>
      </c>
      <c r="E29" s="309">
        <v>2</v>
      </c>
      <c r="F29" s="308" t="s">
        <v>617</v>
      </c>
      <c r="G29" s="309">
        <f t="shared" si="0"/>
        <v>0</v>
      </c>
      <c r="H29" s="310">
        <v>0.21</v>
      </c>
    </row>
    <row r="30" spans="1:8" ht="22.5" x14ac:dyDescent="0.3">
      <c r="A30" s="307">
        <v>28</v>
      </c>
      <c r="B30" s="308" t="s">
        <v>1466</v>
      </c>
      <c r="C30" s="308" t="s">
        <v>1467</v>
      </c>
      <c r="D30" s="309">
        <v>0</v>
      </c>
      <c r="E30" s="309">
        <v>1</v>
      </c>
      <c r="F30" s="308" t="s">
        <v>617</v>
      </c>
      <c r="G30" s="309">
        <f t="shared" si="0"/>
        <v>0</v>
      </c>
      <c r="H30" s="310">
        <v>0.21</v>
      </c>
    </row>
    <row r="31" spans="1:8" x14ac:dyDescent="0.3">
      <c r="A31" s="307">
        <v>29</v>
      </c>
      <c r="B31" s="308" t="s">
        <v>1468</v>
      </c>
      <c r="C31" s="308" t="s">
        <v>1469</v>
      </c>
      <c r="D31" s="309">
        <v>0</v>
      </c>
      <c r="E31" s="309">
        <v>1</v>
      </c>
      <c r="F31" s="308" t="s">
        <v>617</v>
      </c>
      <c r="G31" s="309">
        <f t="shared" si="0"/>
        <v>0</v>
      </c>
      <c r="H31" s="310">
        <v>0.21</v>
      </c>
    </row>
    <row r="32" spans="1:8" ht="22.5" x14ac:dyDescent="0.3">
      <c r="A32" s="307">
        <v>30</v>
      </c>
      <c r="B32" s="308" t="s">
        <v>1612</v>
      </c>
      <c r="C32" s="308" t="s">
        <v>1613</v>
      </c>
      <c r="D32" s="309">
        <v>0</v>
      </c>
      <c r="E32" s="309">
        <v>1</v>
      </c>
      <c r="F32" s="308" t="s">
        <v>617</v>
      </c>
      <c r="G32" s="309">
        <f t="shared" si="0"/>
        <v>0</v>
      </c>
      <c r="H32" s="310">
        <v>0.21</v>
      </c>
    </row>
    <row r="33" spans="1:8" ht="22.5" x14ac:dyDescent="0.3">
      <c r="A33" s="307">
        <v>31</v>
      </c>
      <c r="B33" s="308" t="s">
        <v>1472</v>
      </c>
      <c r="C33" s="308" t="s">
        <v>1598</v>
      </c>
      <c r="D33" s="309">
        <v>0</v>
      </c>
      <c r="E33" s="309">
        <v>2</v>
      </c>
      <c r="F33" s="308" t="s">
        <v>617</v>
      </c>
      <c r="G33" s="309">
        <f t="shared" si="0"/>
        <v>0</v>
      </c>
      <c r="H33" s="310">
        <v>0.21</v>
      </c>
    </row>
    <row r="34" spans="1:8" x14ac:dyDescent="0.3">
      <c r="H34" s="297"/>
    </row>
    <row r="35" spans="1:8" ht="12" thickBot="1" x14ac:dyDescent="0.35">
      <c r="A35" s="311" t="s">
        <v>1473</v>
      </c>
    </row>
    <row r="36" spans="1:8" ht="12.75" thickTop="1" x14ac:dyDescent="0.3">
      <c r="A36" s="312"/>
      <c r="B36" s="312"/>
      <c r="C36" s="312"/>
      <c r="D36" s="312"/>
      <c r="E36" s="312"/>
      <c r="F36" s="312"/>
      <c r="G36" s="313">
        <f>SUM(G3:G35)</f>
        <v>0</v>
      </c>
      <c r="H36" s="312"/>
    </row>
    <row r="38" spans="1:8" ht="12.75" x14ac:dyDescent="0.3">
      <c r="A38" s="314"/>
    </row>
    <row r="39" spans="1:8" ht="12" x14ac:dyDescent="0.3">
      <c r="A39" s="315"/>
    </row>
    <row r="41" spans="1:8" ht="15.75" x14ac:dyDescent="0.3">
      <c r="A41" s="358" t="s">
        <v>1474</v>
      </c>
      <c r="B41" s="358"/>
      <c r="C41" s="358"/>
      <c r="D41" s="358"/>
      <c r="E41" s="358"/>
      <c r="F41" s="358"/>
      <c r="G41" s="358"/>
      <c r="H41" s="358"/>
    </row>
    <row r="42" spans="1:8" x14ac:dyDescent="0.3">
      <c r="A42" s="304" t="s">
        <v>1411</v>
      </c>
      <c r="B42" s="306" t="s">
        <v>1412</v>
      </c>
      <c r="C42" s="306" t="s">
        <v>1407</v>
      </c>
      <c r="D42" s="304" t="s">
        <v>1413</v>
      </c>
      <c r="E42" s="304" t="s">
        <v>1414</v>
      </c>
      <c r="F42" s="306" t="s">
        <v>1415</v>
      </c>
      <c r="G42" s="304" t="s">
        <v>1416</v>
      </c>
      <c r="H42" s="304" t="s">
        <v>41</v>
      </c>
    </row>
    <row r="43" spans="1:8" ht="22.5" x14ac:dyDescent="0.3">
      <c r="A43" s="307">
        <v>1</v>
      </c>
      <c r="B43" s="308" t="s">
        <v>1475</v>
      </c>
      <c r="C43" s="308" t="s">
        <v>1476</v>
      </c>
      <c r="D43" s="309">
        <v>0</v>
      </c>
      <c r="E43" s="309">
        <v>5</v>
      </c>
      <c r="F43" s="308" t="s">
        <v>617</v>
      </c>
      <c r="G43" s="309">
        <f>D43*E43</f>
        <v>0</v>
      </c>
      <c r="H43" s="310">
        <v>0.21</v>
      </c>
    </row>
    <row r="44" spans="1:8" ht="22.5" x14ac:dyDescent="0.3">
      <c r="A44" s="307">
        <v>2</v>
      </c>
      <c r="B44" s="308" t="s">
        <v>1477</v>
      </c>
      <c r="C44" s="308" t="s">
        <v>1478</v>
      </c>
      <c r="D44" s="309">
        <v>0</v>
      </c>
      <c r="E44" s="309">
        <v>23</v>
      </c>
      <c r="F44" s="308" t="s">
        <v>617</v>
      </c>
      <c r="G44" s="309">
        <f t="shared" ref="G44:G46" si="1">D44*E44</f>
        <v>0</v>
      </c>
      <c r="H44" s="310">
        <v>0.21</v>
      </c>
    </row>
    <row r="45" spans="1:8" ht="22.5" x14ac:dyDescent="0.3">
      <c r="A45" s="307">
        <v>3</v>
      </c>
      <c r="B45" s="308" t="s">
        <v>1479</v>
      </c>
      <c r="C45" s="308" t="s">
        <v>1480</v>
      </c>
      <c r="D45" s="309">
        <v>0</v>
      </c>
      <c r="E45" s="309">
        <v>42.75</v>
      </c>
      <c r="F45" s="308" t="s">
        <v>297</v>
      </c>
      <c r="G45" s="309">
        <f t="shared" si="1"/>
        <v>0</v>
      </c>
      <c r="H45" s="310">
        <v>0.21</v>
      </c>
    </row>
    <row r="46" spans="1:8" ht="22.5" x14ac:dyDescent="0.3">
      <c r="A46" s="307">
        <v>4</v>
      </c>
      <c r="B46" s="308" t="s">
        <v>1481</v>
      </c>
      <c r="C46" s="308" t="s">
        <v>1482</v>
      </c>
      <c r="D46" s="309">
        <v>0</v>
      </c>
      <c r="E46" s="309">
        <v>1.9</v>
      </c>
      <c r="F46" s="308" t="s">
        <v>297</v>
      </c>
      <c r="G46" s="309">
        <f t="shared" si="1"/>
        <v>0</v>
      </c>
      <c r="H46" s="310">
        <v>0.21</v>
      </c>
    </row>
    <row r="47" spans="1:8" x14ac:dyDescent="0.3">
      <c r="H47" s="297"/>
    </row>
    <row r="48" spans="1:8" ht="12" thickBot="1" x14ac:dyDescent="0.35">
      <c r="A48" s="311" t="s">
        <v>1473</v>
      </c>
    </row>
    <row r="49" spans="1:8" ht="12.75" thickTop="1" x14ac:dyDescent="0.3">
      <c r="A49" s="312"/>
      <c r="B49" s="312"/>
      <c r="C49" s="312"/>
      <c r="D49" s="312"/>
      <c r="E49" s="312"/>
      <c r="F49" s="312"/>
      <c r="G49" s="313">
        <f>SUM(G43:G48)</f>
        <v>0</v>
      </c>
      <c r="H49" s="312"/>
    </row>
    <row r="51" spans="1:8" ht="12.75" x14ac:dyDescent="0.3">
      <c r="A51" s="314"/>
    </row>
    <row r="52" spans="1:8" ht="12" x14ac:dyDescent="0.3">
      <c r="A52" s="315"/>
    </row>
    <row r="54" spans="1:8" ht="15.75" x14ac:dyDescent="0.3">
      <c r="A54" s="358" t="s">
        <v>1485</v>
      </c>
      <c r="B54" s="358"/>
      <c r="C54" s="358"/>
      <c r="D54" s="358"/>
      <c r="E54" s="358"/>
      <c r="F54" s="358"/>
      <c r="G54" s="358"/>
      <c r="H54" s="358"/>
    </row>
    <row r="55" spans="1:8" x14ac:dyDescent="0.3">
      <c r="A55" s="304" t="s">
        <v>1411</v>
      </c>
      <c r="B55" s="306" t="s">
        <v>1412</v>
      </c>
      <c r="C55" s="306" t="s">
        <v>1407</v>
      </c>
      <c r="D55" s="304" t="s">
        <v>1413</v>
      </c>
      <c r="E55" s="304" t="s">
        <v>1414</v>
      </c>
      <c r="F55" s="306" t="s">
        <v>1415</v>
      </c>
      <c r="G55" s="304" t="s">
        <v>1416</v>
      </c>
      <c r="H55" s="304" t="s">
        <v>41</v>
      </c>
    </row>
    <row r="56" spans="1:8" ht="33.75" x14ac:dyDescent="0.3">
      <c r="A56" s="307">
        <v>1</v>
      </c>
      <c r="B56" s="308" t="s">
        <v>1486</v>
      </c>
      <c r="C56" s="308" t="s">
        <v>1487</v>
      </c>
      <c r="D56" s="309">
        <v>0</v>
      </c>
      <c r="E56" s="309">
        <v>1</v>
      </c>
      <c r="F56" s="308" t="s">
        <v>1488</v>
      </c>
      <c r="G56" s="309">
        <f>D56*E56</f>
        <v>0</v>
      </c>
      <c r="H56" s="310">
        <v>0.21</v>
      </c>
    </row>
    <row r="57" spans="1:8" x14ac:dyDescent="0.3">
      <c r="H57" s="297"/>
    </row>
    <row r="58" spans="1:8" ht="12" thickBot="1" x14ac:dyDescent="0.35">
      <c r="A58" s="311" t="s">
        <v>1473</v>
      </c>
    </row>
    <row r="59" spans="1:8" ht="12.75" thickTop="1" x14ac:dyDescent="0.3">
      <c r="A59" s="312"/>
      <c r="B59" s="312"/>
      <c r="C59" s="312"/>
      <c r="D59" s="312"/>
      <c r="E59" s="312"/>
      <c r="F59" s="312"/>
      <c r="G59" s="313">
        <f>SUM(G56:G58)</f>
        <v>0</v>
      </c>
      <c r="H59" s="312"/>
    </row>
    <row r="61" spans="1:8" ht="12.75" x14ac:dyDescent="0.3">
      <c r="A61" s="314"/>
    </row>
    <row r="62" spans="1:8" ht="12" x14ac:dyDescent="0.3">
      <c r="A62" s="315"/>
    </row>
    <row r="64" spans="1:8" ht="15.75" x14ac:dyDescent="0.3">
      <c r="A64" s="358" t="s">
        <v>1489</v>
      </c>
      <c r="B64" s="358"/>
      <c r="C64" s="358"/>
      <c r="D64" s="358"/>
      <c r="E64" s="358"/>
      <c r="F64" s="358"/>
      <c r="G64" s="358"/>
      <c r="H64" s="358"/>
    </row>
    <row r="65" spans="1:8" x14ac:dyDescent="0.3">
      <c r="A65" s="304" t="s">
        <v>1411</v>
      </c>
      <c r="B65" s="306" t="s">
        <v>1412</v>
      </c>
      <c r="C65" s="306" t="s">
        <v>1407</v>
      </c>
      <c r="D65" s="304" t="s">
        <v>1413</v>
      </c>
      <c r="E65" s="304" t="s">
        <v>1414</v>
      </c>
      <c r="F65" s="306" t="s">
        <v>1415</v>
      </c>
      <c r="G65" s="304" t="s">
        <v>1416</v>
      </c>
      <c r="H65" s="304" t="s">
        <v>41</v>
      </c>
    </row>
    <row r="66" spans="1:8" ht="22.5" x14ac:dyDescent="0.3">
      <c r="A66" s="307">
        <v>1</v>
      </c>
      <c r="B66" s="308" t="s">
        <v>1490</v>
      </c>
      <c r="C66" s="308" t="s">
        <v>1491</v>
      </c>
      <c r="D66" s="309">
        <v>0</v>
      </c>
      <c r="E66" s="309">
        <v>2.8499999999999996</v>
      </c>
      <c r="F66" s="308" t="s">
        <v>297</v>
      </c>
      <c r="G66" s="309">
        <f>D66*E66</f>
        <v>0</v>
      </c>
      <c r="H66" s="310">
        <v>0.21</v>
      </c>
    </row>
    <row r="67" spans="1:8" x14ac:dyDescent="0.3">
      <c r="A67" s="307">
        <v>2</v>
      </c>
      <c r="B67" s="308" t="s">
        <v>1492</v>
      </c>
      <c r="C67" s="308" t="s">
        <v>1561</v>
      </c>
      <c r="D67" s="309">
        <v>0</v>
      </c>
      <c r="E67" s="309">
        <v>11</v>
      </c>
      <c r="F67" s="308" t="s">
        <v>617</v>
      </c>
      <c r="G67" s="309">
        <f t="shared" ref="G67:G93" si="2">D67*E67</f>
        <v>0</v>
      </c>
      <c r="H67" s="310">
        <v>0.21</v>
      </c>
    </row>
    <row r="68" spans="1:8" x14ac:dyDescent="0.3">
      <c r="A68" s="307">
        <v>3</v>
      </c>
      <c r="B68" s="308" t="s">
        <v>1493</v>
      </c>
      <c r="C68" s="308" t="s">
        <v>1562</v>
      </c>
      <c r="D68" s="309">
        <v>0</v>
      </c>
      <c r="E68" s="309">
        <v>12</v>
      </c>
      <c r="F68" s="308" t="s">
        <v>617</v>
      </c>
      <c r="G68" s="309">
        <f t="shared" si="2"/>
        <v>0</v>
      </c>
      <c r="H68" s="310">
        <v>0.21</v>
      </c>
    </row>
    <row r="69" spans="1:8" x14ac:dyDescent="0.3">
      <c r="A69" s="307">
        <v>4</v>
      </c>
      <c r="B69" s="308" t="s">
        <v>1494</v>
      </c>
      <c r="C69" s="308" t="s">
        <v>1495</v>
      </c>
      <c r="D69" s="309">
        <v>0</v>
      </c>
      <c r="E69" s="309">
        <v>1</v>
      </c>
      <c r="F69" s="308" t="s">
        <v>617</v>
      </c>
      <c r="G69" s="309">
        <f t="shared" si="2"/>
        <v>0</v>
      </c>
      <c r="H69" s="310">
        <v>0.21</v>
      </c>
    </row>
    <row r="70" spans="1:8" ht="22.5" x14ac:dyDescent="0.3">
      <c r="A70" s="307">
        <v>5</v>
      </c>
      <c r="B70" s="308" t="s">
        <v>1599</v>
      </c>
      <c r="C70" s="308" t="s">
        <v>1600</v>
      </c>
      <c r="D70" s="309">
        <v>0</v>
      </c>
      <c r="E70" s="309">
        <v>1</v>
      </c>
      <c r="F70" s="308" t="s">
        <v>617</v>
      </c>
      <c r="G70" s="309">
        <f t="shared" si="2"/>
        <v>0</v>
      </c>
      <c r="H70" s="310">
        <v>0.21</v>
      </c>
    </row>
    <row r="71" spans="1:8" ht="22.5" x14ac:dyDescent="0.3">
      <c r="A71" s="307">
        <v>6</v>
      </c>
      <c r="B71" s="308" t="s">
        <v>1496</v>
      </c>
      <c r="C71" s="308" t="s">
        <v>1497</v>
      </c>
      <c r="D71" s="309">
        <v>0</v>
      </c>
      <c r="E71" s="309">
        <v>3</v>
      </c>
      <c r="F71" s="308" t="s">
        <v>617</v>
      </c>
      <c r="G71" s="309">
        <f t="shared" si="2"/>
        <v>0</v>
      </c>
      <c r="H71" s="310">
        <v>0.21</v>
      </c>
    </row>
    <row r="72" spans="1:8" ht="22.5" x14ac:dyDescent="0.3">
      <c r="A72" s="307">
        <v>7</v>
      </c>
      <c r="B72" s="308" t="s">
        <v>1500</v>
      </c>
      <c r="C72" s="308" t="s">
        <v>1501</v>
      </c>
      <c r="D72" s="309">
        <v>0</v>
      </c>
      <c r="E72" s="309">
        <v>4</v>
      </c>
      <c r="F72" s="308" t="s">
        <v>617</v>
      </c>
      <c r="G72" s="309">
        <f t="shared" si="2"/>
        <v>0</v>
      </c>
      <c r="H72" s="310">
        <v>0.21</v>
      </c>
    </row>
    <row r="73" spans="1:8" ht="22.5" x14ac:dyDescent="0.3">
      <c r="A73" s="307">
        <v>8</v>
      </c>
      <c r="B73" s="308" t="s">
        <v>1502</v>
      </c>
      <c r="C73" s="308" t="s">
        <v>1503</v>
      </c>
      <c r="D73" s="309">
        <v>0</v>
      </c>
      <c r="E73" s="309">
        <v>11</v>
      </c>
      <c r="F73" s="308" t="s">
        <v>617</v>
      </c>
      <c r="G73" s="309">
        <f t="shared" si="2"/>
        <v>0</v>
      </c>
      <c r="H73" s="310">
        <v>0.21</v>
      </c>
    </row>
    <row r="74" spans="1:8" x14ac:dyDescent="0.3">
      <c r="A74" s="307">
        <v>9</v>
      </c>
      <c r="B74" s="308" t="s">
        <v>1507</v>
      </c>
      <c r="C74" s="308" t="s">
        <v>1601</v>
      </c>
      <c r="D74" s="309">
        <v>0</v>
      </c>
      <c r="E74" s="309">
        <v>2</v>
      </c>
      <c r="F74" s="308" t="s">
        <v>617</v>
      </c>
      <c r="G74" s="309">
        <f t="shared" si="2"/>
        <v>0</v>
      </c>
      <c r="H74" s="310">
        <v>0.21</v>
      </c>
    </row>
    <row r="75" spans="1:8" ht="22.5" x14ac:dyDescent="0.3">
      <c r="A75" s="307">
        <v>10</v>
      </c>
      <c r="B75" s="308" t="s">
        <v>1509</v>
      </c>
      <c r="C75" s="308" t="s">
        <v>1510</v>
      </c>
      <c r="D75" s="309">
        <v>0</v>
      </c>
      <c r="E75" s="309">
        <v>4</v>
      </c>
      <c r="F75" s="308" t="s">
        <v>617</v>
      </c>
      <c r="G75" s="309">
        <f t="shared" si="2"/>
        <v>0</v>
      </c>
      <c r="H75" s="310">
        <v>0.21</v>
      </c>
    </row>
    <row r="76" spans="1:8" x14ac:dyDescent="0.3">
      <c r="A76" s="307">
        <v>11</v>
      </c>
      <c r="B76" s="308" t="s">
        <v>1511</v>
      </c>
      <c r="C76" s="308" t="s">
        <v>1512</v>
      </c>
      <c r="D76" s="309">
        <v>0</v>
      </c>
      <c r="E76" s="309">
        <v>17.099999999999998</v>
      </c>
      <c r="F76" s="308" t="s">
        <v>297</v>
      </c>
      <c r="G76" s="309">
        <f t="shared" si="2"/>
        <v>0</v>
      </c>
      <c r="H76" s="310">
        <v>0.21</v>
      </c>
    </row>
    <row r="77" spans="1:8" x14ac:dyDescent="0.3">
      <c r="A77" s="307">
        <v>12</v>
      </c>
      <c r="B77" s="308" t="s">
        <v>1513</v>
      </c>
      <c r="C77" s="308" t="s">
        <v>1602</v>
      </c>
      <c r="D77" s="309">
        <v>0</v>
      </c>
      <c r="E77" s="309">
        <v>13.299999999999999</v>
      </c>
      <c r="F77" s="308" t="s">
        <v>297</v>
      </c>
      <c r="G77" s="309">
        <f t="shared" si="2"/>
        <v>0</v>
      </c>
      <c r="H77" s="310">
        <v>0.21</v>
      </c>
    </row>
    <row r="78" spans="1:8" x14ac:dyDescent="0.3">
      <c r="A78" s="307">
        <v>13</v>
      </c>
      <c r="B78" s="308" t="s">
        <v>1516</v>
      </c>
      <c r="C78" s="308" t="s">
        <v>1517</v>
      </c>
      <c r="D78" s="309">
        <v>0</v>
      </c>
      <c r="E78" s="309">
        <v>12.35</v>
      </c>
      <c r="F78" s="308" t="s">
        <v>297</v>
      </c>
      <c r="G78" s="309">
        <f t="shared" si="2"/>
        <v>0</v>
      </c>
      <c r="H78" s="310">
        <v>0.21</v>
      </c>
    </row>
    <row r="79" spans="1:8" x14ac:dyDescent="0.3">
      <c r="A79" s="307">
        <v>14</v>
      </c>
      <c r="B79" s="308" t="s">
        <v>1603</v>
      </c>
      <c r="C79" s="308" t="s">
        <v>1604</v>
      </c>
      <c r="D79" s="309">
        <v>0</v>
      </c>
      <c r="E79" s="309">
        <v>2.8499999999999996</v>
      </c>
      <c r="F79" s="308" t="s">
        <v>297</v>
      </c>
      <c r="G79" s="309">
        <f t="shared" si="2"/>
        <v>0</v>
      </c>
      <c r="H79" s="310">
        <v>0.21</v>
      </c>
    </row>
    <row r="80" spans="1:8" x14ac:dyDescent="0.3">
      <c r="A80" s="307">
        <v>15</v>
      </c>
      <c r="B80" s="308" t="s">
        <v>1518</v>
      </c>
      <c r="C80" s="308" t="s">
        <v>1574</v>
      </c>
      <c r="D80" s="309">
        <v>0</v>
      </c>
      <c r="E80" s="309">
        <v>45</v>
      </c>
      <c r="F80" s="308" t="s">
        <v>617</v>
      </c>
      <c r="G80" s="309">
        <f t="shared" si="2"/>
        <v>0</v>
      </c>
      <c r="H80" s="310">
        <v>0.21</v>
      </c>
    </row>
    <row r="81" spans="1:8" x14ac:dyDescent="0.3">
      <c r="A81" s="307">
        <v>16</v>
      </c>
      <c r="B81" s="308" t="s">
        <v>1519</v>
      </c>
      <c r="C81" s="308" t="s">
        <v>1605</v>
      </c>
      <c r="D81" s="309">
        <v>0</v>
      </c>
      <c r="E81" s="309">
        <v>2</v>
      </c>
      <c r="F81" s="308" t="s">
        <v>617</v>
      </c>
      <c r="G81" s="309">
        <f t="shared" si="2"/>
        <v>0</v>
      </c>
      <c r="H81" s="310">
        <v>0.21</v>
      </c>
    </row>
    <row r="82" spans="1:8" x14ac:dyDescent="0.3">
      <c r="A82" s="307">
        <v>17</v>
      </c>
      <c r="B82" s="308" t="s">
        <v>1521</v>
      </c>
      <c r="C82" s="308" t="s">
        <v>1522</v>
      </c>
      <c r="D82" s="309">
        <v>0</v>
      </c>
      <c r="E82" s="309">
        <v>1</v>
      </c>
      <c r="F82" s="308" t="s">
        <v>617</v>
      </c>
      <c r="G82" s="309">
        <f t="shared" si="2"/>
        <v>0</v>
      </c>
      <c r="H82" s="310">
        <v>0.21</v>
      </c>
    </row>
    <row r="83" spans="1:8" x14ac:dyDescent="0.3">
      <c r="A83" s="307">
        <v>18</v>
      </c>
      <c r="B83" s="308" t="s">
        <v>1575</v>
      </c>
      <c r="C83" s="308" t="s">
        <v>1576</v>
      </c>
      <c r="D83" s="309">
        <v>0</v>
      </c>
      <c r="E83" s="309">
        <v>7.6</v>
      </c>
      <c r="F83" s="308" t="s">
        <v>297</v>
      </c>
      <c r="G83" s="309">
        <f t="shared" si="2"/>
        <v>0</v>
      </c>
      <c r="H83" s="310">
        <v>0.21</v>
      </c>
    </row>
    <row r="84" spans="1:8" x14ac:dyDescent="0.3">
      <c r="A84" s="307">
        <v>19</v>
      </c>
      <c r="B84" s="308" t="s">
        <v>1523</v>
      </c>
      <c r="C84" s="308" t="s">
        <v>1469</v>
      </c>
      <c r="D84" s="309">
        <v>0</v>
      </c>
      <c r="E84" s="309">
        <v>1</v>
      </c>
      <c r="F84" s="308" t="s">
        <v>617</v>
      </c>
      <c r="G84" s="309">
        <f t="shared" si="2"/>
        <v>0</v>
      </c>
      <c r="H84" s="310">
        <v>0.21</v>
      </c>
    </row>
    <row r="85" spans="1:8" ht="22.5" x14ac:dyDescent="0.3">
      <c r="A85" s="307">
        <v>20</v>
      </c>
      <c r="B85" s="308" t="s">
        <v>1524</v>
      </c>
      <c r="C85" s="308" t="s">
        <v>1614</v>
      </c>
      <c r="D85" s="309">
        <v>0</v>
      </c>
      <c r="E85" s="309">
        <v>1</v>
      </c>
      <c r="F85" s="308" t="s">
        <v>617</v>
      </c>
      <c r="G85" s="309">
        <f t="shared" si="2"/>
        <v>0</v>
      </c>
      <c r="H85" s="310">
        <v>0.21</v>
      </c>
    </row>
    <row r="86" spans="1:8" x14ac:dyDescent="0.3">
      <c r="A86" s="307">
        <v>21</v>
      </c>
      <c r="B86" s="308" t="s">
        <v>1526</v>
      </c>
      <c r="C86" s="308" t="s">
        <v>1615</v>
      </c>
      <c r="D86" s="309">
        <v>0</v>
      </c>
      <c r="E86" s="309">
        <v>2</v>
      </c>
      <c r="F86" s="308" t="s">
        <v>617</v>
      </c>
      <c r="G86" s="309">
        <f t="shared" si="2"/>
        <v>0</v>
      </c>
      <c r="H86" s="310">
        <v>0.21</v>
      </c>
    </row>
    <row r="87" spans="1:8" x14ac:dyDescent="0.3">
      <c r="A87" s="307">
        <v>22</v>
      </c>
      <c r="B87" s="308" t="s">
        <v>1527</v>
      </c>
      <c r="C87" s="308" t="s">
        <v>1528</v>
      </c>
      <c r="D87" s="309">
        <v>0</v>
      </c>
      <c r="E87" s="309">
        <v>14.25</v>
      </c>
      <c r="F87" s="308" t="s">
        <v>297</v>
      </c>
      <c r="G87" s="309">
        <f t="shared" si="2"/>
        <v>0</v>
      </c>
      <c r="H87" s="310">
        <v>0.21</v>
      </c>
    </row>
    <row r="88" spans="1:8" x14ac:dyDescent="0.3">
      <c r="A88" s="307">
        <v>23</v>
      </c>
      <c r="B88" s="308" t="s">
        <v>1529</v>
      </c>
      <c r="C88" s="308" t="s">
        <v>1530</v>
      </c>
      <c r="D88" s="309">
        <v>0</v>
      </c>
      <c r="E88" s="309">
        <v>71.25</v>
      </c>
      <c r="F88" s="308" t="s">
        <v>297</v>
      </c>
      <c r="G88" s="309">
        <f t="shared" si="2"/>
        <v>0</v>
      </c>
      <c r="H88" s="310">
        <v>0.21</v>
      </c>
    </row>
    <row r="89" spans="1:8" x14ac:dyDescent="0.3">
      <c r="A89" s="307">
        <v>24</v>
      </c>
      <c r="B89" s="308" t="s">
        <v>1531</v>
      </c>
      <c r="C89" s="308" t="s">
        <v>1532</v>
      </c>
      <c r="D89" s="309">
        <v>0</v>
      </c>
      <c r="E89" s="309">
        <v>90.25</v>
      </c>
      <c r="F89" s="308" t="s">
        <v>297</v>
      </c>
      <c r="G89" s="309">
        <f t="shared" si="2"/>
        <v>0</v>
      </c>
      <c r="H89" s="310">
        <v>0.21</v>
      </c>
    </row>
    <row r="90" spans="1:8" x14ac:dyDescent="0.3">
      <c r="A90" s="307">
        <v>25</v>
      </c>
      <c r="B90" s="308" t="s">
        <v>1533</v>
      </c>
      <c r="C90" s="308" t="s">
        <v>1534</v>
      </c>
      <c r="D90" s="309">
        <v>0</v>
      </c>
      <c r="E90" s="309">
        <v>1.9</v>
      </c>
      <c r="F90" s="308" t="s">
        <v>297</v>
      </c>
      <c r="G90" s="309">
        <f t="shared" si="2"/>
        <v>0</v>
      </c>
      <c r="H90" s="310">
        <v>0.21</v>
      </c>
    </row>
    <row r="91" spans="1:8" ht="22.5" x14ac:dyDescent="0.3">
      <c r="A91" s="307">
        <v>26</v>
      </c>
      <c r="B91" s="308" t="s">
        <v>1608</v>
      </c>
      <c r="C91" s="308" t="s">
        <v>1609</v>
      </c>
      <c r="D91" s="309">
        <v>0</v>
      </c>
      <c r="E91" s="309">
        <v>1</v>
      </c>
      <c r="F91" s="308" t="s">
        <v>617</v>
      </c>
      <c r="G91" s="309">
        <f t="shared" si="2"/>
        <v>0</v>
      </c>
      <c r="H91" s="310">
        <v>0.21</v>
      </c>
    </row>
    <row r="92" spans="1:8" x14ac:dyDescent="0.3">
      <c r="A92" s="307">
        <v>27</v>
      </c>
      <c r="B92" s="308" t="s">
        <v>1535</v>
      </c>
      <c r="C92" s="308" t="s">
        <v>1536</v>
      </c>
      <c r="D92" s="309">
        <v>0</v>
      </c>
      <c r="E92" s="309">
        <v>4</v>
      </c>
      <c r="F92" s="308" t="s">
        <v>617</v>
      </c>
      <c r="G92" s="309">
        <f t="shared" si="2"/>
        <v>0</v>
      </c>
      <c r="H92" s="310">
        <v>0.21</v>
      </c>
    </row>
    <row r="93" spans="1:8" ht="22.5" x14ac:dyDescent="0.3">
      <c r="A93" s="307">
        <v>28</v>
      </c>
      <c r="B93" s="308" t="s">
        <v>1537</v>
      </c>
      <c r="C93" s="308" t="s">
        <v>1610</v>
      </c>
      <c r="D93" s="309">
        <v>0</v>
      </c>
      <c r="E93" s="309">
        <v>2</v>
      </c>
      <c r="F93" s="308" t="s">
        <v>617</v>
      </c>
      <c r="G93" s="309">
        <f t="shared" si="2"/>
        <v>0</v>
      </c>
      <c r="H93" s="310">
        <v>0.21</v>
      </c>
    </row>
    <row r="94" spans="1:8" x14ac:dyDescent="0.3">
      <c r="H94" s="297"/>
    </row>
    <row r="95" spans="1:8" ht="12" thickBot="1" x14ac:dyDescent="0.35">
      <c r="A95" s="311" t="s">
        <v>1538</v>
      </c>
    </row>
    <row r="96" spans="1:8" ht="12.75" thickTop="1" x14ac:dyDescent="0.3">
      <c r="A96" s="312"/>
      <c r="B96" s="312"/>
      <c r="C96" s="312"/>
      <c r="D96" s="312"/>
      <c r="E96" s="312"/>
      <c r="F96" s="312"/>
      <c r="G96" s="313">
        <f>SUM(G66:G95)</f>
        <v>0</v>
      </c>
      <c r="H96" s="312"/>
    </row>
    <row r="98" spans="1:8" ht="12.75" x14ac:dyDescent="0.3">
      <c r="A98" s="314"/>
    </row>
    <row r="99" spans="1:8" ht="12" x14ac:dyDescent="0.3">
      <c r="A99" s="315"/>
    </row>
    <row r="101" spans="1:8" ht="15.75" x14ac:dyDescent="0.3">
      <c r="A101" s="358" t="s">
        <v>1539</v>
      </c>
      <c r="B101" s="358"/>
      <c r="C101" s="358"/>
      <c r="D101" s="358"/>
      <c r="E101" s="358"/>
      <c r="F101" s="358"/>
      <c r="G101" s="358"/>
      <c r="H101" s="358"/>
    </row>
    <row r="102" spans="1:8" x14ac:dyDescent="0.3">
      <c r="A102" s="304" t="s">
        <v>1411</v>
      </c>
      <c r="B102" s="306" t="s">
        <v>1412</v>
      </c>
      <c r="C102" s="306" t="s">
        <v>1407</v>
      </c>
      <c r="D102" s="304" t="s">
        <v>1413</v>
      </c>
      <c r="E102" s="304" t="s">
        <v>1414</v>
      </c>
      <c r="F102" s="306" t="s">
        <v>1415</v>
      </c>
      <c r="G102" s="304" t="s">
        <v>1416</v>
      </c>
      <c r="H102" s="304" t="s">
        <v>41</v>
      </c>
    </row>
    <row r="103" spans="1:8" x14ac:dyDescent="0.3">
      <c r="A103" s="307">
        <v>1</v>
      </c>
      <c r="B103" s="308" t="s">
        <v>1616</v>
      </c>
      <c r="C103" s="308" t="s">
        <v>1617</v>
      </c>
      <c r="D103" s="309">
        <v>0</v>
      </c>
      <c r="E103" s="309">
        <v>1</v>
      </c>
      <c r="F103" s="308" t="s">
        <v>617</v>
      </c>
      <c r="G103" s="309">
        <f>D103*E103</f>
        <v>0</v>
      </c>
      <c r="H103" s="310">
        <v>0.21</v>
      </c>
    </row>
    <row r="104" spans="1:8" x14ac:dyDescent="0.3">
      <c r="A104" s="307">
        <v>2</v>
      </c>
      <c r="B104" s="308" t="s">
        <v>1540</v>
      </c>
      <c r="C104" s="308" t="s">
        <v>1618</v>
      </c>
      <c r="D104" s="309">
        <v>0</v>
      </c>
      <c r="E104" s="309">
        <v>1</v>
      </c>
      <c r="F104" s="308" t="s">
        <v>617</v>
      </c>
      <c r="G104" s="309">
        <f>D104*E104</f>
        <v>0</v>
      </c>
      <c r="H104" s="310">
        <v>0.21</v>
      </c>
    </row>
    <row r="105" spans="1:8" x14ac:dyDescent="0.3">
      <c r="H105" s="297"/>
    </row>
    <row r="106" spans="1:8" ht="12" thickBot="1" x14ac:dyDescent="0.35">
      <c r="A106" s="311" t="s">
        <v>1541</v>
      </c>
    </row>
    <row r="107" spans="1:8" ht="12.75" thickTop="1" x14ac:dyDescent="0.3">
      <c r="A107" s="312"/>
      <c r="B107" s="312"/>
      <c r="C107" s="312"/>
      <c r="D107" s="312"/>
      <c r="E107" s="312"/>
      <c r="F107" s="312"/>
      <c r="G107" s="313">
        <f>SUM(G103:G106)</f>
        <v>0</v>
      </c>
      <c r="H107" s="312"/>
    </row>
    <row r="109" spans="1:8" ht="12.75" x14ac:dyDescent="0.3">
      <c r="A109" s="314"/>
    </row>
    <row r="110" spans="1:8" ht="12" x14ac:dyDescent="0.3">
      <c r="A110" s="315"/>
    </row>
    <row r="112" spans="1:8" ht="15.75" x14ac:dyDescent="0.3">
      <c r="A112" s="358" t="s">
        <v>1543</v>
      </c>
      <c r="B112" s="358"/>
      <c r="C112" s="358"/>
      <c r="D112" s="358"/>
      <c r="E112" s="358"/>
      <c r="F112" s="358"/>
      <c r="G112" s="358"/>
      <c r="H112" s="358"/>
    </row>
    <row r="113" spans="1:8" x14ac:dyDescent="0.3">
      <c r="A113" s="304" t="s">
        <v>1411</v>
      </c>
      <c r="B113" s="306" t="s">
        <v>1412</v>
      </c>
      <c r="C113" s="306" t="s">
        <v>1407</v>
      </c>
      <c r="D113" s="304" t="s">
        <v>1413</v>
      </c>
      <c r="E113" s="304" t="s">
        <v>1414</v>
      </c>
      <c r="F113" s="306" t="s">
        <v>1415</v>
      </c>
      <c r="G113" s="304" t="s">
        <v>1416</v>
      </c>
      <c r="H113" s="304" t="s">
        <v>41</v>
      </c>
    </row>
    <row r="114" spans="1:8" ht="22.5" x14ac:dyDescent="0.3">
      <c r="A114" s="307">
        <v>1</v>
      </c>
      <c r="B114" s="308" t="s">
        <v>3</v>
      </c>
      <c r="C114" s="308" t="s">
        <v>1587</v>
      </c>
      <c r="D114" s="309">
        <v>0</v>
      </c>
      <c r="E114" s="309">
        <v>10</v>
      </c>
      <c r="F114" s="308" t="s">
        <v>1544</v>
      </c>
      <c r="G114" s="309">
        <f>D114*E114</f>
        <v>0</v>
      </c>
      <c r="H114" s="310">
        <v>0.21</v>
      </c>
    </row>
    <row r="115" spans="1:8" x14ac:dyDescent="0.3">
      <c r="H115" s="297"/>
    </row>
    <row r="116" spans="1:8" ht="12" thickBot="1" x14ac:dyDescent="0.35">
      <c r="A116" s="311" t="s">
        <v>1545</v>
      </c>
    </row>
    <row r="117" spans="1:8" ht="12.75" thickTop="1" x14ac:dyDescent="0.3">
      <c r="A117" s="312"/>
      <c r="B117" s="312"/>
      <c r="C117" s="312"/>
      <c r="D117" s="312"/>
      <c r="E117" s="312"/>
      <c r="F117" s="312"/>
      <c r="G117" s="313">
        <f>SUM(G114:G116)</f>
        <v>0</v>
      </c>
      <c r="H117" s="312"/>
    </row>
    <row r="119" spans="1:8" ht="12.75" x14ac:dyDescent="0.3">
      <c r="A119" s="314"/>
    </row>
    <row r="120" spans="1:8" ht="12" x14ac:dyDescent="0.3">
      <c r="A120" s="315"/>
    </row>
  </sheetData>
  <mergeCells count="6">
    <mergeCell ref="A112:H112"/>
    <mergeCell ref="A1:H1"/>
    <mergeCell ref="A41:H41"/>
    <mergeCell ref="A54:H54"/>
    <mergeCell ref="A64:H64"/>
    <mergeCell ref="A101:H101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&amp;CStrana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C10" sqref="C10"/>
    </sheetView>
  </sheetViews>
  <sheetFormatPr defaultRowHeight="11.25" x14ac:dyDescent="0.3"/>
  <cols>
    <col min="1" max="1" width="6.1640625" style="288" customWidth="1"/>
    <col min="2" max="2" width="60.83203125" style="288" customWidth="1"/>
    <col min="3" max="4" width="15.5" style="288" customWidth="1"/>
    <col min="5" max="5" width="0.5" style="288" customWidth="1"/>
    <col min="6" max="16384" width="9.33203125" style="288"/>
  </cols>
  <sheetData>
    <row r="1" spans="1:5" ht="15.75" x14ac:dyDescent="0.3">
      <c r="A1" s="359" t="s">
        <v>1409</v>
      </c>
      <c r="B1" s="359"/>
      <c r="C1" s="359"/>
      <c r="D1" s="359"/>
      <c r="E1" s="359"/>
    </row>
    <row r="3" spans="1:5" x14ac:dyDescent="0.3">
      <c r="A3" s="304" t="s">
        <v>1408</v>
      </c>
      <c r="B3" s="305" t="s">
        <v>1407</v>
      </c>
      <c r="C3" s="304" t="s">
        <v>1406</v>
      </c>
      <c r="D3" s="304" t="s">
        <v>1405</v>
      </c>
      <c r="E3" s="304" t="s">
        <v>1404</v>
      </c>
    </row>
    <row r="4" spans="1:5" x14ac:dyDescent="0.3">
      <c r="A4" s="303" t="s">
        <v>1403</v>
      </c>
      <c r="B4" s="302" t="s">
        <v>1402</v>
      </c>
      <c r="C4" s="301"/>
      <c r="D4" s="301"/>
      <c r="E4" s="301"/>
    </row>
    <row r="5" spans="1:5" x14ac:dyDescent="0.3">
      <c r="A5" s="297">
        <v>1</v>
      </c>
      <c r="B5" s="296" t="s">
        <v>1401</v>
      </c>
      <c r="C5" s="295">
        <f>'SO 05 Položky elektro'!G36</f>
        <v>0</v>
      </c>
      <c r="D5" s="295">
        <f t="shared" ref="D5:D10" si="0">C5</f>
        <v>0</v>
      </c>
      <c r="E5" s="295"/>
    </row>
    <row r="6" spans="1:5" x14ac:dyDescent="0.3">
      <c r="A6" s="297">
        <v>2</v>
      </c>
      <c r="B6" s="296" t="s">
        <v>1400</v>
      </c>
      <c r="C6" s="295">
        <f>'SO 05 Položky elektro'!G96</f>
        <v>0</v>
      </c>
      <c r="D6" s="295">
        <f t="shared" si="0"/>
        <v>0</v>
      </c>
      <c r="E6" s="295"/>
    </row>
    <row r="7" spans="1:5" x14ac:dyDescent="0.3">
      <c r="A7" s="297">
        <v>3</v>
      </c>
      <c r="B7" s="296" t="s">
        <v>1399</v>
      </c>
      <c r="C7" s="295">
        <v>0</v>
      </c>
      <c r="D7" s="295">
        <f t="shared" si="0"/>
        <v>0</v>
      </c>
      <c r="E7" s="295"/>
    </row>
    <row r="8" spans="1:5" x14ac:dyDescent="0.3">
      <c r="A8" s="297">
        <v>4</v>
      </c>
      <c r="B8" s="296" t="s">
        <v>1398</v>
      </c>
      <c r="C8" s="295">
        <v>0</v>
      </c>
      <c r="D8" s="295">
        <f t="shared" si="0"/>
        <v>0</v>
      </c>
      <c r="E8" s="295"/>
    </row>
    <row r="9" spans="1:5" x14ac:dyDescent="0.3">
      <c r="A9" s="297">
        <v>5</v>
      </c>
      <c r="B9" s="296" t="s">
        <v>1397</v>
      </c>
      <c r="C9" s="295">
        <f>'SO 05 Položky elektro'!G59</f>
        <v>0</v>
      </c>
      <c r="D9" s="295">
        <f t="shared" si="0"/>
        <v>0</v>
      </c>
      <c r="E9" s="295"/>
    </row>
    <row r="10" spans="1:5" x14ac:dyDescent="0.3">
      <c r="A10" s="297">
        <v>6</v>
      </c>
      <c r="B10" s="296" t="s">
        <v>1542</v>
      </c>
      <c r="C10" s="295">
        <f>'SO 05 Položky elektro'!G49</f>
        <v>0</v>
      </c>
      <c r="D10" s="295">
        <f t="shared" si="0"/>
        <v>0</v>
      </c>
      <c r="E10" s="295"/>
    </row>
    <row r="11" spans="1:5" x14ac:dyDescent="0.3">
      <c r="A11" s="300"/>
      <c r="B11" s="299" t="s">
        <v>1396</v>
      </c>
      <c r="C11" s="298">
        <f>SUM(C5:C10)</f>
        <v>0</v>
      </c>
      <c r="D11" s="298">
        <f>SUM(D5:D10)</f>
        <v>0</v>
      </c>
      <c r="E11" s="298"/>
    </row>
    <row r="12" spans="1:5" x14ac:dyDescent="0.3">
      <c r="A12" s="297"/>
      <c r="B12" s="296"/>
      <c r="C12" s="295"/>
      <c r="D12" s="295"/>
      <c r="E12" s="295"/>
    </row>
    <row r="13" spans="1:5" x14ac:dyDescent="0.3">
      <c r="A13" s="303" t="s">
        <v>1395</v>
      </c>
      <c r="B13" s="302" t="s">
        <v>504</v>
      </c>
      <c r="C13" s="301"/>
      <c r="D13" s="301"/>
      <c r="E13" s="301"/>
    </row>
    <row r="14" spans="1:5" x14ac:dyDescent="0.3">
      <c r="A14" s="297">
        <v>7</v>
      </c>
      <c r="B14" s="296" t="s">
        <v>1394</v>
      </c>
      <c r="C14" s="295">
        <f>'SO 05 Položky elektro'!G117</f>
        <v>0</v>
      </c>
      <c r="D14" s="295">
        <f>C14</f>
        <v>0</v>
      </c>
      <c r="E14" s="295"/>
    </row>
    <row r="15" spans="1:5" x14ac:dyDescent="0.3">
      <c r="A15" s="300"/>
      <c r="B15" s="299" t="s">
        <v>1393</v>
      </c>
      <c r="C15" s="298">
        <f>SUM(C14)</f>
        <v>0</v>
      </c>
      <c r="D15" s="298">
        <f>SUM(D14)</f>
        <v>0</v>
      </c>
      <c r="E15" s="298"/>
    </row>
    <row r="16" spans="1:5" x14ac:dyDescent="0.3">
      <c r="A16" s="297"/>
      <c r="B16" s="296"/>
      <c r="C16" s="295"/>
      <c r="D16" s="295"/>
      <c r="E16" s="295"/>
    </row>
    <row r="17" spans="1:5" x14ac:dyDescent="0.3">
      <c r="A17" s="303" t="s">
        <v>1392</v>
      </c>
      <c r="B17" s="302" t="s">
        <v>1391</v>
      </c>
      <c r="C17" s="301"/>
      <c r="D17" s="301"/>
      <c r="E17" s="301"/>
    </row>
    <row r="18" spans="1:5" x14ac:dyDescent="0.3">
      <c r="A18" s="297">
        <v>8</v>
      </c>
      <c r="B18" s="296" t="s">
        <v>1390</v>
      </c>
      <c r="C18" s="295">
        <f>'SO 05 Položky elektro'!G107</f>
        <v>0</v>
      </c>
      <c r="D18" s="295">
        <f>C18</f>
        <v>0</v>
      </c>
      <c r="E18" s="295"/>
    </row>
    <row r="19" spans="1:5" x14ac:dyDescent="0.3">
      <c r="A19" s="297">
        <v>9</v>
      </c>
      <c r="B19" s="296" t="s">
        <v>1389</v>
      </c>
      <c r="C19" s="295">
        <v>0</v>
      </c>
      <c r="D19" s="295">
        <f>C19</f>
        <v>0</v>
      </c>
      <c r="E19" s="295"/>
    </row>
    <row r="20" spans="1:5" x14ac:dyDescent="0.3">
      <c r="A20" s="300"/>
      <c r="B20" s="299" t="s">
        <v>1388</v>
      </c>
      <c r="C20" s="298">
        <f>SUM(C18:C19)</f>
        <v>0</v>
      </c>
      <c r="D20" s="298">
        <f>SUM(D18:D19)</f>
        <v>0</v>
      </c>
      <c r="E20" s="298"/>
    </row>
    <row r="21" spans="1:5" x14ac:dyDescent="0.3">
      <c r="A21" s="297"/>
      <c r="B21" s="296"/>
      <c r="C21" s="295"/>
      <c r="D21" s="295"/>
      <c r="E21" s="295"/>
    </row>
    <row r="22" spans="1:5" x14ac:dyDescent="0.3">
      <c r="A22" s="303" t="s">
        <v>1387</v>
      </c>
      <c r="B22" s="302" t="s">
        <v>1386</v>
      </c>
      <c r="C22" s="301"/>
      <c r="D22" s="301"/>
      <c r="E22" s="301"/>
    </row>
    <row r="23" spans="1:5" x14ac:dyDescent="0.3">
      <c r="A23" s="300"/>
      <c r="B23" s="299" t="s">
        <v>1385</v>
      </c>
      <c r="C23" s="298"/>
      <c r="D23" s="298"/>
      <c r="E23" s="298"/>
    </row>
    <row r="24" spans="1:5" ht="12" thickBot="1" x14ac:dyDescent="0.35">
      <c r="A24" s="297"/>
      <c r="B24" s="296"/>
      <c r="C24" s="295"/>
      <c r="D24" s="295"/>
      <c r="E24" s="295"/>
    </row>
    <row r="25" spans="1:5" ht="12" thickTop="1" x14ac:dyDescent="0.3">
      <c r="A25" s="294"/>
      <c r="B25" s="293" t="s">
        <v>1384</v>
      </c>
      <c r="C25" s="292">
        <f>C11+C15+C20</f>
        <v>0</v>
      </c>
      <c r="D25" s="292">
        <f>D11+D15+D20</f>
        <v>0</v>
      </c>
      <c r="E25" s="292">
        <v>0</v>
      </c>
    </row>
    <row r="28" spans="1:5" ht="12" x14ac:dyDescent="0.3">
      <c r="B28" s="290"/>
      <c r="D28" s="291"/>
    </row>
    <row r="29" spans="1:5" ht="12" x14ac:dyDescent="0.3">
      <c r="B29" s="290"/>
      <c r="D29" s="289"/>
    </row>
    <row r="30" spans="1:5" ht="12" x14ac:dyDescent="0.3">
      <c r="B30" s="290"/>
      <c r="D30" s="289"/>
    </row>
    <row r="31" spans="1:5" ht="12" x14ac:dyDescent="0.3">
      <c r="B31" s="290"/>
      <c r="D31" s="289"/>
    </row>
    <row r="32" spans="1:5" ht="12" x14ac:dyDescent="0.3">
      <c r="B32" s="290"/>
      <c r="D32" s="289"/>
    </row>
  </sheetData>
  <mergeCells count="1">
    <mergeCell ref="A1:E1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&amp;CStrana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09" customWidth="1"/>
    <col min="2" max="2" width="1.6640625" style="209" customWidth="1"/>
    <col min="3" max="4" width="5" style="209" customWidth="1"/>
    <col min="5" max="5" width="11.6640625" style="209" customWidth="1"/>
    <col min="6" max="6" width="9.1640625" style="209" customWidth="1"/>
    <col min="7" max="7" width="5" style="209" customWidth="1"/>
    <col min="8" max="8" width="77.83203125" style="209" customWidth="1"/>
    <col min="9" max="10" width="20" style="209" customWidth="1"/>
    <col min="11" max="11" width="1.6640625" style="209" customWidth="1"/>
    <col min="12" max="256" width="9.33203125" style="209"/>
    <col min="257" max="257" width="8.33203125" style="209" customWidth="1"/>
    <col min="258" max="258" width="1.6640625" style="209" customWidth="1"/>
    <col min="259" max="260" width="5" style="209" customWidth="1"/>
    <col min="261" max="261" width="11.6640625" style="209" customWidth="1"/>
    <col min="262" max="262" width="9.1640625" style="209" customWidth="1"/>
    <col min="263" max="263" width="5" style="209" customWidth="1"/>
    <col min="264" max="264" width="77.83203125" style="209" customWidth="1"/>
    <col min="265" max="266" width="20" style="209" customWidth="1"/>
    <col min="267" max="267" width="1.6640625" style="209" customWidth="1"/>
    <col min="268" max="512" width="9.33203125" style="209"/>
    <col min="513" max="513" width="8.33203125" style="209" customWidth="1"/>
    <col min="514" max="514" width="1.6640625" style="209" customWidth="1"/>
    <col min="515" max="516" width="5" style="209" customWidth="1"/>
    <col min="517" max="517" width="11.6640625" style="209" customWidth="1"/>
    <col min="518" max="518" width="9.1640625" style="209" customWidth="1"/>
    <col min="519" max="519" width="5" style="209" customWidth="1"/>
    <col min="520" max="520" width="77.83203125" style="209" customWidth="1"/>
    <col min="521" max="522" width="20" style="209" customWidth="1"/>
    <col min="523" max="523" width="1.6640625" style="209" customWidth="1"/>
    <col min="524" max="768" width="9.33203125" style="209"/>
    <col min="769" max="769" width="8.33203125" style="209" customWidth="1"/>
    <col min="770" max="770" width="1.6640625" style="209" customWidth="1"/>
    <col min="771" max="772" width="5" style="209" customWidth="1"/>
    <col min="773" max="773" width="11.6640625" style="209" customWidth="1"/>
    <col min="774" max="774" width="9.1640625" style="209" customWidth="1"/>
    <col min="775" max="775" width="5" style="209" customWidth="1"/>
    <col min="776" max="776" width="77.83203125" style="209" customWidth="1"/>
    <col min="777" max="778" width="20" style="209" customWidth="1"/>
    <col min="779" max="779" width="1.6640625" style="209" customWidth="1"/>
    <col min="780" max="1024" width="9.33203125" style="209"/>
    <col min="1025" max="1025" width="8.33203125" style="209" customWidth="1"/>
    <col min="1026" max="1026" width="1.6640625" style="209" customWidth="1"/>
    <col min="1027" max="1028" width="5" style="209" customWidth="1"/>
    <col min="1029" max="1029" width="11.6640625" style="209" customWidth="1"/>
    <col min="1030" max="1030" width="9.1640625" style="209" customWidth="1"/>
    <col min="1031" max="1031" width="5" style="209" customWidth="1"/>
    <col min="1032" max="1032" width="77.83203125" style="209" customWidth="1"/>
    <col min="1033" max="1034" width="20" style="209" customWidth="1"/>
    <col min="1035" max="1035" width="1.6640625" style="209" customWidth="1"/>
    <col min="1036" max="1280" width="9.33203125" style="209"/>
    <col min="1281" max="1281" width="8.33203125" style="209" customWidth="1"/>
    <col min="1282" max="1282" width="1.6640625" style="209" customWidth="1"/>
    <col min="1283" max="1284" width="5" style="209" customWidth="1"/>
    <col min="1285" max="1285" width="11.6640625" style="209" customWidth="1"/>
    <col min="1286" max="1286" width="9.1640625" style="209" customWidth="1"/>
    <col min="1287" max="1287" width="5" style="209" customWidth="1"/>
    <col min="1288" max="1288" width="77.83203125" style="209" customWidth="1"/>
    <col min="1289" max="1290" width="20" style="209" customWidth="1"/>
    <col min="1291" max="1291" width="1.6640625" style="209" customWidth="1"/>
    <col min="1292" max="1536" width="9.33203125" style="209"/>
    <col min="1537" max="1537" width="8.33203125" style="209" customWidth="1"/>
    <col min="1538" max="1538" width="1.6640625" style="209" customWidth="1"/>
    <col min="1539" max="1540" width="5" style="209" customWidth="1"/>
    <col min="1541" max="1541" width="11.6640625" style="209" customWidth="1"/>
    <col min="1542" max="1542" width="9.1640625" style="209" customWidth="1"/>
    <col min="1543" max="1543" width="5" style="209" customWidth="1"/>
    <col min="1544" max="1544" width="77.83203125" style="209" customWidth="1"/>
    <col min="1545" max="1546" width="20" style="209" customWidth="1"/>
    <col min="1547" max="1547" width="1.6640625" style="209" customWidth="1"/>
    <col min="1548" max="1792" width="9.33203125" style="209"/>
    <col min="1793" max="1793" width="8.33203125" style="209" customWidth="1"/>
    <col min="1794" max="1794" width="1.6640625" style="209" customWidth="1"/>
    <col min="1795" max="1796" width="5" style="209" customWidth="1"/>
    <col min="1797" max="1797" width="11.6640625" style="209" customWidth="1"/>
    <col min="1798" max="1798" width="9.1640625" style="209" customWidth="1"/>
    <col min="1799" max="1799" width="5" style="209" customWidth="1"/>
    <col min="1800" max="1800" width="77.83203125" style="209" customWidth="1"/>
    <col min="1801" max="1802" width="20" style="209" customWidth="1"/>
    <col min="1803" max="1803" width="1.6640625" style="209" customWidth="1"/>
    <col min="1804" max="2048" width="9.33203125" style="209"/>
    <col min="2049" max="2049" width="8.33203125" style="209" customWidth="1"/>
    <col min="2050" max="2050" width="1.6640625" style="209" customWidth="1"/>
    <col min="2051" max="2052" width="5" style="209" customWidth="1"/>
    <col min="2053" max="2053" width="11.6640625" style="209" customWidth="1"/>
    <col min="2054" max="2054" width="9.1640625" style="209" customWidth="1"/>
    <col min="2055" max="2055" width="5" style="209" customWidth="1"/>
    <col min="2056" max="2056" width="77.83203125" style="209" customWidth="1"/>
    <col min="2057" max="2058" width="20" style="209" customWidth="1"/>
    <col min="2059" max="2059" width="1.6640625" style="209" customWidth="1"/>
    <col min="2060" max="2304" width="9.33203125" style="209"/>
    <col min="2305" max="2305" width="8.33203125" style="209" customWidth="1"/>
    <col min="2306" max="2306" width="1.6640625" style="209" customWidth="1"/>
    <col min="2307" max="2308" width="5" style="209" customWidth="1"/>
    <col min="2309" max="2309" width="11.6640625" style="209" customWidth="1"/>
    <col min="2310" max="2310" width="9.1640625" style="209" customWidth="1"/>
    <col min="2311" max="2311" width="5" style="209" customWidth="1"/>
    <col min="2312" max="2312" width="77.83203125" style="209" customWidth="1"/>
    <col min="2313" max="2314" width="20" style="209" customWidth="1"/>
    <col min="2315" max="2315" width="1.6640625" style="209" customWidth="1"/>
    <col min="2316" max="2560" width="9.33203125" style="209"/>
    <col min="2561" max="2561" width="8.33203125" style="209" customWidth="1"/>
    <col min="2562" max="2562" width="1.6640625" style="209" customWidth="1"/>
    <col min="2563" max="2564" width="5" style="209" customWidth="1"/>
    <col min="2565" max="2565" width="11.6640625" style="209" customWidth="1"/>
    <col min="2566" max="2566" width="9.1640625" style="209" customWidth="1"/>
    <col min="2567" max="2567" width="5" style="209" customWidth="1"/>
    <col min="2568" max="2568" width="77.83203125" style="209" customWidth="1"/>
    <col min="2569" max="2570" width="20" style="209" customWidth="1"/>
    <col min="2571" max="2571" width="1.6640625" style="209" customWidth="1"/>
    <col min="2572" max="2816" width="9.33203125" style="209"/>
    <col min="2817" max="2817" width="8.33203125" style="209" customWidth="1"/>
    <col min="2818" max="2818" width="1.6640625" style="209" customWidth="1"/>
    <col min="2819" max="2820" width="5" style="209" customWidth="1"/>
    <col min="2821" max="2821" width="11.6640625" style="209" customWidth="1"/>
    <col min="2822" max="2822" width="9.1640625" style="209" customWidth="1"/>
    <col min="2823" max="2823" width="5" style="209" customWidth="1"/>
    <col min="2824" max="2824" width="77.83203125" style="209" customWidth="1"/>
    <col min="2825" max="2826" width="20" style="209" customWidth="1"/>
    <col min="2827" max="2827" width="1.6640625" style="209" customWidth="1"/>
    <col min="2828" max="3072" width="9.33203125" style="209"/>
    <col min="3073" max="3073" width="8.33203125" style="209" customWidth="1"/>
    <col min="3074" max="3074" width="1.6640625" style="209" customWidth="1"/>
    <col min="3075" max="3076" width="5" style="209" customWidth="1"/>
    <col min="3077" max="3077" width="11.6640625" style="209" customWidth="1"/>
    <col min="3078" max="3078" width="9.1640625" style="209" customWidth="1"/>
    <col min="3079" max="3079" width="5" style="209" customWidth="1"/>
    <col min="3080" max="3080" width="77.83203125" style="209" customWidth="1"/>
    <col min="3081" max="3082" width="20" style="209" customWidth="1"/>
    <col min="3083" max="3083" width="1.6640625" style="209" customWidth="1"/>
    <col min="3084" max="3328" width="9.33203125" style="209"/>
    <col min="3329" max="3329" width="8.33203125" style="209" customWidth="1"/>
    <col min="3330" max="3330" width="1.6640625" style="209" customWidth="1"/>
    <col min="3331" max="3332" width="5" style="209" customWidth="1"/>
    <col min="3333" max="3333" width="11.6640625" style="209" customWidth="1"/>
    <col min="3334" max="3334" width="9.1640625" style="209" customWidth="1"/>
    <col min="3335" max="3335" width="5" style="209" customWidth="1"/>
    <col min="3336" max="3336" width="77.83203125" style="209" customWidth="1"/>
    <col min="3337" max="3338" width="20" style="209" customWidth="1"/>
    <col min="3339" max="3339" width="1.6640625" style="209" customWidth="1"/>
    <col min="3340" max="3584" width="9.33203125" style="209"/>
    <col min="3585" max="3585" width="8.33203125" style="209" customWidth="1"/>
    <col min="3586" max="3586" width="1.6640625" style="209" customWidth="1"/>
    <col min="3587" max="3588" width="5" style="209" customWidth="1"/>
    <col min="3589" max="3589" width="11.6640625" style="209" customWidth="1"/>
    <col min="3590" max="3590" width="9.1640625" style="209" customWidth="1"/>
    <col min="3591" max="3591" width="5" style="209" customWidth="1"/>
    <col min="3592" max="3592" width="77.83203125" style="209" customWidth="1"/>
    <col min="3593" max="3594" width="20" style="209" customWidth="1"/>
    <col min="3595" max="3595" width="1.6640625" style="209" customWidth="1"/>
    <col min="3596" max="3840" width="9.33203125" style="209"/>
    <col min="3841" max="3841" width="8.33203125" style="209" customWidth="1"/>
    <col min="3842" max="3842" width="1.6640625" style="209" customWidth="1"/>
    <col min="3843" max="3844" width="5" style="209" customWidth="1"/>
    <col min="3845" max="3845" width="11.6640625" style="209" customWidth="1"/>
    <col min="3846" max="3846" width="9.1640625" style="209" customWidth="1"/>
    <col min="3847" max="3847" width="5" style="209" customWidth="1"/>
    <col min="3848" max="3848" width="77.83203125" style="209" customWidth="1"/>
    <col min="3849" max="3850" width="20" style="209" customWidth="1"/>
    <col min="3851" max="3851" width="1.6640625" style="209" customWidth="1"/>
    <col min="3852" max="4096" width="9.33203125" style="209"/>
    <col min="4097" max="4097" width="8.33203125" style="209" customWidth="1"/>
    <col min="4098" max="4098" width="1.6640625" style="209" customWidth="1"/>
    <col min="4099" max="4100" width="5" style="209" customWidth="1"/>
    <col min="4101" max="4101" width="11.6640625" style="209" customWidth="1"/>
    <col min="4102" max="4102" width="9.1640625" style="209" customWidth="1"/>
    <col min="4103" max="4103" width="5" style="209" customWidth="1"/>
    <col min="4104" max="4104" width="77.83203125" style="209" customWidth="1"/>
    <col min="4105" max="4106" width="20" style="209" customWidth="1"/>
    <col min="4107" max="4107" width="1.6640625" style="209" customWidth="1"/>
    <col min="4108" max="4352" width="9.33203125" style="209"/>
    <col min="4353" max="4353" width="8.33203125" style="209" customWidth="1"/>
    <col min="4354" max="4354" width="1.6640625" style="209" customWidth="1"/>
    <col min="4355" max="4356" width="5" style="209" customWidth="1"/>
    <col min="4357" max="4357" width="11.6640625" style="209" customWidth="1"/>
    <col min="4358" max="4358" width="9.1640625" style="209" customWidth="1"/>
    <col min="4359" max="4359" width="5" style="209" customWidth="1"/>
    <col min="4360" max="4360" width="77.83203125" style="209" customWidth="1"/>
    <col min="4361" max="4362" width="20" style="209" customWidth="1"/>
    <col min="4363" max="4363" width="1.6640625" style="209" customWidth="1"/>
    <col min="4364" max="4608" width="9.33203125" style="209"/>
    <col min="4609" max="4609" width="8.33203125" style="209" customWidth="1"/>
    <col min="4610" max="4610" width="1.6640625" style="209" customWidth="1"/>
    <col min="4611" max="4612" width="5" style="209" customWidth="1"/>
    <col min="4613" max="4613" width="11.6640625" style="209" customWidth="1"/>
    <col min="4614" max="4614" width="9.1640625" style="209" customWidth="1"/>
    <col min="4615" max="4615" width="5" style="209" customWidth="1"/>
    <col min="4616" max="4616" width="77.83203125" style="209" customWidth="1"/>
    <col min="4617" max="4618" width="20" style="209" customWidth="1"/>
    <col min="4619" max="4619" width="1.6640625" style="209" customWidth="1"/>
    <col min="4620" max="4864" width="9.33203125" style="209"/>
    <col min="4865" max="4865" width="8.33203125" style="209" customWidth="1"/>
    <col min="4866" max="4866" width="1.6640625" style="209" customWidth="1"/>
    <col min="4867" max="4868" width="5" style="209" customWidth="1"/>
    <col min="4869" max="4869" width="11.6640625" style="209" customWidth="1"/>
    <col min="4870" max="4870" width="9.1640625" style="209" customWidth="1"/>
    <col min="4871" max="4871" width="5" style="209" customWidth="1"/>
    <col min="4872" max="4872" width="77.83203125" style="209" customWidth="1"/>
    <col min="4873" max="4874" width="20" style="209" customWidth="1"/>
    <col min="4875" max="4875" width="1.6640625" style="209" customWidth="1"/>
    <col min="4876" max="5120" width="9.33203125" style="209"/>
    <col min="5121" max="5121" width="8.33203125" style="209" customWidth="1"/>
    <col min="5122" max="5122" width="1.6640625" style="209" customWidth="1"/>
    <col min="5123" max="5124" width="5" style="209" customWidth="1"/>
    <col min="5125" max="5125" width="11.6640625" style="209" customWidth="1"/>
    <col min="5126" max="5126" width="9.1640625" style="209" customWidth="1"/>
    <col min="5127" max="5127" width="5" style="209" customWidth="1"/>
    <col min="5128" max="5128" width="77.83203125" style="209" customWidth="1"/>
    <col min="5129" max="5130" width="20" style="209" customWidth="1"/>
    <col min="5131" max="5131" width="1.6640625" style="209" customWidth="1"/>
    <col min="5132" max="5376" width="9.33203125" style="209"/>
    <col min="5377" max="5377" width="8.33203125" style="209" customWidth="1"/>
    <col min="5378" max="5378" width="1.6640625" style="209" customWidth="1"/>
    <col min="5379" max="5380" width="5" style="209" customWidth="1"/>
    <col min="5381" max="5381" width="11.6640625" style="209" customWidth="1"/>
    <col min="5382" max="5382" width="9.1640625" style="209" customWidth="1"/>
    <col min="5383" max="5383" width="5" style="209" customWidth="1"/>
    <col min="5384" max="5384" width="77.83203125" style="209" customWidth="1"/>
    <col min="5385" max="5386" width="20" style="209" customWidth="1"/>
    <col min="5387" max="5387" width="1.6640625" style="209" customWidth="1"/>
    <col min="5388" max="5632" width="9.33203125" style="209"/>
    <col min="5633" max="5633" width="8.33203125" style="209" customWidth="1"/>
    <col min="5634" max="5634" width="1.6640625" style="209" customWidth="1"/>
    <col min="5635" max="5636" width="5" style="209" customWidth="1"/>
    <col min="5637" max="5637" width="11.6640625" style="209" customWidth="1"/>
    <col min="5638" max="5638" width="9.1640625" style="209" customWidth="1"/>
    <col min="5639" max="5639" width="5" style="209" customWidth="1"/>
    <col min="5640" max="5640" width="77.83203125" style="209" customWidth="1"/>
    <col min="5641" max="5642" width="20" style="209" customWidth="1"/>
    <col min="5643" max="5643" width="1.6640625" style="209" customWidth="1"/>
    <col min="5644" max="5888" width="9.33203125" style="209"/>
    <col min="5889" max="5889" width="8.33203125" style="209" customWidth="1"/>
    <col min="5890" max="5890" width="1.6640625" style="209" customWidth="1"/>
    <col min="5891" max="5892" width="5" style="209" customWidth="1"/>
    <col min="5893" max="5893" width="11.6640625" style="209" customWidth="1"/>
    <col min="5894" max="5894" width="9.1640625" style="209" customWidth="1"/>
    <col min="5895" max="5895" width="5" style="209" customWidth="1"/>
    <col min="5896" max="5896" width="77.83203125" style="209" customWidth="1"/>
    <col min="5897" max="5898" width="20" style="209" customWidth="1"/>
    <col min="5899" max="5899" width="1.6640625" style="209" customWidth="1"/>
    <col min="5900" max="6144" width="9.33203125" style="209"/>
    <col min="6145" max="6145" width="8.33203125" style="209" customWidth="1"/>
    <col min="6146" max="6146" width="1.6640625" style="209" customWidth="1"/>
    <col min="6147" max="6148" width="5" style="209" customWidth="1"/>
    <col min="6149" max="6149" width="11.6640625" style="209" customWidth="1"/>
    <col min="6150" max="6150" width="9.1640625" style="209" customWidth="1"/>
    <col min="6151" max="6151" width="5" style="209" customWidth="1"/>
    <col min="6152" max="6152" width="77.83203125" style="209" customWidth="1"/>
    <col min="6153" max="6154" width="20" style="209" customWidth="1"/>
    <col min="6155" max="6155" width="1.6640625" style="209" customWidth="1"/>
    <col min="6156" max="6400" width="9.33203125" style="209"/>
    <col min="6401" max="6401" width="8.33203125" style="209" customWidth="1"/>
    <col min="6402" max="6402" width="1.6640625" style="209" customWidth="1"/>
    <col min="6403" max="6404" width="5" style="209" customWidth="1"/>
    <col min="6405" max="6405" width="11.6640625" style="209" customWidth="1"/>
    <col min="6406" max="6406" width="9.1640625" style="209" customWidth="1"/>
    <col min="6407" max="6407" width="5" style="209" customWidth="1"/>
    <col min="6408" max="6408" width="77.83203125" style="209" customWidth="1"/>
    <col min="6409" max="6410" width="20" style="209" customWidth="1"/>
    <col min="6411" max="6411" width="1.6640625" style="209" customWidth="1"/>
    <col min="6412" max="6656" width="9.33203125" style="209"/>
    <col min="6657" max="6657" width="8.33203125" style="209" customWidth="1"/>
    <col min="6658" max="6658" width="1.6640625" style="209" customWidth="1"/>
    <col min="6659" max="6660" width="5" style="209" customWidth="1"/>
    <col min="6661" max="6661" width="11.6640625" style="209" customWidth="1"/>
    <col min="6662" max="6662" width="9.1640625" style="209" customWidth="1"/>
    <col min="6663" max="6663" width="5" style="209" customWidth="1"/>
    <col min="6664" max="6664" width="77.83203125" style="209" customWidth="1"/>
    <col min="6665" max="6666" width="20" style="209" customWidth="1"/>
    <col min="6667" max="6667" width="1.6640625" style="209" customWidth="1"/>
    <col min="6668" max="6912" width="9.33203125" style="209"/>
    <col min="6913" max="6913" width="8.33203125" style="209" customWidth="1"/>
    <col min="6914" max="6914" width="1.6640625" style="209" customWidth="1"/>
    <col min="6915" max="6916" width="5" style="209" customWidth="1"/>
    <col min="6917" max="6917" width="11.6640625" style="209" customWidth="1"/>
    <col min="6918" max="6918" width="9.1640625" style="209" customWidth="1"/>
    <col min="6919" max="6919" width="5" style="209" customWidth="1"/>
    <col min="6920" max="6920" width="77.83203125" style="209" customWidth="1"/>
    <col min="6921" max="6922" width="20" style="209" customWidth="1"/>
    <col min="6923" max="6923" width="1.6640625" style="209" customWidth="1"/>
    <col min="6924" max="7168" width="9.33203125" style="209"/>
    <col min="7169" max="7169" width="8.33203125" style="209" customWidth="1"/>
    <col min="7170" max="7170" width="1.6640625" style="209" customWidth="1"/>
    <col min="7171" max="7172" width="5" style="209" customWidth="1"/>
    <col min="7173" max="7173" width="11.6640625" style="209" customWidth="1"/>
    <col min="7174" max="7174" width="9.1640625" style="209" customWidth="1"/>
    <col min="7175" max="7175" width="5" style="209" customWidth="1"/>
    <col min="7176" max="7176" width="77.83203125" style="209" customWidth="1"/>
    <col min="7177" max="7178" width="20" style="209" customWidth="1"/>
    <col min="7179" max="7179" width="1.6640625" style="209" customWidth="1"/>
    <col min="7180" max="7424" width="9.33203125" style="209"/>
    <col min="7425" max="7425" width="8.33203125" style="209" customWidth="1"/>
    <col min="7426" max="7426" width="1.6640625" style="209" customWidth="1"/>
    <col min="7427" max="7428" width="5" style="209" customWidth="1"/>
    <col min="7429" max="7429" width="11.6640625" style="209" customWidth="1"/>
    <col min="7430" max="7430" width="9.1640625" style="209" customWidth="1"/>
    <col min="7431" max="7431" width="5" style="209" customWidth="1"/>
    <col min="7432" max="7432" width="77.83203125" style="209" customWidth="1"/>
    <col min="7433" max="7434" width="20" style="209" customWidth="1"/>
    <col min="7435" max="7435" width="1.6640625" style="209" customWidth="1"/>
    <col min="7436" max="7680" width="9.33203125" style="209"/>
    <col min="7681" max="7681" width="8.33203125" style="209" customWidth="1"/>
    <col min="7682" max="7682" width="1.6640625" style="209" customWidth="1"/>
    <col min="7683" max="7684" width="5" style="209" customWidth="1"/>
    <col min="7685" max="7685" width="11.6640625" style="209" customWidth="1"/>
    <col min="7686" max="7686" width="9.1640625" style="209" customWidth="1"/>
    <col min="7687" max="7687" width="5" style="209" customWidth="1"/>
    <col min="7688" max="7688" width="77.83203125" style="209" customWidth="1"/>
    <col min="7689" max="7690" width="20" style="209" customWidth="1"/>
    <col min="7691" max="7691" width="1.6640625" style="209" customWidth="1"/>
    <col min="7692" max="7936" width="9.33203125" style="209"/>
    <col min="7937" max="7937" width="8.33203125" style="209" customWidth="1"/>
    <col min="7938" max="7938" width="1.6640625" style="209" customWidth="1"/>
    <col min="7939" max="7940" width="5" style="209" customWidth="1"/>
    <col min="7941" max="7941" width="11.6640625" style="209" customWidth="1"/>
    <col min="7942" max="7942" width="9.1640625" style="209" customWidth="1"/>
    <col min="7943" max="7943" width="5" style="209" customWidth="1"/>
    <col min="7944" max="7944" width="77.83203125" style="209" customWidth="1"/>
    <col min="7945" max="7946" width="20" style="209" customWidth="1"/>
    <col min="7947" max="7947" width="1.6640625" style="209" customWidth="1"/>
    <col min="7948" max="8192" width="9.33203125" style="209"/>
    <col min="8193" max="8193" width="8.33203125" style="209" customWidth="1"/>
    <col min="8194" max="8194" width="1.6640625" style="209" customWidth="1"/>
    <col min="8195" max="8196" width="5" style="209" customWidth="1"/>
    <col min="8197" max="8197" width="11.6640625" style="209" customWidth="1"/>
    <col min="8198" max="8198" width="9.1640625" style="209" customWidth="1"/>
    <col min="8199" max="8199" width="5" style="209" customWidth="1"/>
    <col min="8200" max="8200" width="77.83203125" style="209" customWidth="1"/>
    <col min="8201" max="8202" width="20" style="209" customWidth="1"/>
    <col min="8203" max="8203" width="1.6640625" style="209" customWidth="1"/>
    <col min="8204" max="8448" width="9.33203125" style="209"/>
    <col min="8449" max="8449" width="8.33203125" style="209" customWidth="1"/>
    <col min="8450" max="8450" width="1.6640625" style="209" customWidth="1"/>
    <col min="8451" max="8452" width="5" style="209" customWidth="1"/>
    <col min="8453" max="8453" width="11.6640625" style="209" customWidth="1"/>
    <col min="8454" max="8454" width="9.1640625" style="209" customWidth="1"/>
    <col min="8455" max="8455" width="5" style="209" customWidth="1"/>
    <col min="8456" max="8456" width="77.83203125" style="209" customWidth="1"/>
    <col min="8457" max="8458" width="20" style="209" customWidth="1"/>
    <col min="8459" max="8459" width="1.6640625" style="209" customWidth="1"/>
    <col min="8460" max="8704" width="9.33203125" style="209"/>
    <col min="8705" max="8705" width="8.33203125" style="209" customWidth="1"/>
    <col min="8706" max="8706" width="1.6640625" style="209" customWidth="1"/>
    <col min="8707" max="8708" width="5" style="209" customWidth="1"/>
    <col min="8709" max="8709" width="11.6640625" style="209" customWidth="1"/>
    <col min="8710" max="8710" width="9.1640625" style="209" customWidth="1"/>
    <col min="8711" max="8711" width="5" style="209" customWidth="1"/>
    <col min="8712" max="8712" width="77.83203125" style="209" customWidth="1"/>
    <col min="8713" max="8714" width="20" style="209" customWidth="1"/>
    <col min="8715" max="8715" width="1.6640625" style="209" customWidth="1"/>
    <col min="8716" max="8960" width="9.33203125" style="209"/>
    <col min="8961" max="8961" width="8.33203125" style="209" customWidth="1"/>
    <col min="8962" max="8962" width="1.6640625" style="209" customWidth="1"/>
    <col min="8963" max="8964" width="5" style="209" customWidth="1"/>
    <col min="8965" max="8965" width="11.6640625" style="209" customWidth="1"/>
    <col min="8966" max="8966" width="9.1640625" style="209" customWidth="1"/>
    <col min="8967" max="8967" width="5" style="209" customWidth="1"/>
    <col min="8968" max="8968" width="77.83203125" style="209" customWidth="1"/>
    <col min="8969" max="8970" width="20" style="209" customWidth="1"/>
    <col min="8971" max="8971" width="1.6640625" style="209" customWidth="1"/>
    <col min="8972" max="9216" width="9.33203125" style="209"/>
    <col min="9217" max="9217" width="8.33203125" style="209" customWidth="1"/>
    <col min="9218" max="9218" width="1.6640625" style="209" customWidth="1"/>
    <col min="9219" max="9220" width="5" style="209" customWidth="1"/>
    <col min="9221" max="9221" width="11.6640625" style="209" customWidth="1"/>
    <col min="9222" max="9222" width="9.1640625" style="209" customWidth="1"/>
    <col min="9223" max="9223" width="5" style="209" customWidth="1"/>
    <col min="9224" max="9224" width="77.83203125" style="209" customWidth="1"/>
    <col min="9225" max="9226" width="20" style="209" customWidth="1"/>
    <col min="9227" max="9227" width="1.6640625" style="209" customWidth="1"/>
    <col min="9228" max="9472" width="9.33203125" style="209"/>
    <col min="9473" max="9473" width="8.33203125" style="209" customWidth="1"/>
    <col min="9474" max="9474" width="1.6640625" style="209" customWidth="1"/>
    <col min="9475" max="9476" width="5" style="209" customWidth="1"/>
    <col min="9477" max="9477" width="11.6640625" style="209" customWidth="1"/>
    <col min="9478" max="9478" width="9.1640625" style="209" customWidth="1"/>
    <col min="9479" max="9479" width="5" style="209" customWidth="1"/>
    <col min="9480" max="9480" width="77.83203125" style="209" customWidth="1"/>
    <col min="9481" max="9482" width="20" style="209" customWidth="1"/>
    <col min="9483" max="9483" width="1.6640625" style="209" customWidth="1"/>
    <col min="9484" max="9728" width="9.33203125" style="209"/>
    <col min="9729" max="9729" width="8.33203125" style="209" customWidth="1"/>
    <col min="9730" max="9730" width="1.6640625" style="209" customWidth="1"/>
    <col min="9731" max="9732" width="5" style="209" customWidth="1"/>
    <col min="9733" max="9733" width="11.6640625" style="209" customWidth="1"/>
    <col min="9734" max="9734" width="9.1640625" style="209" customWidth="1"/>
    <col min="9735" max="9735" width="5" style="209" customWidth="1"/>
    <col min="9736" max="9736" width="77.83203125" style="209" customWidth="1"/>
    <col min="9737" max="9738" width="20" style="209" customWidth="1"/>
    <col min="9739" max="9739" width="1.6640625" style="209" customWidth="1"/>
    <col min="9740" max="9984" width="9.33203125" style="209"/>
    <col min="9985" max="9985" width="8.33203125" style="209" customWidth="1"/>
    <col min="9986" max="9986" width="1.6640625" style="209" customWidth="1"/>
    <col min="9987" max="9988" width="5" style="209" customWidth="1"/>
    <col min="9989" max="9989" width="11.6640625" style="209" customWidth="1"/>
    <col min="9990" max="9990" width="9.1640625" style="209" customWidth="1"/>
    <col min="9991" max="9991" width="5" style="209" customWidth="1"/>
    <col min="9992" max="9992" width="77.83203125" style="209" customWidth="1"/>
    <col min="9993" max="9994" width="20" style="209" customWidth="1"/>
    <col min="9995" max="9995" width="1.6640625" style="209" customWidth="1"/>
    <col min="9996" max="10240" width="9.33203125" style="209"/>
    <col min="10241" max="10241" width="8.33203125" style="209" customWidth="1"/>
    <col min="10242" max="10242" width="1.6640625" style="209" customWidth="1"/>
    <col min="10243" max="10244" width="5" style="209" customWidth="1"/>
    <col min="10245" max="10245" width="11.6640625" style="209" customWidth="1"/>
    <col min="10246" max="10246" width="9.1640625" style="209" customWidth="1"/>
    <col min="10247" max="10247" width="5" style="209" customWidth="1"/>
    <col min="10248" max="10248" width="77.83203125" style="209" customWidth="1"/>
    <col min="10249" max="10250" width="20" style="209" customWidth="1"/>
    <col min="10251" max="10251" width="1.6640625" style="209" customWidth="1"/>
    <col min="10252" max="10496" width="9.33203125" style="209"/>
    <col min="10497" max="10497" width="8.33203125" style="209" customWidth="1"/>
    <col min="10498" max="10498" width="1.6640625" style="209" customWidth="1"/>
    <col min="10499" max="10500" width="5" style="209" customWidth="1"/>
    <col min="10501" max="10501" width="11.6640625" style="209" customWidth="1"/>
    <col min="10502" max="10502" width="9.1640625" style="209" customWidth="1"/>
    <col min="10503" max="10503" width="5" style="209" customWidth="1"/>
    <col min="10504" max="10504" width="77.83203125" style="209" customWidth="1"/>
    <col min="10505" max="10506" width="20" style="209" customWidth="1"/>
    <col min="10507" max="10507" width="1.6640625" style="209" customWidth="1"/>
    <col min="10508" max="10752" width="9.33203125" style="209"/>
    <col min="10753" max="10753" width="8.33203125" style="209" customWidth="1"/>
    <col min="10754" max="10754" width="1.6640625" style="209" customWidth="1"/>
    <col min="10755" max="10756" width="5" style="209" customWidth="1"/>
    <col min="10757" max="10757" width="11.6640625" style="209" customWidth="1"/>
    <col min="10758" max="10758" width="9.1640625" style="209" customWidth="1"/>
    <col min="10759" max="10759" width="5" style="209" customWidth="1"/>
    <col min="10760" max="10760" width="77.83203125" style="209" customWidth="1"/>
    <col min="10761" max="10762" width="20" style="209" customWidth="1"/>
    <col min="10763" max="10763" width="1.6640625" style="209" customWidth="1"/>
    <col min="10764" max="11008" width="9.33203125" style="209"/>
    <col min="11009" max="11009" width="8.33203125" style="209" customWidth="1"/>
    <col min="11010" max="11010" width="1.6640625" style="209" customWidth="1"/>
    <col min="11011" max="11012" width="5" style="209" customWidth="1"/>
    <col min="11013" max="11013" width="11.6640625" style="209" customWidth="1"/>
    <col min="11014" max="11014" width="9.1640625" style="209" customWidth="1"/>
    <col min="11015" max="11015" width="5" style="209" customWidth="1"/>
    <col min="11016" max="11016" width="77.83203125" style="209" customWidth="1"/>
    <col min="11017" max="11018" width="20" style="209" customWidth="1"/>
    <col min="11019" max="11019" width="1.6640625" style="209" customWidth="1"/>
    <col min="11020" max="11264" width="9.33203125" style="209"/>
    <col min="11265" max="11265" width="8.33203125" style="209" customWidth="1"/>
    <col min="11266" max="11266" width="1.6640625" style="209" customWidth="1"/>
    <col min="11267" max="11268" width="5" style="209" customWidth="1"/>
    <col min="11269" max="11269" width="11.6640625" style="209" customWidth="1"/>
    <col min="11270" max="11270" width="9.1640625" style="209" customWidth="1"/>
    <col min="11271" max="11271" width="5" style="209" customWidth="1"/>
    <col min="11272" max="11272" width="77.83203125" style="209" customWidth="1"/>
    <col min="11273" max="11274" width="20" style="209" customWidth="1"/>
    <col min="11275" max="11275" width="1.6640625" style="209" customWidth="1"/>
    <col min="11276" max="11520" width="9.33203125" style="209"/>
    <col min="11521" max="11521" width="8.33203125" style="209" customWidth="1"/>
    <col min="11522" max="11522" width="1.6640625" style="209" customWidth="1"/>
    <col min="11523" max="11524" width="5" style="209" customWidth="1"/>
    <col min="11525" max="11525" width="11.6640625" style="209" customWidth="1"/>
    <col min="11526" max="11526" width="9.1640625" style="209" customWidth="1"/>
    <col min="11527" max="11527" width="5" style="209" customWidth="1"/>
    <col min="11528" max="11528" width="77.83203125" style="209" customWidth="1"/>
    <col min="11529" max="11530" width="20" style="209" customWidth="1"/>
    <col min="11531" max="11531" width="1.6640625" style="209" customWidth="1"/>
    <col min="11532" max="11776" width="9.33203125" style="209"/>
    <col min="11777" max="11777" width="8.33203125" style="209" customWidth="1"/>
    <col min="11778" max="11778" width="1.6640625" style="209" customWidth="1"/>
    <col min="11779" max="11780" width="5" style="209" customWidth="1"/>
    <col min="11781" max="11781" width="11.6640625" style="209" customWidth="1"/>
    <col min="11782" max="11782" width="9.1640625" style="209" customWidth="1"/>
    <col min="11783" max="11783" width="5" style="209" customWidth="1"/>
    <col min="11784" max="11784" width="77.83203125" style="209" customWidth="1"/>
    <col min="11785" max="11786" width="20" style="209" customWidth="1"/>
    <col min="11787" max="11787" width="1.6640625" style="209" customWidth="1"/>
    <col min="11788" max="12032" width="9.33203125" style="209"/>
    <col min="12033" max="12033" width="8.33203125" style="209" customWidth="1"/>
    <col min="12034" max="12034" width="1.6640625" style="209" customWidth="1"/>
    <col min="12035" max="12036" width="5" style="209" customWidth="1"/>
    <col min="12037" max="12037" width="11.6640625" style="209" customWidth="1"/>
    <col min="12038" max="12038" width="9.1640625" style="209" customWidth="1"/>
    <col min="12039" max="12039" width="5" style="209" customWidth="1"/>
    <col min="12040" max="12040" width="77.83203125" style="209" customWidth="1"/>
    <col min="12041" max="12042" width="20" style="209" customWidth="1"/>
    <col min="12043" max="12043" width="1.6640625" style="209" customWidth="1"/>
    <col min="12044" max="12288" width="9.33203125" style="209"/>
    <col min="12289" max="12289" width="8.33203125" style="209" customWidth="1"/>
    <col min="12290" max="12290" width="1.6640625" style="209" customWidth="1"/>
    <col min="12291" max="12292" width="5" style="209" customWidth="1"/>
    <col min="12293" max="12293" width="11.6640625" style="209" customWidth="1"/>
    <col min="12294" max="12294" width="9.1640625" style="209" customWidth="1"/>
    <col min="12295" max="12295" width="5" style="209" customWidth="1"/>
    <col min="12296" max="12296" width="77.83203125" style="209" customWidth="1"/>
    <col min="12297" max="12298" width="20" style="209" customWidth="1"/>
    <col min="12299" max="12299" width="1.6640625" style="209" customWidth="1"/>
    <col min="12300" max="12544" width="9.33203125" style="209"/>
    <col min="12545" max="12545" width="8.33203125" style="209" customWidth="1"/>
    <col min="12546" max="12546" width="1.6640625" style="209" customWidth="1"/>
    <col min="12547" max="12548" width="5" style="209" customWidth="1"/>
    <col min="12549" max="12549" width="11.6640625" style="209" customWidth="1"/>
    <col min="12550" max="12550" width="9.1640625" style="209" customWidth="1"/>
    <col min="12551" max="12551" width="5" style="209" customWidth="1"/>
    <col min="12552" max="12552" width="77.83203125" style="209" customWidth="1"/>
    <col min="12553" max="12554" width="20" style="209" customWidth="1"/>
    <col min="12555" max="12555" width="1.6640625" style="209" customWidth="1"/>
    <col min="12556" max="12800" width="9.33203125" style="209"/>
    <col min="12801" max="12801" width="8.33203125" style="209" customWidth="1"/>
    <col min="12802" max="12802" width="1.6640625" style="209" customWidth="1"/>
    <col min="12803" max="12804" width="5" style="209" customWidth="1"/>
    <col min="12805" max="12805" width="11.6640625" style="209" customWidth="1"/>
    <col min="12806" max="12806" width="9.1640625" style="209" customWidth="1"/>
    <col min="12807" max="12807" width="5" style="209" customWidth="1"/>
    <col min="12808" max="12808" width="77.83203125" style="209" customWidth="1"/>
    <col min="12809" max="12810" width="20" style="209" customWidth="1"/>
    <col min="12811" max="12811" width="1.6640625" style="209" customWidth="1"/>
    <col min="12812" max="13056" width="9.33203125" style="209"/>
    <col min="13057" max="13057" width="8.33203125" style="209" customWidth="1"/>
    <col min="13058" max="13058" width="1.6640625" style="209" customWidth="1"/>
    <col min="13059" max="13060" width="5" style="209" customWidth="1"/>
    <col min="13061" max="13061" width="11.6640625" style="209" customWidth="1"/>
    <col min="13062" max="13062" width="9.1640625" style="209" customWidth="1"/>
    <col min="13063" max="13063" width="5" style="209" customWidth="1"/>
    <col min="13064" max="13064" width="77.83203125" style="209" customWidth="1"/>
    <col min="13065" max="13066" width="20" style="209" customWidth="1"/>
    <col min="13067" max="13067" width="1.6640625" style="209" customWidth="1"/>
    <col min="13068" max="13312" width="9.33203125" style="209"/>
    <col min="13313" max="13313" width="8.33203125" style="209" customWidth="1"/>
    <col min="13314" max="13314" width="1.6640625" style="209" customWidth="1"/>
    <col min="13315" max="13316" width="5" style="209" customWidth="1"/>
    <col min="13317" max="13317" width="11.6640625" style="209" customWidth="1"/>
    <col min="13318" max="13318" width="9.1640625" style="209" customWidth="1"/>
    <col min="13319" max="13319" width="5" style="209" customWidth="1"/>
    <col min="13320" max="13320" width="77.83203125" style="209" customWidth="1"/>
    <col min="13321" max="13322" width="20" style="209" customWidth="1"/>
    <col min="13323" max="13323" width="1.6640625" style="209" customWidth="1"/>
    <col min="13324" max="13568" width="9.33203125" style="209"/>
    <col min="13569" max="13569" width="8.33203125" style="209" customWidth="1"/>
    <col min="13570" max="13570" width="1.6640625" style="209" customWidth="1"/>
    <col min="13571" max="13572" width="5" style="209" customWidth="1"/>
    <col min="13573" max="13573" width="11.6640625" style="209" customWidth="1"/>
    <col min="13574" max="13574" width="9.1640625" style="209" customWidth="1"/>
    <col min="13575" max="13575" width="5" style="209" customWidth="1"/>
    <col min="13576" max="13576" width="77.83203125" style="209" customWidth="1"/>
    <col min="13577" max="13578" width="20" style="209" customWidth="1"/>
    <col min="13579" max="13579" width="1.6640625" style="209" customWidth="1"/>
    <col min="13580" max="13824" width="9.33203125" style="209"/>
    <col min="13825" max="13825" width="8.33203125" style="209" customWidth="1"/>
    <col min="13826" max="13826" width="1.6640625" style="209" customWidth="1"/>
    <col min="13827" max="13828" width="5" style="209" customWidth="1"/>
    <col min="13829" max="13829" width="11.6640625" style="209" customWidth="1"/>
    <col min="13830" max="13830" width="9.1640625" style="209" customWidth="1"/>
    <col min="13831" max="13831" width="5" style="209" customWidth="1"/>
    <col min="13832" max="13832" width="77.83203125" style="209" customWidth="1"/>
    <col min="13833" max="13834" width="20" style="209" customWidth="1"/>
    <col min="13835" max="13835" width="1.6640625" style="209" customWidth="1"/>
    <col min="13836" max="14080" width="9.33203125" style="209"/>
    <col min="14081" max="14081" width="8.33203125" style="209" customWidth="1"/>
    <col min="14082" max="14082" width="1.6640625" style="209" customWidth="1"/>
    <col min="14083" max="14084" width="5" style="209" customWidth="1"/>
    <col min="14085" max="14085" width="11.6640625" style="209" customWidth="1"/>
    <col min="14086" max="14086" width="9.1640625" style="209" customWidth="1"/>
    <col min="14087" max="14087" width="5" style="209" customWidth="1"/>
    <col min="14088" max="14088" width="77.83203125" style="209" customWidth="1"/>
    <col min="14089" max="14090" width="20" style="209" customWidth="1"/>
    <col min="14091" max="14091" width="1.6640625" style="209" customWidth="1"/>
    <col min="14092" max="14336" width="9.33203125" style="209"/>
    <col min="14337" max="14337" width="8.33203125" style="209" customWidth="1"/>
    <col min="14338" max="14338" width="1.6640625" style="209" customWidth="1"/>
    <col min="14339" max="14340" width="5" style="209" customWidth="1"/>
    <col min="14341" max="14341" width="11.6640625" style="209" customWidth="1"/>
    <col min="14342" max="14342" width="9.1640625" style="209" customWidth="1"/>
    <col min="14343" max="14343" width="5" style="209" customWidth="1"/>
    <col min="14344" max="14344" width="77.83203125" style="209" customWidth="1"/>
    <col min="14345" max="14346" width="20" style="209" customWidth="1"/>
    <col min="14347" max="14347" width="1.6640625" style="209" customWidth="1"/>
    <col min="14348" max="14592" width="9.33203125" style="209"/>
    <col min="14593" max="14593" width="8.33203125" style="209" customWidth="1"/>
    <col min="14594" max="14594" width="1.6640625" style="209" customWidth="1"/>
    <col min="14595" max="14596" width="5" style="209" customWidth="1"/>
    <col min="14597" max="14597" width="11.6640625" style="209" customWidth="1"/>
    <col min="14598" max="14598" width="9.1640625" style="209" customWidth="1"/>
    <col min="14599" max="14599" width="5" style="209" customWidth="1"/>
    <col min="14600" max="14600" width="77.83203125" style="209" customWidth="1"/>
    <col min="14601" max="14602" width="20" style="209" customWidth="1"/>
    <col min="14603" max="14603" width="1.6640625" style="209" customWidth="1"/>
    <col min="14604" max="14848" width="9.33203125" style="209"/>
    <col min="14849" max="14849" width="8.33203125" style="209" customWidth="1"/>
    <col min="14850" max="14850" width="1.6640625" style="209" customWidth="1"/>
    <col min="14851" max="14852" width="5" style="209" customWidth="1"/>
    <col min="14853" max="14853" width="11.6640625" style="209" customWidth="1"/>
    <col min="14854" max="14854" width="9.1640625" style="209" customWidth="1"/>
    <col min="14855" max="14855" width="5" style="209" customWidth="1"/>
    <col min="14856" max="14856" width="77.83203125" style="209" customWidth="1"/>
    <col min="14857" max="14858" width="20" style="209" customWidth="1"/>
    <col min="14859" max="14859" width="1.6640625" style="209" customWidth="1"/>
    <col min="14860" max="15104" width="9.33203125" style="209"/>
    <col min="15105" max="15105" width="8.33203125" style="209" customWidth="1"/>
    <col min="15106" max="15106" width="1.6640625" style="209" customWidth="1"/>
    <col min="15107" max="15108" width="5" style="209" customWidth="1"/>
    <col min="15109" max="15109" width="11.6640625" style="209" customWidth="1"/>
    <col min="15110" max="15110" width="9.1640625" style="209" customWidth="1"/>
    <col min="15111" max="15111" width="5" style="209" customWidth="1"/>
    <col min="15112" max="15112" width="77.83203125" style="209" customWidth="1"/>
    <col min="15113" max="15114" width="20" style="209" customWidth="1"/>
    <col min="15115" max="15115" width="1.6640625" style="209" customWidth="1"/>
    <col min="15116" max="15360" width="9.33203125" style="209"/>
    <col min="15361" max="15361" width="8.33203125" style="209" customWidth="1"/>
    <col min="15362" max="15362" width="1.6640625" style="209" customWidth="1"/>
    <col min="15363" max="15364" width="5" style="209" customWidth="1"/>
    <col min="15365" max="15365" width="11.6640625" style="209" customWidth="1"/>
    <col min="15366" max="15366" width="9.1640625" style="209" customWidth="1"/>
    <col min="15367" max="15367" width="5" style="209" customWidth="1"/>
    <col min="15368" max="15368" width="77.83203125" style="209" customWidth="1"/>
    <col min="15369" max="15370" width="20" style="209" customWidth="1"/>
    <col min="15371" max="15371" width="1.6640625" style="209" customWidth="1"/>
    <col min="15372" max="15616" width="9.33203125" style="209"/>
    <col min="15617" max="15617" width="8.33203125" style="209" customWidth="1"/>
    <col min="15618" max="15618" width="1.6640625" style="209" customWidth="1"/>
    <col min="15619" max="15620" width="5" style="209" customWidth="1"/>
    <col min="15621" max="15621" width="11.6640625" style="209" customWidth="1"/>
    <col min="15622" max="15622" width="9.1640625" style="209" customWidth="1"/>
    <col min="15623" max="15623" width="5" style="209" customWidth="1"/>
    <col min="15624" max="15624" width="77.83203125" style="209" customWidth="1"/>
    <col min="15625" max="15626" width="20" style="209" customWidth="1"/>
    <col min="15627" max="15627" width="1.6640625" style="209" customWidth="1"/>
    <col min="15628" max="15872" width="9.33203125" style="209"/>
    <col min="15873" max="15873" width="8.33203125" style="209" customWidth="1"/>
    <col min="15874" max="15874" width="1.6640625" style="209" customWidth="1"/>
    <col min="15875" max="15876" width="5" style="209" customWidth="1"/>
    <col min="15877" max="15877" width="11.6640625" style="209" customWidth="1"/>
    <col min="15878" max="15878" width="9.1640625" style="209" customWidth="1"/>
    <col min="15879" max="15879" width="5" style="209" customWidth="1"/>
    <col min="15880" max="15880" width="77.83203125" style="209" customWidth="1"/>
    <col min="15881" max="15882" width="20" style="209" customWidth="1"/>
    <col min="15883" max="15883" width="1.6640625" style="209" customWidth="1"/>
    <col min="15884" max="16128" width="9.33203125" style="209"/>
    <col min="16129" max="16129" width="8.33203125" style="209" customWidth="1"/>
    <col min="16130" max="16130" width="1.6640625" style="209" customWidth="1"/>
    <col min="16131" max="16132" width="5" style="209" customWidth="1"/>
    <col min="16133" max="16133" width="11.6640625" style="209" customWidth="1"/>
    <col min="16134" max="16134" width="9.1640625" style="209" customWidth="1"/>
    <col min="16135" max="16135" width="5" style="209" customWidth="1"/>
    <col min="16136" max="16136" width="77.83203125" style="209" customWidth="1"/>
    <col min="16137" max="16138" width="20" style="209" customWidth="1"/>
    <col min="16139" max="16139" width="1.6640625" style="209" customWidth="1"/>
    <col min="16140" max="16384" width="9.33203125" style="209"/>
  </cols>
  <sheetData>
    <row r="1" spans="2:11" ht="37.5" customHeight="1" x14ac:dyDescent="0.3"/>
    <row r="2" spans="2:11" ht="7.5" customHeight="1" x14ac:dyDescent="0.3">
      <c r="B2" s="210"/>
      <c r="C2" s="211"/>
      <c r="D2" s="211"/>
      <c r="E2" s="211"/>
      <c r="F2" s="211"/>
      <c r="G2" s="211"/>
      <c r="H2" s="211"/>
      <c r="I2" s="211"/>
      <c r="J2" s="211"/>
      <c r="K2" s="212"/>
    </row>
    <row r="3" spans="2:11" s="215" customFormat="1" ht="45" customHeight="1" x14ac:dyDescent="0.3">
      <c r="B3" s="213"/>
      <c r="C3" s="361" t="s">
        <v>1201</v>
      </c>
      <c r="D3" s="361"/>
      <c r="E3" s="361"/>
      <c r="F3" s="361"/>
      <c r="G3" s="361"/>
      <c r="H3" s="361"/>
      <c r="I3" s="361"/>
      <c r="J3" s="361"/>
      <c r="K3" s="214"/>
    </row>
    <row r="4" spans="2:11" ht="25.5" customHeight="1" x14ac:dyDescent="0.3">
      <c r="B4" s="216"/>
      <c r="C4" s="367" t="s">
        <v>1202</v>
      </c>
      <c r="D4" s="367"/>
      <c r="E4" s="367"/>
      <c r="F4" s="367"/>
      <c r="G4" s="367"/>
      <c r="H4" s="367"/>
      <c r="I4" s="367"/>
      <c r="J4" s="367"/>
      <c r="K4" s="217"/>
    </row>
    <row r="5" spans="2:11" ht="5.25" customHeight="1" x14ac:dyDescent="0.3">
      <c r="B5" s="216"/>
      <c r="C5" s="218"/>
      <c r="D5" s="218"/>
      <c r="E5" s="218"/>
      <c r="F5" s="218"/>
      <c r="G5" s="218"/>
      <c r="H5" s="218"/>
      <c r="I5" s="218"/>
      <c r="J5" s="218"/>
      <c r="K5" s="217"/>
    </row>
    <row r="6" spans="2:11" ht="15" customHeight="1" x14ac:dyDescent="0.3">
      <c r="B6" s="216"/>
      <c r="C6" s="366" t="s">
        <v>1203</v>
      </c>
      <c r="D6" s="366"/>
      <c r="E6" s="366"/>
      <c r="F6" s="366"/>
      <c r="G6" s="366"/>
      <c r="H6" s="366"/>
      <c r="I6" s="366"/>
      <c r="J6" s="366"/>
      <c r="K6" s="217"/>
    </row>
    <row r="7" spans="2:11" ht="15" customHeight="1" x14ac:dyDescent="0.3">
      <c r="B7" s="219"/>
      <c r="C7" s="366" t="s">
        <v>1204</v>
      </c>
      <c r="D7" s="366"/>
      <c r="E7" s="366"/>
      <c r="F7" s="366"/>
      <c r="G7" s="366"/>
      <c r="H7" s="366"/>
      <c r="I7" s="366"/>
      <c r="J7" s="366"/>
      <c r="K7" s="217"/>
    </row>
    <row r="8" spans="2:11" ht="12.75" customHeight="1" x14ac:dyDescent="0.3">
      <c r="B8" s="219"/>
      <c r="C8" s="220"/>
      <c r="D8" s="220"/>
      <c r="E8" s="220"/>
      <c r="F8" s="220"/>
      <c r="G8" s="220"/>
      <c r="H8" s="220"/>
      <c r="I8" s="220"/>
      <c r="J8" s="220"/>
      <c r="K8" s="217"/>
    </row>
    <row r="9" spans="2:11" ht="15" customHeight="1" x14ac:dyDescent="0.3">
      <c r="B9" s="219"/>
      <c r="C9" s="366" t="s">
        <v>1205</v>
      </c>
      <c r="D9" s="366"/>
      <c r="E9" s="366"/>
      <c r="F9" s="366"/>
      <c r="G9" s="366"/>
      <c r="H9" s="366"/>
      <c r="I9" s="366"/>
      <c r="J9" s="366"/>
      <c r="K9" s="217"/>
    </row>
    <row r="10" spans="2:11" ht="15" customHeight="1" x14ac:dyDescent="0.3">
      <c r="B10" s="219"/>
      <c r="C10" s="220"/>
      <c r="D10" s="366" t="s">
        <v>1206</v>
      </c>
      <c r="E10" s="366"/>
      <c r="F10" s="366"/>
      <c r="G10" s="366"/>
      <c r="H10" s="366"/>
      <c r="I10" s="366"/>
      <c r="J10" s="366"/>
      <c r="K10" s="217"/>
    </row>
    <row r="11" spans="2:11" ht="15" customHeight="1" x14ac:dyDescent="0.3">
      <c r="B11" s="219"/>
      <c r="C11" s="221"/>
      <c r="D11" s="366" t="s">
        <v>1207</v>
      </c>
      <c r="E11" s="366"/>
      <c r="F11" s="366"/>
      <c r="G11" s="366"/>
      <c r="H11" s="366"/>
      <c r="I11" s="366"/>
      <c r="J11" s="366"/>
      <c r="K11" s="217"/>
    </row>
    <row r="12" spans="2:11" ht="12.75" customHeight="1" x14ac:dyDescent="0.3">
      <c r="B12" s="219"/>
      <c r="C12" s="221"/>
      <c r="D12" s="221"/>
      <c r="E12" s="221"/>
      <c r="F12" s="221"/>
      <c r="G12" s="221"/>
      <c r="H12" s="221"/>
      <c r="I12" s="221"/>
      <c r="J12" s="221"/>
      <c r="K12" s="217"/>
    </row>
    <row r="13" spans="2:11" ht="15" customHeight="1" x14ac:dyDescent="0.3">
      <c r="B13" s="219"/>
      <c r="C13" s="221"/>
      <c r="D13" s="366" t="s">
        <v>1208</v>
      </c>
      <c r="E13" s="366"/>
      <c r="F13" s="366"/>
      <c r="G13" s="366"/>
      <c r="H13" s="366"/>
      <c r="I13" s="366"/>
      <c r="J13" s="366"/>
      <c r="K13" s="217"/>
    </row>
    <row r="14" spans="2:11" ht="15" customHeight="1" x14ac:dyDescent="0.3">
      <c r="B14" s="219"/>
      <c r="C14" s="221"/>
      <c r="D14" s="366" t="s">
        <v>1209</v>
      </c>
      <c r="E14" s="366"/>
      <c r="F14" s="366"/>
      <c r="G14" s="366"/>
      <c r="H14" s="366"/>
      <c r="I14" s="366"/>
      <c r="J14" s="366"/>
      <c r="K14" s="217"/>
    </row>
    <row r="15" spans="2:11" ht="15" customHeight="1" x14ac:dyDescent="0.3">
      <c r="B15" s="219"/>
      <c r="C15" s="221"/>
      <c r="D15" s="366" t="s">
        <v>1210</v>
      </c>
      <c r="E15" s="366"/>
      <c r="F15" s="366"/>
      <c r="G15" s="366"/>
      <c r="H15" s="366"/>
      <c r="I15" s="366"/>
      <c r="J15" s="366"/>
      <c r="K15" s="217"/>
    </row>
    <row r="16" spans="2:11" ht="15" customHeight="1" x14ac:dyDescent="0.3">
      <c r="B16" s="219"/>
      <c r="C16" s="221"/>
      <c r="D16" s="221"/>
      <c r="E16" s="222" t="s">
        <v>77</v>
      </c>
      <c r="F16" s="366" t="s">
        <v>1211</v>
      </c>
      <c r="G16" s="366"/>
      <c r="H16" s="366"/>
      <c r="I16" s="366"/>
      <c r="J16" s="366"/>
      <c r="K16" s="217"/>
    </row>
    <row r="17" spans="2:11" ht="15" customHeight="1" x14ac:dyDescent="0.3">
      <c r="B17" s="219"/>
      <c r="C17" s="221"/>
      <c r="D17" s="221"/>
      <c r="E17" s="222" t="s">
        <v>1212</v>
      </c>
      <c r="F17" s="366" t="s">
        <v>1213</v>
      </c>
      <c r="G17" s="366"/>
      <c r="H17" s="366"/>
      <c r="I17" s="366"/>
      <c r="J17" s="366"/>
      <c r="K17" s="217"/>
    </row>
    <row r="18" spans="2:11" ht="15" customHeight="1" x14ac:dyDescent="0.3">
      <c r="B18" s="219"/>
      <c r="C18" s="221"/>
      <c r="D18" s="221"/>
      <c r="E18" s="222" t="s">
        <v>1214</v>
      </c>
      <c r="F18" s="366" t="s">
        <v>1215</v>
      </c>
      <c r="G18" s="366"/>
      <c r="H18" s="366"/>
      <c r="I18" s="366"/>
      <c r="J18" s="366"/>
      <c r="K18" s="217"/>
    </row>
    <row r="19" spans="2:11" ht="15" customHeight="1" x14ac:dyDescent="0.3">
      <c r="B19" s="219"/>
      <c r="C19" s="221"/>
      <c r="D19" s="221"/>
      <c r="E19" s="222" t="s">
        <v>1216</v>
      </c>
      <c r="F19" s="366" t="s">
        <v>1217</v>
      </c>
      <c r="G19" s="366"/>
      <c r="H19" s="366"/>
      <c r="I19" s="366"/>
      <c r="J19" s="366"/>
      <c r="K19" s="217"/>
    </row>
    <row r="20" spans="2:11" ht="15" customHeight="1" x14ac:dyDescent="0.3">
      <c r="B20" s="219"/>
      <c r="C20" s="221"/>
      <c r="D20" s="221"/>
      <c r="E20" s="222" t="s">
        <v>1218</v>
      </c>
      <c r="F20" s="366" t="s">
        <v>1219</v>
      </c>
      <c r="G20" s="366"/>
      <c r="H20" s="366"/>
      <c r="I20" s="366"/>
      <c r="J20" s="366"/>
      <c r="K20" s="217"/>
    </row>
    <row r="21" spans="2:11" ht="15" customHeight="1" x14ac:dyDescent="0.3">
      <c r="B21" s="219"/>
      <c r="C21" s="221"/>
      <c r="D21" s="221"/>
      <c r="E21" s="222" t="s">
        <v>1220</v>
      </c>
      <c r="F21" s="366" t="s">
        <v>1221</v>
      </c>
      <c r="G21" s="366"/>
      <c r="H21" s="366"/>
      <c r="I21" s="366"/>
      <c r="J21" s="366"/>
      <c r="K21" s="217"/>
    </row>
    <row r="22" spans="2:11" ht="12.75" customHeight="1" x14ac:dyDescent="0.3">
      <c r="B22" s="219"/>
      <c r="C22" s="221"/>
      <c r="D22" s="221"/>
      <c r="E22" s="221"/>
      <c r="F22" s="221"/>
      <c r="G22" s="221"/>
      <c r="H22" s="221"/>
      <c r="I22" s="221"/>
      <c r="J22" s="221"/>
      <c r="K22" s="217"/>
    </row>
    <row r="23" spans="2:11" ht="15" customHeight="1" x14ac:dyDescent="0.3">
      <c r="B23" s="219"/>
      <c r="C23" s="366" t="s">
        <v>1222</v>
      </c>
      <c r="D23" s="366"/>
      <c r="E23" s="366"/>
      <c r="F23" s="366"/>
      <c r="G23" s="366"/>
      <c r="H23" s="366"/>
      <c r="I23" s="366"/>
      <c r="J23" s="366"/>
      <c r="K23" s="217"/>
    </row>
    <row r="24" spans="2:11" ht="15" customHeight="1" x14ac:dyDescent="0.3">
      <c r="B24" s="219"/>
      <c r="C24" s="366" t="s">
        <v>1223</v>
      </c>
      <c r="D24" s="366"/>
      <c r="E24" s="366"/>
      <c r="F24" s="366"/>
      <c r="G24" s="366"/>
      <c r="H24" s="366"/>
      <c r="I24" s="366"/>
      <c r="J24" s="366"/>
      <c r="K24" s="217"/>
    </row>
    <row r="25" spans="2:11" ht="15" customHeight="1" x14ac:dyDescent="0.3">
      <c r="B25" s="219"/>
      <c r="C25" s="220"/>
      <c r="D25" s="366" t="s">
        <v>1224</v>
      </c>
      <c r="E25" s="366"/>
      <c r="F25" s="366"/>
      <c r="G25" s="366"/>
      <c r="H25" s="366"/>
      <c r="I25" s="366"/>
      <c r="J25" s="366"/>
      <c r="K25" s="217"/>
    </row>
    <row r="26" spans="2:11" ht="15" customHeight="1" x14ac:dyDescent="0.3">
      <c r="B26" s="219"/>
      <c r="C26" s="221"/>
      <c r="D26" s="366" t="s">
        <v>1225</v>
      </c>
      <c r="E26" s="366"/>
      <c r="F26" s="366"/>
      <c r="G26" s="366"/>
      <c r="H26" s="366"/>
      <c r="I26" s="366"/>
      <c r="J26" s="366"/>
      <c r="K26" s="217"/>
    </row>
    <row r="27" spans="2:11" ht="12.75" customHeight="1" x14ac:dyDescent="0.3">
      <c r="B27" s="219"/>
      <c r="C27" s="221"/>
      <c r="D27" s="221"/>
      <c r="E27" s="221"/>
      <c r="F27" s="221"/>
      <c r="G27" s="221"/>
      <c r="H27" s="221"/>
      <c r="I27" s="221"/>
      <c r="J27" s="221"/>
      <c r="K27" s="217"/>
    </row>
    <row r="28" spans="2:11" ht="15" customHeight="1" x14ac:dyDescent="0.3">
      <c r="B28" s="219"/>
      <c r="C28" s="221"/>
      <c r="D28" s="366" t="s">
        <v>1226</v>
      </c>
      <c r="E28" s="366"/>
      <c r="F28" s="366"/>
      <c r="G28" s="366"/>
      <c r="H28" s="366"/>
      <c r="I28" s="366"/>
      <c r="J28" s="366"/>
      <c r="K28" s="217"/>
    </row>
    <row r="29" spans="2:11" ht="15" customHeight="1" x14ac:dyDescent="0.3">
      <c r="B29" s="219"/>
      <c r="C29" s="221"/>
      <c r="D29" s="366" t="s">
        <v>1227</v>
      </c>
      <c r="E29" s="366"/>
      <c r="F29" s="366"/>
      <c r="G29" s="366"/>
      <c r="H29" s="366"/>
      <c r="I29" s="366"/>
      <c r="J29" s="366"/>
      <c r="K29" s="217"/>
    </row>
    <row r="30" spans="2:11" ht="12.75" customHeight="1" x14ac:dyDescent="0.3">
      <c r="B30" s="219"/>
      <c r="C30" s="221"/>
      <c r="D30" s="221"/>
      <c r="E30" s="221"/>
      <c r="F30" s="221"/>
      <c r="G30" s="221"/>
      <c r="H30" s="221"/>
      <c r="I30" s="221"/>
      <c r="J30" s="221"/>
      <c r="K30" s="217"/>
    </row>
    <row r="31" spans="2:11" ht="15" customHeight="1" x14ac:dyDescent="0.3">
      <c r="B31" s="219"/>
      <c r="C31" s="221"/>
      <c r="D31" s="366" t="s">
        <v>1228</v>
      </c>
      <c r="E31" s="366"/>
      <c r="F31" s="366"/>
      <c r="G31" s="366"/>
      <c r="H31" s="366"/>
      <c r="I31" s="366"/>
      <c r="J31" s="366"/>
      <c r="K31" s="217"/>
    </row>
    <row r="32" spans="2:11" ht="15" customHeight="1" x14ac:dyDescent="0.3">
      <c r="B32" s="219"/>
      <c r="C32" s="221"/>
      <c r="D32" s="366" t="s">
        <v>1229</v>
      </c>
      <c r="E32" s="366"/>
      <c r="F32" s="366"/>
      <c r="G32" s="366"/>
      <c r="H32" s="366"/>
      <c r="I32" s="366"/>
      <c r="J32" s="366"/>
      <c r="K32" s="217"/>
    </row>
    <row r="33" spans="2:11" ht="15" customHeight="1" x14ac:dyDescent="0.3">
      <c r="B33" s="219"/>
      <c r="C33" s="221"/>
      <c r="D33" s="366" t="s">
        <v>1230</v>
      </c>
      <c r="E33" s="366"/>
      <c r="F33" s="366"/>
      <c r="G33" s="366"/>
      <c r="H33" s="366"/>
      <c r="I33" s="366"/>
      <c r="J33" s="366"/>
      <c r="K33" s="217"/>
    </row>
    <row r="34" spans="2:11" ht="15" customHeight="1" x14ac:dyDescent="0.3">
      <c r="B34" s="219"/>
      <c r="C34" s="221"/>
      <c r="D34" s="220"/>
      <c r="E34" s="223" t="s">
        <v>140</v>
      </c>
      <c r="F34" s="220"/>
      <c r="G34" s="366" t="s">
        <v>1231</v>
      </c>
      <c r="H34" s="366"/>
      <c r="I34" s="366"/>
      <c r="J34" s="366"/>
      <c r="K34" s="217"/>
    </row>
    <row r="35" spans="2:11" ht="30.75" customHeight="1" x14ac:dyDescent="0.3">
      <c r="B35" s="219"/>
      <c r="C35" s="221"/>
      <c r="D35" s="220"/>
      <c r="E35" s="223" t="s">
        <v>1232</v>
      </c>
      <c r="F35" s="220"/>
      <c r="G35" s="366" t="s">
        <v>1233</v>
      </c>
      <c r="H35" s="366"/>
      <c r="I35" s="366"/>
      <c r="J35" s="366"/>
      <c r="K35" s="217"/>
    </row>
    <row r="36" spans="2:11" ht="15" customHeight="1" x14ac:dyDescent="0.3">
      <c r="B36" s="219"/>
      <c r="C36" s="221"/>
      <c r="D36" s="220"/>
      <c r="E36" s="223" t="s">
        <v>52</v>
      </c>
      <c r="F36" s="220"/>
      <c r="G36" s="366" t="s">
        <v>1234</v>
      </c>
      <c r="H36" s="366"/>
      <c r="I36" s="366"/>
      <c r="J36" s="366"/>
      <c r="K36" s="217"/>
    </row>
    <row r="37" spans="2:11" ht="15" customHeight="1" x14ac:dyDescent="0.3">
      <c r="B37" s="219"/>
      <c r="C37" s="221"/>
      <c r="D37" s="220"/>
      <c r="E37" s="223" t="s">
        <v>141</v>
      </c>
      <c r="F37" s="220"/>
      <c r="G37" s="366" t="s">
        <v>1235</v>
      </c>
      <c r="H37" s="366"/>
      <c r="I37" s="366"/>
      <c r="J37" s="366"/>
      <c r="K37" s="217"/>
    </row>
    <row r="38" spans="2:11" ht="15" customHeight="1" x14ac:dyDescent="0.3">
      <c r="B38" s="219"/>
      <c r="C38" s="221"/>
      <c r="D38" s="220"/>
      <c r="E38" s="223" t="s">
        <v>142</v>
      </c>
      <c r="F38" s="220"/>
      <c r="G38" s="366" t="s">
        <v>1236</v>
      </c>
      <c r="H38" s="366"/>
      <c r="I38" s="366"/>
      <c r="J38" s="366"/>
      <c r="K38" s="217"/>
    </row>
    <row r="39" spans="2:11" ht="15" customHeight="1" x14ac:dyDescent="0.3">
      <c r="B39" s="219"/>
      <c r="C39" s="221"/>
      <c r="D39" s="220"/>
      <c r="E39" s="223" t="s">
        <v>143</v>
      </c>
      <c r="F39" s="220"/>
      <c r="G39" s="366" t="s">
        <v>1237</v>
      </c>
      <c r="H39" s="366"/>
      <c r="I39" s="366"/>
      <c r="J39" s="366"/>
      <c r="K39" s="217"/>
    </row>
    <row r="40" spans="2:11" ht="15" customHeight="1" x14ac:dyDescent="0.3">
      <c r="B40" s="219"/>
      <c r="C40" s="221"/>
      <c r="D40" s="220"/>
      <c r="E40" s="223" t="s">
        <v>1238</v>
      </c>
      <c r="F40" s="220"/>
      <c r="G40" s="366" t="s">
        <v>1239</v>
      </c>
      <c r="H40" s="366"/>
      <c r="I40" s="366"/>
      <c r="J40" s="366"/>
      <c r="K40" s="217"/>
    </row>
    <row r="41" spans="2:11" ht="15" customHeight="1" x14ac:dyDescent="0.3">
      <c r="B41" s="219"/>
      <c r="C41" s="221"/>
      <c r="D41" s="220"/>
      <c r="E41" s="223"/>
      <c r="F41" s="220"/>
      <c r="G41" s="366" t="s">
        <v>1240</v>
      </c>
      <c r="H41" s="366"/>
      <c r="I41" s="366"/>
      <c r="J41" s="366"/>
      <c r="K41" s="217"/>
    </row>
    <row r="42" spans="2:11" ht="15" customHeight="1" x14ac:dyDescent="0.3">
      <c r="B42" s="219"/>
      <c r="C42" s="221"/>
      <c r="D42" s="220"/>
      <c r="E42" s="223" t="s">
        <v>1241</v>
      </c>
      <c r="F42" s="220"/>
      <c r="G42" s="366" t="s">
        <v>1242</v>
      </c>
      <c r="H42" s="366"/>
      <c r="I42" s="366"/>
      <c r="J42" s="366"/>
      <c r="K42" s="217"/>
    </row>
    <row r="43" spans="2:11" ht="15" customHeight="1" x14ac:dyDescent="0.3">
      <c r="B43" s="219"/>
      <c r="C43" s="221"/>
      <c r="D43" s="220"/>
      <c r="E43" s="223" t="s">
        <v>145</v>
      </c>
      <c r="F43" s="220"/>
      <c r="G43" s="366" t="s">
        <v>1243</v>
      </c>
      <c r="H43" s="366"/>
      <c r="I43" s="366"/>
      <c r="J43" s="366"/>
      <c r="K43" s="217"/>
    </row>
    <row r="44" spans="2:11" ht="12.75" customHeight="1" x14ac:dyDescent="0.3">
      <c r="B44" s="219"/>
      <c r="C44" s="221"/>
      <c r="D44" s="220"/>
      <c r="E44" s="220"/>
      <c r="F44" s="220"/>
      <c r="G44" s="220"/>
      <c r="H44" s="220"/>
      <c r="I44" s="220"/>
      <c r="J44" s="220"/>
      <c r="K44" s="217"/>
    </row>
    <row r="45" spans="2:11" ht="15" customHeight="1" x14ac:dyDescent="0.3">
      <c r="B45" s="219"/>
      <c r="C45" s="221"/>
      <c r="D45" s="366" t="s">
        <v>1244</v>
      </c>
      <c r="E45" s="366"/>
      <c r="F45" s="366"/>
      <c r="G45" s="366"/>
      <c r="H45" s="366"/>
      <c r="I45" s="366"/>
      <c r="J45" s="366"/>
      <c r="K45" s="217"/>
    </row>
    <row r="46" spans="2:11" ht="15" customHeight="1" x14ac:dyDescent="0.3">
      <c r="B46" s="219"/>
      <c r="C46" s="221"/>
      <c r="D46" s="221"/>
      <c r="E46" s="366" t="s">
        <v>1245</v>
      </c>
      <c r="F46" s="366"/>
      <c r="G46" s="366"/>
      <c r="H46" s="366"/>
      <c r="I46" s="366"/>
      <c r="J46" s="366"/>
      <c r="K46" s="217"/>
    </row>
    <row r="47" spans="2:11" ht="15" customHeight="1" x14ac:dyDescent="0.3">
      <c r="B47" s="219"/>
      <c r="C47" s="221"/>
      <c r="D47" s="221"/>
      <c r="E47" s="366" t="s">
        <v>1246</v>
      </c>
      <c r="F47" s="366"/>
      <c r="G47" s="366"/>
      <c r="H47" s="366"/>
      <c r="I47" s="366"/>
      <c r="J47" s="366"/>
      <c r="K47" s="217"/>
    </row>
    <row r="48" spans="2:11" ht="15" customHeight="1" x14ac:dyDescent="0.3">
      <c r="B48" s="219"/>
      <c r="C48" s="221"/>
      <c r="D48" s="221"/>
      <c r="E48" s="366" t="s">
        <v>1247</v>
      </c>
      <c r="F48" s="366"/>
      <c r="G48" s="366"/>
      <c r="H48" s="366"/>
      <c r="I48" s="366"/>
      <c r="J48" s="366"/>
      <c r="K48" s="217"/>
    </row>
    <row r="49" spans="2:11" ht="15" customHeight="1" x14ac:dyDescent="0.3">
      <c r="B49" s="219"/>
      <c r="C49" s="221"/>
      <c r="D49" s="366" t="s">
        <v>1248</v>
      </c>
      <c r="E49" s="366"/>
      <c r="F49" s="366"/>
      <c r="G49" s="366"/>
      <c r="H49" s="366"/>
      <c r="I49" s="366"/>
      <c r="J49" s="366"/>
      <c r="K49" s="217"/>
    </row>
    <row r="50" spans="2:11" ht="25.5" customHeight="1" x14ac:dyDescent="0.3">
      <c r="B50" s="216"/>
      <c r="C50" s="367" t="s">
        <v>1249</v>
      </c>
      <c r="D50" s="367"/>
      <c r="E50" s="367"/>
      <c r="F50" s="367"/>
      <c r="G50" s="367"/>
      <c r="H50" s="367"/>
      <c r="I50" s="367"/>
      <c r="J50" s="367"/>
      <c r="K50" s="217"/>
    </row>
    <row r="51" spans="2:11" ht="5.25" customHeight="1" x14ac:dyDescent="0.3">
      <c r="B51" s="216"/>
      <c r="C51" s="218"/>
      <c r="D51" s="218"/>
      <c r="E51" s="218"/>
      <c r="F51" s="218"/>
      <c r="G51" s="218"/>
      <c r="H51" s="218"/>
      <c r="I51" s="218"/>
      <c r="J51" s="218"/>
      <c r="K51" s="217"/>
    </row>
    <row r="52" spans="2:11" ht="15" customHeight="1" x14ac:dyDescent="0.3">
      <c r="B52" s="216"/>
      <c r="C52" s="366" t="s">
        <v>1250</v>
      </c>
      <c r="D52" s="366"/>
      <c r="E52" s="366"/>
      <c r="F52" s="366"/>
      <c r="G52" s="366"/>
      <c r="H52" s="366"/>
      <c r="I52" s="366"/>
      <c r="J52" s="366"/>
      <c r="K52" s="217"/>
    </row>
    <row r="53" spans="2:11" ht="15" customHeight="1" x14ac:dyDescent="0.3">
      <c r="B53" s="216"/>
      <c r="C53" s="366" t="s">
        <v>1251</v>
      </c>
      <c r="D53" s="366"/>
      <c r="E53" s="366"/>
      <c r="F53" s="366"/>
      <c r="G53" s="366"/>
      <c r="H53" s="366"/>
      <c r="I53" s="366"/>
      <c r="J53" s="366"/>
      <c r="K53" s="217"/>
    </row>
    <row r="54" spans="2:11" ht="12.75" customHeight="1" x14ac:dyDescent="0.3">
      <c r="B54" s="216"/>
      <c r="C54" s="220"/>
      <c r="D54" s="220"/>
      <c r="E54" s="220"/>
      <c r="F54" s="220"/>
      <c r="G54" s="220"/>
      <c r="H54" s="220"/>
      <c r="I54" s="220"/>
      <c r="J54" s="220"/>
      <c r="K54" s="217"/>
    </row>
    <row r="55" spans="2:11" ht="15" customHeight="1" x14ac:dyDescent="0.3">
      <c r="B55" s="216"/>
      <c r="C55" s="366" t="s">
        <v>1252</v>
      </c>
      <c r="D55" s="366"/>
      <c r="E55" s="366"/>
      <c r="F55" s="366"/>
      <c r="G55" s="366"/>
      <c r="H55" s="366"/>
      <c r="I55" s="366"/>
      <c r="J55" s="366"/>
      <c r="K55" s="217"/>
    </row>
    <row r="56" spans="2:11" ht="15" customHeight="1" x14ac:dyDescent="0.3">
      <c r="B56" s="216"/>
      <c r="C56" s="221"/>
      <c r="D56" s="366" t="s">
        <v>1253</v>
      </c>
      <c r="E56" s="366"/>
      <c r="F56" s="366"/>
      <c r="G56" s="366"/>
      <c r="H56" s="366"/>
      <c r="I56" s="366"/>
      <c r="J56" s="366"/>
      <c r="K56" s="217"/>
    </row>
    <row r="57" spans="2:11" ht="15" customHeight="1" x14ac:dyDescent="0.3">
      <c r="B57" s="216"/>
      <c r="C57" s="221"/>
      <c r="D57" s="366" t="s">
        <v>1254</v>
      </c>
      <c r="E57" s="366"/>
      <c r="F57" s="366"/>
      <c r="G57" s="366"/>
      <c r="H57" s="366"/>
      <c r="I57" s="366"/>
      <c r="J57" s="366"/>
      <c r="K57" s="217"/>
    </row>
    <row r="58" spans="2:11" ht="15" customHeight="1" x14ac:dyDescent="0.3">
      <c r="B58" s="216"/>
      <c r="C58" s="221"/>
      <c r="D58" s="366" t="s">
        <v>1255</v>
      </c>
      <c r="E58" s="366"/>
      <c r="F58" s="366"/>
      <c r="G58" s="366"/>
      <c r="H58" s="366"/>
      <c r="I58" s="366"/>
      <c r="J58" s="366"/>
      <c r="K58" s="217"/>
    </row>
    <row r="59" spans="2:11" ht="15" customHeight="1" x14ac:dyDescent="0.3">
      <c r="B59" s="216"/>
      <c r="C59" s="221"/>
      <c r="D59" s="366" t="s">
        <v>1256</v>
      </c>
      <c r="E59" s="366"/>
      <c r="F59" s="366"/>
      <c r="G59" s="366"/>
      <c r="H59" s="366"/>
      <c r="I59" s="366"/>
      <c r="J59" s="366"/>
      <c r="K59" s="217"/>
    </row>
    <row r="60" spans="2:11" ht="15" customHeight="1" x14ac:dyDescent="0.3">
      <c r="B60" s="216"/>
      <c r="C60" s="221"/>
      <c r="D60" s="365" t="s">
        <v>1257</v>
      </c>
      <c r="E60" s="365"/>
      <c r="F60" s="365"/>
      <c r="G60" s="365"/>
      <c r="H60" s="365"/>
      <c r="I60" s="365"/>
      <c r="J60" s="365"/>
      <c r="K60" s="217"/>
    </row>
    <row r="61" spans="2:11" ht="15" customHeight="1" x14ac:dyDescent="0.3">
      <c r="B61" s="216"/>
      <c r="C61" s="221"/>
      <c r="D61" s="366" t="s">
        <v>1258</v>
      </c>
      <c r="E61" s="366"/>
      <c r="F61" s="366"/>
      <c r="G61" s="366"/>
      <c r="H61" s="366"/>
      <c r="I61" s="366"/>
      <c r="J61" s="366"/>
      <c r="K61" s="217"/>
    </row>
    <row r="62" spans="2:11" ht="12.75" customHeight="1" x14ac:dyDescent="0.3">
      <c r="B62" s="216"/>
      <c r="C62" s="221"/>
      <c r="D62" s="221"/>
      <c r="E62" s="224"/>
      <c r="F62" s="221"/>
      <c r="G62" s="221"/>
      <c r="H62" s="221"/>
      <c r="I62" s="221"/>
      <c r="J62" s="221"/>
      <c r="K62" s="217"/>
    </row>
    <row r="63" spans="2:11" ht="15" customHeight="1" x14ac:dyDescent="0.3">
      <c r="B63" s="216"/>
      <c r="C63" s="221"/>
      <c r="D63" s="366" t="s">
        <v>1259</v>
      </c>
      <c r="E63" s="366"/>
      <c r="F63" s="366"/>
      <c r="G63" s="366"/>
      <c r="H63" s="366"/>
      <c r="I63" s="366"/>
      <c r="J63" s="366"/>
      <c r="K63" s="217"/>
    </row>
    <row r="64" spans="2:11" ht="15" customHeight="1" x14ac:dyDescent="0.3">
      <c r="B64" s="216"/>
      <c r="C64" s="221"/>
      <c r="D64" s="365" t="s">
        <v>1260</v>
      </c>
      <c r="E64" s="365"/>
      <c r="F64" s="365"/>
      <c r="G64" s="365"/>
      <c r="H64" s="365"/>
      <c r="I64" s="365"/>
      <c r="J64" s="365"/>
      <c r="K64" s="217"/>
    </row>
    <row r="65" spans="2:11" ht="15" customHeight="1" x14ac:dyDescent="0.3">
      <c r="B65" s="216"/>
      <c r="C65" s="221"/>
      <c r="D65" s="366" t="s">
        <v>1261</v>
      </c>
      <c r="E65" s="366"/>
      <c r="F65" s="366"/>
      <c r="G65" s="366"/>
      <c r="H65" s="366"/>
      <c r="I65" s="366"/>
      <c r="J65" s="366"/>
      <c r="K65" s="217"/>
    </row>
    <row r="66" spans="2:11" ht="15" customHeight="1" x14ac:dyDescent="0.3">
      <c r="B66" s="216"/>
      <c r="C66" s="221"/>
      <c r="D66" s="366" t="s">
        <v>1262</v>
      </c>
      <c r="E66" s="366"/>
      <c r="F66" s="366"/>
      <c r="G66" s="366"/>
      <c r="H66" s="366"/>
      <c r="I66" s="366"/>
      <c r="J66" s="366"/>
      <c r="K66" s="217"/>
    </row>
    <row r="67" spans="2:11" ht="15" customHeight="1" x14ac:dyDescent="0.3">
      <c r="B67" s="216"/>
      <c r="C67" s="221"/>
      <c r="D67" s="366" t="s">
        <v>1263</v>
      </c>
      <c r="E67" s="366"/>
      <c r="F67" s="366"/>
      <c r="G67" s="366"/>
      <c r="H67" s="366"/>
      <c r="I67" s="366"/>
      <c r="J67" s="366"/>
      <c r="K67" s="217"/>
    </row>
    <row r="68" spans="2:11" ht="15" customHeight="1" x14ac:dyDescent="0.3">
      <c r="B68" s="216"/>
      <c r="C68" s="221"/>
      <c r="D68" s="366" t="s">
        <v>1264</v>
      </c>
      <c r="E68" s="366"/>
      <c r="F68" s="366"/>
      <c r="G68" s="366"/>
      <c r="H68" s="366"/>
      <c r="I68" s="366"/>
      <c r="J68" s="366"/>
      <c r="K68" s="217"/>
    </row>
    <row r="69" spans="2:11" ht="12.75" customHeight="1" x14ac:dyDescent="0.3">
      <c r="B69" s="225"/>
      <c r="C69" s="226"/>
      <c r="D69" s="226"/>
      <c r="E69" s="226"/>
      <c r="F69" s="226"/>
      <c r="G69" s="226"/>
      <c r="H69" s="226"/>
      <c r="I69" s="226"/>
      <c r="J69" s="226"/>
      <c r="K69" s="227"/>
    </row>
    <row r="70" spans="2:11" ht="18.75" customHeight="1" x14ac:dyDescent="0.3">
      <c r="B70" s="228"/>
      <c r="C70" s="228"/>
      <c r="D70" s="228"/>
      <c r="E70" s="228"/>
      <c r="F70" s="228"/>
      <c r="G70" s="228"/>
      <c r="H70" s="228"/>
      <c r="I70" s="228"/>
      <c r="J70" s="228"/>
      <c r="K70" s="229"/>
    </row>
    <row r="71" spans="2:11" ht="18.75" customHeight="1" x14ac:dyDescent="0.3">
      <c r="B71" s="229"/>
      <c r="C71" s="229"/>
      <c r="D71" s="229"/>
      <c r="E71" s="229"/>
      <c r="F71" s="229"/>
      <c r="G71" s="229"/>
      <c r="H71" s="229"/>
      <c r="I71" s="229"/>
      <c r="J71" s="229"/>
      <c r="K71" s="229"/>
    </row>
    <row r="72" spans="2:11" ht="7.5" customHeight="1" x14ac:dyDescent="0.3">
      <c r="B72" s="230"/>
      <c r="C72" s="231"/>
      <c r="D72" s="231"/>
      <c r="E72" s="231"/>
      <c r="F72" s="231"/>
      <c r="G72" s="231"/>
      <c r="H72" s="231"/>
      <c r="I72" s="231"/>
      <c r="J72" s="231"/>
      <c r="K72" s="232"/>
    </row>
    <row r="73" spans="2:11" ht="45" customHeight="1" x14ac:dyDescent="0.3">
      <c r="B73" s="233"/>
      <c r="C73" s="364" t="s">
        <v>1200</v>
      </c>
      <c r="D73" s="364"/>
      <c r="E73" s="364"/>
      <c r="F73" s="364"/>
      <c r="G73" s="364"/>
      <c r="H73" s="364"/>
      <c r="I73" s="364"/>
      <c r="J73" s="364"/>
      <c r="K73" s="234"/>
    </row>
    <row r="74" spans="2:11" ht="17.25" customHeight="1" x14ac:dyDescent="0.3">
      <c r="B74" s="233"/>
      <c r="C74" s="235" t="s">
        <v>1265</v>
      </c>
      <c r="D74" s="235"/>
      <c r="E74" s="235"/>
      <c r="F74" s="235" t="s">
        <v>1266</v>
      </c>
      <c r="G74" s="236"/>
      <c r="H74" s="235" t="s">
        <v>141</v>
      </c>
      <c r="I74" s="235" t="s">
        <v>56</v>
      </c>
      <c r="J74" s="235" t="s">
        <v>1267</v>
      </c>
      <c r="K74" s="234"/>
    </row>
    <row r="75" spans="2:11" ht="17.25" customHeight="1" x14ac:dyDescent="0.3">
      <c r="B75" s="233"/>
      <c r="C75" s="237" t="s">
        <v>1268</v>
      </c>
      <c r="D75" s="237"/>
      <c r="E75" s="237"/>
      <c r="F75" s="238" t="s">
        <v>1269</v>
      </c>
      <c r="G75" s="239"/>
      <c r="H75" s="237"/>
      <c r="I75" s="237"/>
      <c r="J75" s="237" t="s">
        <v>1270</v>
      </c>
      <c r="K75" s="234"/>
    </row>
    <row r="76" spans="2:11" ht="5.25" customHeight="1" x14ac:dyDescent="0.3">
      <c r="B76" s="233"/>
      <c r="C76" s="240"/>
      <c r="D76" s="240"/>
      <c r="E76" s="240"/>
      <c r="F76" s="240"/>
      <c r="G76" s="241"/>
      <c r="H76" s="240"/>
      <c r="I76" s="240"/>
      <c r="J76" s="240"/>
      <c r="K76" s="234"/>
    </row>
    <row r="77" spans="2:11" ht="15" customHeight="1" x14ac:dyDescent="0.3">
      <c r="B77" s="233"/>
      <c r="C77" s="223" t="s">
        <v>52</v>
      </c>
      <c r="D77" s="240"/>
      <c r="E77" s="240"/>
      <c r="F77" s="242" t="s">
        <v>1271</v>
      </c>
      <c r="G77" s="241"/>
      <c r="H77" s="223" t="s">
        <v>1272</v>
      </c>
      <c r="I77" s="223" t="s">
        <v>1273</v>
      </c>
      <c r="J77" s="223">
        <v>20</v>
      </c>
      <c r="K77" s="234"/>
    </row>
    <row r="78" spans="2:11" ht="15" customHeight="1" x14ac:dyDescent="0.3">
      <c r="B78" s="233"/>
      <c r="C78" s="223" t="s">
        <v>1274</v>
      </c>
      <c r="D78" s="223"/>
      <c r="E78" s="223"/>
      <c r="F78" s="242" t="s">
        <v>1271</v>
      </c>
      <c r="G78" s="241"/>
      <c r="H78" s="223" t="s">
        <v>1275</v>
      </c>
      <c r="I78" s="223" t="s">
        <v>1273</v>
      </c>
      <c r="J78" s="223">
        <v>120</v>
      </c>
      <c r="K78" s="234"/>
    </row>
    <row r="79" spans="2:11" ht="15" customHeight="1" x14ac:dyDescent="0.3">
      <c r="B79" s="243"/>
      <c r="C79" s="223" t="s">
        <v>1276</v>
      </c>
      <c r="D79" s="223"/>
      <c r="E79" s="223"/>
      <c r="F79" s="242" t="s">
        <v>1277</v>
      </c>
      <c r="G79" s="241"/>
      <c r="H79" s="223" t="s">
        <v>1278</v>
      </c>
      <c r="I79" s="223" t="s">
        <v>1273</v>
      </c>
      <c r="J79" s="223">
        <v>50</v>
      </c>
      <c r="K79" s="234"/>
    </row>
    <row r="80" spans="2:11" ht="15" customHeight="1" x14ac:dyDescent="0.3">
      <c r="B80" s="243"/>
      <c r="C80" s="223" t="s">
        <v>1279</v>
      </c>
      <c r="D80" s="223"/>
      <c r="E80" s="223"/>
      <c r="F80" s="242" t="s">
        <v>1271</v>
      </c>
      <c r="G80" s="241"/>
      <c r="H80" s="223" t="s">
        <v>1280</v>
      </c>
      <c r="I80" s="223" t="s">
        <v>1281</v>
      </c>
      <c r="J80" s="223"/>
      <c r="K80" s="234"/>
    </row>
    <row r="81" spans="2:11" ht="15" customHeight="1" x14ac:dyDescent="0.3">
      <c r="B81" s="243"/>
      <c r="C81" s="244" t="s">
        <v>1282</v>
      </c>
      <c r="D81" s="244"/>
      <c r="E81" s="244"/>
      <c r="F81" s="245" t="s">
        <v>1277</v>
      </c>
      <c r="G81" s="244"/>
      <c r="H81" s="244" t="s">
        <v>1283</v>
      </c>
      <c r="I81" s="244" t="s">
        <v>1273</v>
      </c>
      <c r="J81" s="244">
        <v>15</v>
      </c>
      <c r="K81" s="234"/>
    </row>
    <row r="82" spans="2:11" ht="15" customHeight="1" x14ac:dyDescent="0.3">
      <c r="B82" s="243"/>
      <c r="C82" s="244" t="s">
        <v>1284</v>
      </c>
      <c r="D82" s="244"/>
      <c r="E82" s="244"/>
      <c r="F82" s="245" t="s">
        <v>1277</v>
      </c>
      <c r="G82" s="244"/>
      <c r="H82" s="244" t="s">
        <v>1285</v>
      </c>
      <c r="I82" s="244" t="s">
        <v>1273</v>
      </c>
      <c r="J82" s="244">
        <v>15</v>
      </c>
      <c r="K82" s="234"/>
    </row>
    <row r="83" spans="2:11" ht="15" customHeight="1" x14ac:dyDescent="0.3">
      <c r="B83" s="243"/>
      <c r="C83" s="244" t="s">
        <v>1286</v>
      </c>
      <c r="D83" s="244"/>
      <c r="E83" s="244"/>
      <c r="F83" s="245" t="s">
        <v>1277</v>
      </c>
      <c r="G83" s="244"/>
      <c r="H83" s="244" t="s">
        <v>1287</v>
      </c>
      <c r="I83" s="244" t="s">
        <v>1273</v>
      </c>
      <c r="J83" s="244">
        <v>20</v>
      </c>
      <c r="K83" s="234"/>
    </row>
    <row r="84" spans="2:11" ht="15" customHeight="1" x14ac:dyDescent="0.3">
      <c r="B84" s="243"/>
      <c r="C84" s="244" t="s">
        <v>1288</v>
      </c>
      <c r="D84" s="244"/>
      <c r="E84" s="244"/>
      <c r="F84" s="245" t="s">
        <v>1277</v>
      </c>
      <c r="G84" s="244"/>
      <c r="H84" s="244" t="s">
        <v>1289</v>
      </c>
      <c r="I84" s="244" t="s">
        <v>1273</v>
      </c>
      <c r="J84" s="244">
        <v>20</v>
      </c>
      <c r="K84" s="234"/>
    </row>
    <row r="85" spans="2:11" ht="15" customHeight="1" x14ac:dyDescent="0.3">
      <c r="B85" s="243"/>
      <c r="C85" s="223" t="s">
        <v>1290</v>
      </c>
      <c r="D85" s="223"/>
      <c r="E85" s="223"/>
      <c r="F85" s="242" t="s">
        <v>1277</v>
      </c>
      <c r="G85" s="241"/>
      <c r="H85" s="223" t="s">
        <v>1291</v>
      </c>
      <c r="I85" s="223" t="s">
        <v>1273</v>
      </c>
      <c r="J85" s="223">
        <v>50</v>
      </c>
      <c r="K85" s="234"/>
    </row>
    <row r="86" spans="2:11" ht="15" customHeight="1" x14ac:dyDescent="0.3">
      <c r="B86" s="243"/>
      <c r="C86" s="223" t="s">
        <v>1292</v>
      </c>
      <c r="D86" s="223"/>
      <c r="E86" s="223"/>
      <c r="F86" s="242" t="s">
        <v>1277</v>
      </c>
      <c r="G86" s="241"/>
      <c r="H86" s="223" t="s">
        <v>1293</v>
      </c>
      <c r="I86" s="223" t="s">
        <v>1273</v>
      </c>
      <c r="J86" s="223">
        <v>20</v>
      </c>
      <c r="K86" s="234"/>
    </row>
    <row r="87" spans="2:11" ht="15" customHeight="1" x14ac:dyDescent="0.3">
      <c r="B87" s="243"/>
      <c r="C87" s="223" t="s">
        <v>1294</v>
      </c>
      <c r="D87" s="223"/>
      <c r="E87" s="223"/>
      <c r="F87" s="242" t="s">
        <v>1277</v>
      </c>
      <c r="G87" s="241"/>
      <c r="H87" s="223" t="s">
        <v>1295</v>
      </c>
      <c r="I87" s="223" t="s">
        <v>1273</v>
      </c>
      <c r="J87" s="223">
        <v>20</v>
      </c>
      <c r="K87" s="234"/>
    </row>
    <row r="88" spans="2:11" ht="15" customHeight="1" x14ac:dyDescent="0.3">
      <c r="B88" s="243"/>
      <c r="C88" s="223" t="s">
        <v>1296</v>
      </c>
      <c r="D88" s="223"/>
      <c r="E88" s="223"/>
      <c r="F88" s="242" t="s">
        <v>1277</v>
      </c>
      <c r="G88" s="241"/>
      <c r="H88" s="223" t="s">
        <v>1297</v>
      </c>
      <c r="I88" s="223" t="s">
        <v>1273</v>
      </c>
      <c r="J88" s="223">
        <v>50</v>
      </c>
      <c r="K88" s="234"/>
    </row>
    <row r="89" spans="2:11" ht="15" customHeight="1" x14ac:dyDescent="0.3">
      <c r="B89" s="243"/>
      <c r="C89" s="223" t="s">
        <v>1298</v>
      </c>
      <c r="D89" s="223"/>
      <c r="E89" s="223"/>
      <c r="F89" s="242" t="s">
        <v>1277</v>
      </c>
      <c r="G89" s="241"/>
      <c r="H89" s="223" t="s">
        <v>1298</v>
      </c>
      <c r="I89" s="223" t="s">
        <v>1273</v>
      </c>
      <c r="J89" s="223">
        <v>50</v>
      </c>
      <c r="K89" s="234"/>
    </row>
    <row r="90" spans="2:11" ht="15" customHeight="1" x14ac:dyDescent="0.3">
      <c r="B90" s="243"/>
      <c r="C90" s="223" t="s">
        <v>146</v>
      </c>
      <c r="D90" s="223"/>
      <c r="E90" s="223"/>
      <c r="F90" s="242" t="s">
        <v>1277</v>
      </c>
      <c r="G90" s="241"/>
      <c r="H90" s="223" t="s">
        <v>1299</v>
      </c>
      <c r="I90" s="223" t="s">
        <v>1273</v>
      </c>
      <c r="J90" s="223">
        <v>255</v>
      </c>
      <c r="K90" s="234"/>
    </row>
    <row r="91" spans="2:11" ht="15" customHeight="1" x14ac:dyDescent="0.3">
      <c r="B91" s="243"/>
      <c r="C91" s="223" t="s">
        <v>1300</v>
      </c>
      <c r="D91" s="223"/>
      <c r="E91" s="223"/>
      <c r="F91" s="242" t="s">
        <v>1271</v>
      </c>
      <c r="G91" s="241"/>
      <c r="H91" s="223" t="s">
        <v>1301</v>
      </c>
      <c r="I91" s="223" t="s">
        <v>1302</v>
      </c>
      <c r="J91" s="223"/>
      <c r="K91" s="234"/>
    </row>
    <row r="92" spans="2:11" ht="15" customHeight="1" x14ac:dyDescent="0.3">
      <c r="B92" s="243"/>
      <c r="C92" s="223" t="s">
        <v>1303</v>
      </c>
      <c r="D92" s="223"/>
      <c r="E92" s="223"/>
      <c r="F92" s="242" t="s">
        <v>1271</v>
      </c>
      <c r="G92" s="241"/>
      <c r="H92" s="223" t="s">
        <v>1304</v>
      </c>
      <c r="I92" s="223" t="s">
        <v>1305</v>
      </c>
      <c r="J92" s="223"/>
      <c r="K92" s="234"/>
    </row>
    <row r="93" spans="2:11" ht="15" customHeight="1" x14ac:dyDescent="0.3">
      <c r="B93" s="243"/>
      <c r="C93" s="223" t="s">
        <v>1306</v>
      </c>
      <c r="D93" s="223"/>
      <c r="E93" s="223"/>
      <c r="F93" s="242" t="s">
        <v>1271</v>
      </c>
      <c r="G93" s="241"/>
      <c r="H93" s="223" t="s">
        <v>1306</v>
      </c>
      <c r="I93" s="223" t="s">
        <v>1305</v>
      </c>
      <c r="J93" s="223"/>
      <c r="K93" s="234"/>
    </row>
    <row r="94" spans="2:11" ht="15" customHeight="1" x14ac:dyDescent="0.3">
      <c r="B94" s="243"/>
      <c r="C94" s="223" t="s">
        <v>37</v>
      </c>
      <c r="D94" s="223"/>
      <c r="E94" s="223"/>
      <c r="F94" s="242" t="s">
        <v>1271</v>
      </c>
      <c r="G94" s="241"/>
      <c r="H94" s="223" t="s">
        <v>1307</v>
      </c>
      <c r="I94" s="223" t="s">
        <v>1305</v>
      </c>
      <c r="J94" s="223"/>
      <c r="K94" s="234"/>
    </row>
    <row r="95" spans="2:11" ht="15" customHeight="1" x14ac:dyDescent="0.3">
      <c r="B95" s="243"/>
      <c r="C95" s="223" t="s">
        <v>47</v>
      </c>
      <c r="D95" s="223"/>
      <c r="E95" s="223"/>
      <c r="F95" s="242" t="s">
        <v>1271</v>
      </c>
      <c r="G95" s="241"/>
      <c r="H95" s="223" t="s">
        <v>1308</v>
      </c>
      <c r="I95" s="223" t="s">
        <v>1305</v>
      </c>
      <c r="J95" s="223"/>
      <c r="K95" s="234"/>
    </row>
    <row r="96" spans="2:11" ht="15" customHeight="1" x14ac:dyDescent="0.3">
      <c r="B96" s="246"/>
      <c r="C96" s="247"/>
      <c r="D96" s="247"/>
      <c r="E96" s="247"/>
      <c r="F96" s="247"/>
      <c r="G96" s="247"/>
      <c r="H96" s="247"/>
      <c r="I96" s="247"/>
      <c r="J96" s="247"/>
      <c r="K96" s="248"/>
    </row>
    <row r="97" spans="2:11" ht="18.75" customHeight="1" x14ac:dyDescent="0.3">
      <c r="B97" s="249"/>
      <c r="C97" s="250"/>
      <c r="D97" s="250"/>
      <c r="E97" s="250"/>
      <c r="F97" s="250"/>
      <c r="G97" s="250"/>
      <c r="H97" s="250"/>
      <c r="I97" s="250"/>
      <c r="J97" s="250"/>
      <c r="K97" s="249"/>
    </row>
    <row r="98" spans="2:11" ht="18.75" customHeight="1" x14ac:dyDescent="0.3">
      <c r="B98" s="229"/>
      <c r="C98" s="229"/>
      <c r="D98" s="229"/>
      <c r="E98" s="229"/>
      <c r="F98" s="229"/>
      <c r="G98" s="229"/>
      <c r="H98" s="229"/>
      <c r="I98" s="229"/>
      <c r="J98" s="229"/>
      <c r="K98" s="229"/>
    </row>
    <row r="99" spans="2:11" ht="7.5" customHeight="1" x14ac:dyDescent="0.3">
      <c r="B99" s="230"/>
      <c r="C99" s="231"/>
      <c r="D99" s="231"/>
      <c r="E99" s="231"/>
      <c r="F99" s="231"/>
      <c r="G99" s="231"/>
      <c r="H99" s="231"/>
      <c r="I99" s="231"/>
      <c r="J99" s="231"/>
      <c r="K99" s="232"/>
    </row>
    <row r="100" spans="2:11" ht="45" customHeight="1" x14ac:dyDescent="0.3">
      <c r="B100" s="233"/>
      <c r="C100" s="364" t="s">
        <v>1309</v>
      </c>
      <c r="D100" s="364"/>
      <c r="E100" s="364"/>
      <c r="F100" s="364"/>
      <c r="G100" s="364"/>
      <c r="H100" s="364"/>
      <c r="I100" s="364"/>
      <c r="J100" s="364"/>
      <c r="K100" s="234"/>
    </row>
    <row r="101" spans="2:11" ht="17.25" customHeight="1" x14ac:dyDescent="0.3">
      <c r="B101" s="233"/>
      <c r="C101" s="235" t="s">
        <v>1265</v>
      </c>
      <c r="D101" s="235"/>
      <c r="E101" s="235"/>
      <c r="F101" s="235" t="s">
        <v>1266</v>
      </c>
      <c r="G101" s="236"/>
      <c r="H101" s="235" t="s">
        <v>141</v>
      </c>
      <c r="I101" s="235" t="s">
        <v>56</v>
      </c>
      <c r="J101" s="235" t="s">
        <v>1267</v>
      </c>
      <c r="K101" s="234"/>
    </row>
    <row r="102" spans="2:11" ht="17.25" customHeight="1" x14ac:dyDescent="0.3">
      <c r="B102" s="233"/>
      <c r="C102" s="237" t="s">
        <v>1268</v>
      </c>
      <c r="D102" s="237"/>
      <c r="E102" s="237"/>
      <c r="F102" s="238" t="s">
        <v>1269</v>
      </c>
      <c r="G102" s="239"/>
      <c r="H102" s="237"/>
      <c r="I102" s="237"/>
      <c r="J102" s="237" t="s">
        <v>1270</v>
      </c>
      <c r="K102" s="234"/>
    </row>
    <row r="103" spans="2:11" ht="5.25" customHeight="1" x14ac:dyDescent="0.3">
      <c r="B103" s="233"/>
      <c r="C103" s="235"/>
      <c r="D103" s="235"/>
      <c r="E103" s="235"/>
      <c r="F103" s="235"/>
      <c r="G103" s="251"/>
      <c r="H103" s="235"/>
      <c r="I103" s="235"/>
      <c r="J103" s="235"/>
      <c r="K103" s="234"/>
    </row>
    <row r="104" spans="2:11" ht="15" customHeight="1" x14ac:dyDescent="0.3">
      <c r="B104" s="233"/>
      <c r="C104" s="223" t="s">
        <v>52</v>
      </c>
      <c r="D104" s="240"/>
      <c r="E104" s="240"/>
      <c r="F104" s="242" t="s">
        <v>1271</v>
      </c>
      <c r="G104" s="251"/>
      <c r="H104" s="223" t="s">
        <v>1310</v>
      </c>
      <c r="I104" s="223" t="s">
        <v>1273</v>
      </c>
      <c r="J104" s="223">
        <v>20</v>
      </c>
      <c r="K104" s="234"/>
    </row>
    <row r="105" spans="2:11" ht="15" customHeight="1" x14ac:dyDescent="0.3">
      <c r="B105" s="233"/>
      <c r="C105" s="223" t="s">
        <v>1274</v>
      </c>
      <c r="D105" s="223"/>
      <c r="E105" s="223"/>
      <c r="F105" s="242" t="s">
        <v>1271</v>
      </c>
      <c r="G105" s="223"/>
      <c r="H105" s="223" t="s">
        <v>1310</v>
      </c>
      <c r="I105" s="223" t="s">
        <v>1273</v>
      </c>
      <c r="J105" s="223">
        <v>120</v>
      </c>
      <c r="K105" s="234"/>
    </row>
    <row r="106" spans="2:11" ht="15" customHeight="1" x14ac:dyDescent="0.3">
      <c r="B106" s="243"/>
      <c r="C106" s="223" t="s">
        <v>1276</v>
      </c>
      <c r="D106" s="223"/>
      <c r="E106" s="223"/>
      <c r="F106" s="242" t="s">
        <v>1277</v>
      </c>
      <c r="G106" s="223"/>
      <c r="H106" s="223" t="s">
        <v>1310</v>
      </c>
      <c r="I106" s="223" t="s">
        <v>1273</v>
      </c>
      <c r="J106" s="223">
        <v>50</v>
      </c>
      <c r="K106" s="234"/>
    </row>
    <row r="107" spans="2:11" ht="15" customHeight="1" x14ac:dyDescent="0.3">
      <c r="B107" s="243"/>
      <c r="C107" s="223" t="s">
        <v>1279</v>
      </c>
      <c r="D107" s="223"/>
      <c r="E107" s="223"/>
      <c r="F107" s="242" t="s">
        <v>1271</v>
      </c>
      <c r="G107" s="223"/>
      <c r="H107" s="223" t="s">
        <v>1310</v>
      </c>
      <c r="I107" s="223" t="s">
        <v>1281</v>
      </c>
      <c r="J107" s="223"/>
      <c r="K107" s="234"/>
    </row>
    <row r="108" spans="2:11" ht="15" customHeight="1" x14ac:dyDescent="0.3">
      <c r="B108" s="243"/>
      <c r="C108" s="223" t="s">
        <v>1290</v>
      </c>
      <c r="D108" s="223"/>
      <c r="E108" s="223"/>
      <c r="F108" s="242" t="s">
        <v>1277</v>
      </c>
      <c r="G108" s="223"/>
      <c r="H108" s="223" t="s">
        <v>1310</v>
      </c>
      <c r="I108" s="223" t="s">
        <v>1273</v>
      </c>
      <c r="J108" s="223">
        <v>50</v>
      </c>
      <c r="K108" s="234"/>
    </row>
    <row r="109" spans="2:11" ht="15" customHeight="1" x14ac:dyDescent="0.3">
      <c r="B109" s="243"/>
      <c r="C109" s="223" t="s">
        <v>1298</v>
      </c>
      <c r="D109" s="223"/>
      <c r="E109" s="223"/>
      <c r="F109" s="242" t="s">
        <v>1277</v>
      </c>
      <c r="G109" s="223"/>
      <c r="H109" s="223" t="s">
        <v>1310</v>
      </c>
      <c r="I109" s="223" t="s">
        <v>1273</v>
      </c>
      <c r="J109" s="223">
        <v>50</v>
      </c>
      <c r="K109" s="234"/>
    </row>
    <row r="110" spans="2:11" ht="15" customHeight="1" x14ac:dyDescent="0.3">
      <c r="B110" s="243"/>
      <c r="C110" s="223" t="s">
        <v>1296</v>
      </c>
      <c r="D110" s="223"/>
      <c r="E110" s="223"/>
      <c r="F110" s="242" t="s">
        <v>1277</v>
      </c>
      <c r="G110" s="223"/>
      <c r="H110" s="223" t="s">
        <v>1310</v>
      </c>
      <c r="I110" s="223" t="s">
        <v>1273</v>
      </c>
      <c r="J110" s="223">
        <v>50</v>
      </c>
      <c r="K110" s="234"/>
    </row>
    <row r="111" spans="2:11" ht="15" customHeight="1" x14ac:dyDescent="0.3">
      <c r="B111" s="243"/>
      <c r="C111" s="223" t="s">
        <v>52</v>
      </c>
      <c r="D111" s="223"/>
      <c r="E111" s="223"/>
      <c r="F111" s="242" t="s">
        <v>1271</v>
      </c>
      <c r="G111" s="223"/>
      <c r="H111" s="223" t="s">
        <v>1311</v>
      </c>
      <c r="I111" s="223" t="s">
        <v>1273</v>
      </c>
      <c r="J111" s="223">
        <v>20</v>
      </c>
      <c r="K111" s="234"/>
    </row>
    <row r="112" spans="2:11" ht="15" customHeight="1" x14ac:dyDescent="0.3">
      <c r="B112" s="243"/>
      <c r="C112" s="223" t="s">
        <v>1312</v>
      </c>
      <c r="D112" s="223"/>
      <c r="E112" s="223"/>
      <c r="F112" s="242" t="s">
        <v>1271</v>
      </c>
      <c r="G112" s="223"/>
      <c r="H112" s="223" t="s">
        <v>1313</v>
      </c>
      <c r="I112" s="223" t="s">
        <v>1273</v>
      </c>
      <c r="J112" s="223">
        <v>120</v>
      </c>
      <c r="K112" s="234"/>
    </row>
    <row r="113" spans="2:11" ht="15" customHeight="1" x14ac:dyDescent="0.3">
      <c r="B113" s="243"/>
      <c r="C113" s="223" t="s">
        <v>37</v>
      </c>
      <c r="D113" s="223"/>
      <c r="E113" s="223"/>
      <c r="F113" s="242" t="s">
        <v>1271</v>
      </c>
      <c r="G113" s="223"/>
      <c r="H113" s="223" t="s">
        <v>1314</v>
      </c>
      <c r="I113" s="223" t="s">
        <v>1305</v>
      </c>
      <c r="J113" s="223"/>
      <c r="K113" s="234"/>
    </row>
    <row r="114" spans="2:11" ht="15" customHeight="1" x14ac:dyDescent="0.3">
      <c r="B114" s="243"/>
      <c r="C114" s="223" t="s">
        <v>47</v>
      </c>
      <c r="D114" s="223"/>
      <c r="E114" s="223"/>
      <c r="F114" s="242" t="s">
        <v>1271</v>
      </c>
      <c r="G114" s="223"/>
      <c r="H114" s="223" t="s">
        <v>1315</v>
      </c>
      <c r="I114" s="223" t="s">
        <v>1305</v>
      </c>
      <c r="J114" s="223"/>
      <c r="K114" s="234"/>
    </row>
    <row r="115" spans="2:11" ht="15" customHeight="1" x14ac:dyDescent="0.3">
      <c r="B115" s="243"/>
      <c r="C115" s="223" t="s">
        <v>56</v>
      </c>
      <c r="D115" s="223"/>
      <c r="E115" s="223"/>
      <c r="F115" s="242" t="s">
        <v>1271</v>
      </c>
      <c r="G115" s="223"/>
      <c r="H115" s="223" t="s">
        <v>1316</v>
      </c>
      <c r="I115" s="223" t="s">
        <v>1317</v>
      </c>
      <c r="J115" s="223"/>
      <c r="K115" s="234"/>
    </row>
    <row r="116" spans="2:11" ht="15" customHeight="1" x14ac:dyDescent="0.3">
      <c r="B116" s="246"/>
      <c r="C116" s="252"/>
      <c r="D116" s="252"/>
      <c r="E116" s="252"/>
      <c r="F116" s="252"/>
      <c r="G116" s="252"/>
      <c r="H116" s="252"/>
      <c r="I116" s="252"/>
      <c r="J116" s="252"/>
      <c r="K116" s="248"/>
    </row>
    <row r="117" spans="2:11" ht="18.75" customHeight="1" x14ac:dyDescent="0.3">
      <c r="B117" s="253"/>
      <c r="C117" s="220"/>
      <c r="D117" s="220"/>
      <c r="E117" s="220"/>
      <c r="F117" s="254"/>
      <c r="G117" s="220"/>
      <c r="H117" s="220"/>
      <c r="I117" s="220"/>
      <c r="J117" s="220"/>
      <c r="K117" s="253"/>
    </row>
    <row r="118" spans="2:11" ht="18.75" customHeight="1" x14ac:dyDescent="0.3"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</row>
    <row r="119" spans="2:11" ht="7.5" customHeight="1" x14ac:dyDescent="0.3">
      <c r="B119" s="255"/>
      <c r="C119" s="256"/>
      <c r="D119" s="256"/>
      <c r="E119" s="256"/>
      <c r="F119" s="256"/>
      <c r="G119" s="256"/>
      <c r="H119" s="256"/>
      <c r="I119" s="256"/>
      <c r="J119" s="256"/>
      <c r="K119" s="257"/>
    </row>
    <row r="120" spans="2:11" ht="45" customHeight="1" x14ac:dyDescent="0.3">
      <c r="B120" s="258"/>
      <c r="C120" s="361" t="s">
        <v>1318</v>
      </c>
      <c r="D120" s="361"/>
      <c r="E120" s="361"/>
      <c r="F120" s="361"/>
      <c r="G120" s="361"/>
      <c r="H120" s="361"/>
      <c r="I120" s="361"/>
      <c r="J120" s="361"/>
      <c r="K120" s="259"/>
    </row>
    <row r="121" spans="2:11" ht="17.25" customHeight="1" x14ac:dyDescent="0.3">
      <c r="B121" s="260"/>
      <c r="C121" s="235" t="s">
        <v>1265</v>
      </c>
      <c r="D121" s="235"/>
      <c r="E121" s="235"/>
      <c r="F121" s="235" t="s">
        <v>1266</v>
      </c>
      <c r="G121" s="236"/>
      <c r="H121" s="235" t="s">
        <v>141</v>
      </c>
      <c r="I121" s="235" t="s">
        <v>56</v>
      </c>
      <c r="J121" s="235" t="s">
        <v>1267</v>
      </c>
      <c r="K121" s="261"/>
    </row>
    <row r="122" spans="2:11" ht="17.25" customHeight="1" x14ac:dyDescent="0.3">
      <c r="B122" s="260"/>
      <c r="C122" s="237" t="s">
        <v>1268</v>
      </c>
      <c r="D122" s="237"/>
      <c r="E122" s="237"/>
      <c r="F122" s="238" t="s">
        <v>1269</v>
      </c>
      <c r="G122" s="239"/>
      <c r="H122" s="237"/>
      <c r="I122" s="237"/>
      <c r="J122" s="237" t="s">
        <v>1270</v>
      </c>
      <c r="K122" s="261"/>
    </row>
    <row r="123" spans="2:11" ht="5.25" customHeight="1" x14ac:dyDescent="0.3">
      <c r="B123" s="262"/>
      <c r="C123" s="240"/>
      <c r="D123" s="240"/>
      <c r="E123" s="240"/>
      <c r="F123" s="240"/>
      <c r="G123" s="223"/>
      <c r="H123" s="240"/>
      <c r="I123" s="240"/>
      <c r="J123" s="240"/>
      <c r="K123" s="263"/>
    </row>
    <row r="124" spans="2:11" ht="15" customHeight="1" x14ac:dyDescent="0.3">
      <c r="B124" s="262"/>
      <c r="C124" s="223" t="s">
        <v>1274</v>
      </c>
      <c r="D124" s="240"/>
      <c r="E124" s="240"/>
      <c r="F124" s="242" t="s">
        <v>1271</v>
      </c>
      <c r="G124" s="223"/>
      <c r="H124" s="223" t="s">
        <v>1310</v>
      </c>
      <c r="I124" s="223" t="s">
        <v>1273</v>
      </c>
      <c r="J124" s="223">
        <v>120</v>
      </c>
      <c r="K124" s="264"/>
    </row>
    <row r="125" spans="2:11" ht="15" customHeight="1" x14ac:dyDescent="0.3">
      <c r="B125" s="262"/>
      <c r="C125" s="223" t="s">
        <v>1319</v>
      </c>
      <c r="D125" s="223"/>
      <c r="E125" s="223"/>
      <c r="F125" s="242" t="s">
        <v>1271</v>
      </c>
      <c r="G125" s="223"/>
      <c r="H125" s="223" t="s">
        <v>1320</v>
      </c>
      <c r="I125" s="223" t="s">
        <v>1273</v>
      </c>
      <c r="J125" s="223" t="s">
        <v>1321</v>
      </c>
      <c r="K125" s="264"/>
    </row>
    <row r="126" spans="2:11" ht="15" customHeight="1" x14ac:dyDescent="0.3">
      <c r="B126" s="262"/>
      <c r="C126" s="223" t="s">
        <v>1220</v>
      </c>
      <c r="D126" s="223"/>
      <c r="E126" s="223"/>
      <c r="F126" s="242" t="s">
        <v>1271</v>
      </c>
      <c r="G126" s="223"/>
      <c r="H126" s="223" t="s">
        <v>1322</v>
      </c>
      <c r="I126" s="223" t="s">
        <v>1273</v>
      </c>
      <c r="J126" s="223" t="s">
        <v>1321</v>
      </c>
      <c r="K126" s="264"/>
    </row>
    <row r="127" spans="2:11" ht="15" customHeight="1" x14ac:dyDescent="0.3">
      <c r="B127" s="262"/>
      <c r="C127" s="223" t="s">
        <v>1282</v>
      </c>
      <c r="D127" s="223"/>
      <c r="E127" s="223"/>
      <c r="F127" s="242" t="s">
        <v>1277</v>
      </c>
      <c r="G127" s="223"/>
      <c r="H127" s="223" t="s">
        <v>1283</v>
      </c>
      <c r="I127" s="223" t="s">
        <v>1273</v>
      </c>
      <c r="J127" s="223">
        <v>15</v>
      </c>
      <c r="K127" s="264"/>
    </row>
    <row r="128" spans="2:11" ht="15" customHeight="1" x14ac:dyDescent="0.3">
      <c r="B128" s="262"/>
      <c r="C128" s="244" t="s">
        <v>1284</v>
      </c>
      <c r="D128" s="244"/>
      <c r="E128" s="244"/>
      <c r="F128" s="245" t="s">
        <v>1277</v>
      </c>
      <c r="G128" s="244"/>
      <c r="H128" s="244" t="s">
        <v>1285</v>
      </c>
      <c r="I128" s="244" t="s">
        <v>1273</v>
      </c>
      <c r="J128" s="244">
        <v>15</v>
      </c>
      <c r="K128" s="264"/>
    </row>
    <row r="129" spans="2:11" ht="15" customHeight="1" x14ac:dyDescent="0.3">
      <c r="B129" s="262"/>
      <c r="C129" s="244" t="s">
        <v>1286</v>
      </c>
      <c r="D129" s="244"/>
      <c r="E129" s="244"/>
      <c r="F129" s="245" t="s">
        <v>1277</v>
      </c>
      <c r="G129" s="244"/>
      <c r="H129" s="244" t="s">
        <v>1287</v>
      </c>
      <c r="I129" s="244" t="s">
        <v>1273</v>
      </c>
      <c r="J129" s="244">
        <v>20</v>
      </c>
      <c r="K129" s="264"/>
    </row>
    <row r="130" spans="2:11" ht="15" customHeight="1" x14ac:dyDescent="0.3">
      <c r="B130" s="262"/>
      <c r="C130" s="244" t="s">
        <v>1288</v>
      </c>
      <c r="D130" s="244"/>
      <c r="E130" s="244"/>
      <c r="F130" s="245" t="s">
        <v>1277</v>
      </c>
      <c r="G130" s="244"/>
      <c r="H130" s="244" t="s">
        <v>1289</v>
      </c>
      <c r="I130" s="244" t="s">
        <v>1273</v>
      </c>
      <c r="J130" s="244">
        <v>20</v>
      </c>
      <c r="K130" s="264"/>
    </row>
    <row r="131" spans="2:11" ht="15" customHeight="1" x14ac:dyDescent="0.3">
      <c r="B131" s="262"/>
      <c r="C131" s="223" t="s">
        <v>1276</v>
      </c>
      <c r="D131" s="223"/>
      <c r="E131" s="223"/>
      <c r="F131" s="242" t="s">
        <v>1277</v>
      </c>
      <c r="G131" s="223"/>
      <c r="H131" s="223" t="s">
        <v>1310</v>
      </c>
      <c r="I131" s="223" t="s">
        <v>1273</v>
      </c>
      <c r="J131" s="223">
        <v>50</v>
      </c>
      <c r="K131" s="264"/>
    </row>
    <row r="132" spans="2:11" ht="15" customHeight="1" x14ac:dyDescent="0.3">
      <c r="B132" s="262"/>
      <c r="C132" s="223" t="s">
        <v>1290</v>
      </c>
      <c r="D132" s="223"/>
      <c r="E132" s="223"/>
      <c r="F132" s="242" t="s">
        <v>1277</v>
      </c>
      <c r="G132" s="223"/>
      <c r="H132" s="223" t="s">
        <v>1310</v>
      </c>
      <c r="I132" s="223" t="s">
        <v>1273</v>
      </c>
      <c r="J132" s="223">
        <v>50</v>
      </c>
      <c r="K132" s="264"/>
    </row>
    <row r="133" spans="2:11" ht="15" customHeight="1" x14ac:dyDescent="0.3">
      <c r="B133" s="262"/>
      <c r="C133" s="223" t="s">
        <v>1296</v>
      </c>
      <c r="D133" s="223"/>
      <c r="E133" s="223"/>
      <c r="F133" s="242" t="s">
        <v>1277</v>
      </c>
      <c r="G133" s="223"/>
      <c r="H133" s="223" t="s">
        <v>1310</v>
      </c>
      <c r="I133" s="223" t="s">
        <v>1273</v>
      </c>
      <c r="J133" s="223">
        <v>50</v>
      </c>
      <c r="K133" s="264"/>
    </row>
    <row r="134" spans="2:11" ht="15" customHeight="1" x14ac:dyDescent="0.3">
      <c r="B134" s="262"/>
      <c r="C134" s="223" t="s">
        <v>1298</v>
      </c>
      <c r="D134" s="223"/>
      <c r="E134" s="223"/>
      <c r="F134" s="242" t="s">
        <v>1277</v>
      </c>
      <c r="G134" s="223"/>
      <c r="H134" s="223" t="s">
        <v>1310</v>
      </c>
      <c r="I134" s="223" t="s">
        <v>1273</v>
      </c>
      <c r="J134" s="223">
        <v>50</v>
      </c>
      <c r="K134" s="264"/>
    </row>
    <row r="135" spans="2:11" ht="15" customHeight="1" x14ac:dyDescent="0.3">
      <c r="B135" s="262"/>
      <c r="C135" s="223" t="s">
        <v>146</v>
      </c>
      <c r="D135" s="223"/>
      <c r="E135" s="223"/>
      <c r="F135" s="242" t="s">
        <v>1277</v>
      </c>
      <c r="G135" s="223"/>
      <c r="H135" s="223" t="s">
        <v>1323</v>
      </c>
      <c r="I135" s="223" t="s">
        <v>1273</v>
      </c>
      <c r="J135" s="223">
        <v>255</v>
      </c>
      <c r="K135" s="264"/>
    </row>
    <row r="136" spans="2:11" ht="15" customHeight="1" x14ac:dyDescent="0.3">
      <c r="B136" s="262"/>
      <c r="C136" s="223" t="s">
        <v>1300</v>
      </c>
      <c r="D136" s="223"/>
      <c r="E136" s="223"/>
      <c r="F136" s="242" t="s">
        <v>1271</v>
      </c>
      <c r="G136" s="223"/>
      <c r="H136" s="223" t="s">
        <v>1324</v>
      </c>
      <c r="I136" s="223" t="s">
        <v>1302</v>
      </c>
      <c r="J136" s="223"/>
      <c r="K136" s="264"/>
    </row>
    <row r="137" spans="2:11" ht="15" customHeight="1" x14ac:dyDescent="0.3">
      <c r="B137" s="262"/>
      <c r="C137" s="223" t="s">
        <v>1303</v>
      </c>
      <c r="D137" s="223"/>
      <c r="E137" s="223"/>
      <c r="F137" s="242" t="s">
        <v>1271</v>
      </c>
      <c r="G137" s="223"/>
      <c r="H137" s="223" t="s">
        <v>1325</v>
      </c>
      <c r="I137" s="223" t="s">
        <v>1305</v>
      </c>
      <c r="J137" s="223"/>
      <c r="K137" s="264"/>
    </row>
    <row r="138" spans="2:11" ht="15" customHeight="1" x14ac:dyDescent="0.3">
      <c r="B138" s="262"/>
      <c r="C138" s="223" t="s">
        <v>1306</v>
      </c>
      <c r="D138" s="223"/>
      <c r="E138" s="223"/>
      <c r="F138" s="242" t="s">
        <v>1271</v>
      </c>
      <c r="G138" s="223"/>
      <c r="H138" s="223" t="s">
        <v>1306</v>
      </c>
      <c r="I138" s="223" t="s">
        <v>1305</v>
      </c>
      <c r="J138" s="223"/>
      <c r="K138" s="264"/>
    </row>
    <row r="139" spans="2:11" ht="15" customHeight="1" x14ac:dyDescent="0.3">
      <c r="B139" s="262"/>
      <c r="C139" s="223" t="s">
        <v>37</v>
      </c>
      <c r="D139" s="223"/>
      <c r="E139" s="223"/>
      <c r="F139" s="242" t="s">
        <v>1271</v>
      </c>
      <c r="G139" s="223"/>
      <c r="H139" s="223" t="s">
        <v>1326</v>
      </c>
      <c r="I139" s="223" t="s">
        <v>1305</v>
      </c>
      <c r="J139" s="223"/>
      <c r="K139" s="264"/>
    </row>
    <row r="140" spans="2:11" ht="15" customHeight="1" x14ac:dyDescent="0.3">
      <c r="B140" s="262"/>
      <c r="C140" s="223" t="s">
        <v>1327</v>
      </c>
      <c r="D140" s="223"/>
      <c r="E140" s="223"/>
      <c r="F140" s="242" t="s">
        <v>1271</v>
      </c>
      <c r="G140" s="223"/>
      <c r="H140" s="223" t="s">
        <v>1328</v>
      </c>
      <c r="I140" s="223" t="s">
        <v>1305</v>
      </c>
      <c r="J140" s="223"/>
      <c r="K140" s="264"/>
    </row>
    <row r="141" spans="2:11" ht="15" customHeight="1" x14ac:dyDescent="0.3">
      <c r="B141" s="265"/>
      <c r="C141" s="266"/>
      <c r="D141" s="266"/>
      <c r="E141" s="266"/>
      <c r="F141" s="266"/>
      <c r="G141" s="266"/>
      <c r="H141" s="266"/>
      <c r="I141" s="266"/>
      <c r="J141" s="266"/>
      <c r="K141" s="267"/>
    </row>
    <row r="142" spans="2:11" ht="18.75" customHeight="1" x14ac:dyDescent="0.3">
      <c r="B142" s="220"/>
      <c r="C142" s="220"/>
      <c r="D142" s="220"/>
      <c r="E142" s="220"/>
      <c r="F142" s="254"/>
      <c r="G142" s="220"/>
      <c r="H142" s="220"/>
      <c r="I142" s="220"/>
      <c r="J142" s="220"/>
      <c r="K142" s="220"/>
    </row>
    <row r="143" spans="2:11" ht="18.75" customHeight="1" x14ac:dyDescent="0.3"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</row>
    <row r="144" spans="2:11" ht="7.5" customHeight="1" x14ac:dyDescent="0.3">
      <c r="B144" s="230"/>
      <c r="C144" s="231"/>
      <c r="D144" s="231"/>
      <c r="E144" s="231"/>
      <c r="F144" s="231"/>
      <c r="G144" s="231"/>
      <c r="H144" s="231"/>
      <c r="I144" s="231"/>
      <c r="J144" s="231"/>
      <c r="K144" s="232"/>
    </row>
    <row r="145" spans="2:11" ht="45" customHeight="1" x14ac:dyDescent="0.3">
      <c r="B145" s="233"/>
      <c r="C145" s="364" t="s">
        <v>1329</v>
      </c>
      <c r="D145" s="364"/>
      <c r="E145" s="364"/>
      <c r="F145" s="364"/>
      <c r="G145" s="364"/>
      <c r="H145" s="364"/>
      <c r="I145" s="364"/>
      <c r="J145" s="364"/>
      <c r="K145" s="234"/>
    </row>
    <row r="146" spans="2:11" ht="17.25" customHeight="1" x14ac:dyDescent="0.3">
      <c r="B146" s="233"/>
      <c r="C146" s="235" t="s">
        <v>1265</v>
      </c>
      <c r="D146" s="235"/>
      <c r="E146" s="235"/>
      <c r="F146" s="235" t="s">
        <v>1266</v>
      </c>
      <c r="G146" s="236"/>
      <c r="H146" s="235" t="s">
        <v>141</v>
      </c>
      <c r="I146" s="235" t="s">
        <v>56</v>
      </c>
      <c r="J146" s="235" t="s">
        <v>1267</v>
      </c>
      <c r="K146" s="234"/>
    </row>
    <row r="147" spans="2:11" ht="17.25" customHeight="1" x14ac:dyDescent="0.3">
      <c r="B147" s="233"/>
      <c r="C147" s="237" t="s">
        <v>1268</v>
      </c>
      <c r="D147" s="237"/>
      <c r="E147" s="237"/>
      <c r="F147" s="238" t="s">
        <v>1269</v>
      </c>
      <c r="G147" s="239"/>
      <c r="H147" s="237"/>
      <c r="I147" s="237"/>
      <c r="J147" s="237" t="s">
        <v>1270</v>
      </c>
      <c r="K147" s="234"/>
    </row>
    <row r="148" spans="2:11" ht="5.25" customHeight="1" x14ac:dyDescent="0.3">
      <c r="B148" s="243"/>
      <c r="C148" s="240"/>
      <c r="D148" s="240"/>
      <c r="E148" s="240"/>
      <c r="F148" s="240"/>
      <c r="G148" s="241"/>
      <c r="H148" s="240"/>
      <c r="I148" s="240"/>
      <c r="J148" s="240"/>
      <c r="K148" s="264"/>
    </row>
    <row r="149" spans="2:11" ht="15" customHeight="1" x14ac:dyDescent="0.3">
      <c r="B149" s="243"/>
      <c r="C149" s="268" t="s">
        <v>1274</v>
      </c>
      <c r="D149" s="223"/>
      <c r="E149" s="223"/>
      <c r="F149" s="269" t="s">
        <v>1271</v>
      </c>
      <c r="G149" s="223"/>
      <c r="H149" s="268" t="s">
        <v>1310</v>
      </c>
      <c r="I149" s="268" t="s">
        <v>1273</v>
      </c>
      <c r="J149" s="268">
        <v>120</v>
      </c>
      <c r="K149" s="264"/>
    </row>
    <row r="150" spans="2:11" ht="15" customHeight="1" x14ac:dyDescent="0.3">
      <c r="B150" s="243"/>
      <c r="C150" s="268" t="s">
        <v>1319</v>
      </c>
      <c r="D150" s="223"/>
      <c r="E150" s="223"/>
      <c r="F150" s="269" t="s">
        <v>1271</v>
      </c>
      <c r="G150" s="223"/>
      <c r="H150" s="268" t="s">
        <v>1330</v>
      </c>
      <c r="I150" s="268" t="s">
        <v>1273</v>
      </c>
      <c r="J150" s="268" t="s">
        <v>1321</v>
      </c>
      <c r="K150" s="264"/>
    </row>
    <row r="151" spans="2:11" ht="15" customHeight="1" x14ac:dyDescent="0.3">
      <c r="B151" s="243"/>
      <c r="C151" s="268" t="s">
        <v>1220</v>
      </c>
      <c r="D151" s="223"/>
      <c r="E151" s="223"/>
      <c r="F151" s="269" t="s">
        <v>1271</v>
      </c>
      <c r="G151" s="223"/>
      <c r="H151" s="268" t="s">
        <v>1331</v>
      </c>
      <c r="I151" s="268" t="s">
        <v>1273</v>
      </c>
      <c r="J151" s="268" t="s">
        <v>1321</v>
      </c>
      <c r="K151" s="264"/>
    </row>
    <row r="152" spans="2:11" ht="15" customHeight="1" x14ac:dyDescent="0.3">
      <c r="B152" s="243"/>
      <c r="C152" s="268" t="s">
        <v>1276</v>
      </c>
      <c r="D152" s="223"/>
      <c r="E152" s="223"/>
      <c r="F152" s="269" t="s">
        <v>1277</v>
      </c>
      <c r="G152" s="223"/>
      <c r="H152" s="268" t="s">
        <v>1310</v>
      </c>
      <c r="I152" s="268" t="s">
        <v>1273</v>
      </c>
      <c r="J152" s="268">
        <v>50</v>
      </c>
      <c r="K152" s="264"/>
    </row>
    <row r="153" spans="2:11" ht="15" customHeight="1" x14ac:dyDescent="0.3">
      <c r="B153" s="243"/>
      <c r="C153" s="268" t="s">
        <v>1279</v>
      </c>
      <c r="D153" s="223"/>
      <c r="E153" s="223"/>
      <c r="F153" s="269" t="s">
        <v>1271</v>
      </c>
      <c r="G153" s="223"/>
      <c r="H153" s="268" t="s">
        <v>1310</v>
      </c>
      <c r="I153" s="268" t="s">
        <v>1281</v>
      </c>
      <c r="J153" s="268"/>
      <c r="K153" s="264"/>
    </row>
    <row r="154" spans="2:11" ht="15" customHeight="1" x14ac:dyDescent="0.3">
      <c r="B154" s="243"/>
      <c r="C154" s="268" t="s">
        <v>1290</v>
      </c>
      <c r="D154" s="223"/>
      <c r="E154" s="223"/>
      <c r="F154" s="269" t="s">
        <v>1277</v>
      </c>
      <c r="G154" s="223"/>
      <c r="H154" s="268" t="s">
        <v>1310</v>
      </c>
      <c r="I154" s="268" t="s">
        <v>1273</v>
      </c>
      <c r="J154" s="268">
        <v>50</v>
      </c>
      <c r="K154" s="264"/>
    </row>
    <row r="155" spans="2:11" ht="15" customHeight="1" x14ac:dyDescent="0.3">
      <c r="B155" s="243"/>
      <c r="C155" s="268" t="s">
        <v>1298</v>
      </c>
      <c r="D155" s="223"/>
      <c r="E155" s="223"/>
      <c r="F155" s="269" t="s">
        <v>1277</v>
      </c>
      <c r="G155" s="223"/>
      <c r="H155" s="268" t="s">
        <v>1310</v>
      </c>
      <c r="I155" s="268" t="s">
        <v>1273</v>
      </c>
      <c r="J155" s="268">
        <v>50</v>
      </c>
      <c r="K155" s="264"/>
    </row>
    <row r="156" spans="2:11" ht="15" customHeight="1" x14ac:dyDescent="0.3">
      <c r="B156" s="243"/>
      <c r="C156" s="268" t="s">
        <v>1296</v>
      </c>
      <c r="D156" s="223"/>
      <c r="E156" s="223"/>
      <c r="F156" s="269" t="s">
        <v>1277</v>
      </c>
      <c r="G156" s="223"/>
      <c r="H156" s="268" t="s">
        <v>1310</v>
      </c>
      <c r="I156" s="268" t="s">
        <v>1273</v>
      </c>
      <c r="J156" s="268">
        <v>50</v>
      </c>
      <c r="K156" s="264"/>
    </row>
    <row r="157" spans="2:11" ht="15" customHeight="1" x14ac:dyDescent="0.3">
      <c r="B157" s="243"/>
      <c r="C157" s="268" t="s">
        <v>105</v>
      </c>
      <c r="D157" s="223"/>
      <c r="E157" s="223"/>
      <c r="F157" s="269" t="s">
        <v>1271</v>
      </c>
      <c r="G157" s="223"/>
      <c r="H157" s="268" t="s">
        <v>1332</v>
      </c>
      <c r="I157" s="268" t="s">
        <v>1273</v>
      </c>
      <c r="J157" s="268" t="s">
        <v>1333</v>
      </c>
      <c r="K157" s="264"/>
    </row>
    <row r="158" spans="2:11" ht="15" customHeight="1" x14ac:dyDescent="0.3">
      <c r="B158" s="243"/>
      <c r="C158" s="268" t="s">
        <v>1334</v>
      </c>
      <c r="D158" s="223"/>
      <c r="E158" s="223"/>
      <c r="F158" s="269" t="s">
        <v>1271</v>
      </c>
      <c r="G158" s="223"/>
      <c r="H158" s="268" t="s">
        <v>1335</v>
      </c>
      <c r="I158" s="268" t="s">
        <v>1305</v>
      </c>
      <c r="J158" s="268"/>
      <c r="K158" s="264"/>
    </row>
    <row r="159" spans="2:11" ht="15" customHeight="1" x14ac:dyDescent="0.3">
      <c r="B159" s="270"/>
      <c r="C159" s="252"/>
      <c r="D159" s="252"/>
      <c r="E159" s="252"/>
      <c r="F159" s="252"/>
      <c r="G159" s="252"/>
      <c r="H159" s="252"/>
      <c r="I159" s="252"/>
      <c r="J159" s="252"/>
      <c r="K159" s="271"/>
    </row>
    <row r="160" spans="2:11" ht="18.75" customHeight="1" x14ac:dyDescent="0.3">
      <c r="B160" s="220"/>
      <c r="C160" s="223"/>
      <c r="D160" s="223"/>
      <c r="E160" s="223"/>
      <c r="F160" s="242"/>
      <c r="G160" s="223"/>
      <c r="H160" s="223"/>
      <c r="I160" s="223"/>
      <c r="J160" s="223"/>
      <c r="K160" s="220"/>
    </row>
    <row r="161" spans="2:11" ht="18.75" customHeight="1" x14ac:dyDescent="0.3"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</row>
    <row r="162" spans="2:11" ht="7.5" customHeight="1" x14ac:dyDescent="0.3">
      <c r="B162" s="210"/>
      <c r="C162" s="211"/>
      <c r="D162" s="211"/>
      <c r="E162" s="211"/>
      <c r="F162" s="211"/>
      <c r="G162" s="211"/>
      <c r="H162" s="211"/>
      <c r="I162" s="211"/>
      <c r="J162" s="211"/>
      <c r="K162" s="212"/>
    </row>
    <row r="163" spans="2:11" ht="45" customHeight="1" x14ac:dyDescent="0.3">
      <c r="B163" s="213"/>
      <c r="C163" s="361" t="s">
        <v>1336</v>
      </c>
      <c r="D163" s="361"/>
      <c r="E163" s="361"/>
      <c r="F163" s="361"/>
      <c r="G163" s="361"/>
      <c r="H163" s="361"/>
      <c r="I163" s="361"/>
      <c r="J163" s="361"/>
      <c r="K163" s="214"/>
    </row>
    <row r="164" spans="2:11" ht="17.25" customHeight="1" x14ac:dyDescent="0.3">
      <c r="B164" s="213"/>
      <c r="C164" s="235" t="s">
        <v>1265</v>
      </c>
      <c r="D164" s="235"/>
      <c r="E164" s="235"/>
      <c r="F164" s="235" t="s">
        <v>1266</v>
      </c>
      <c r="G164" s="272"/>
      <c r="H164" s="273" t="s">
        <v>141</v>
      </c>
      <c r="I164" s="273" t="s">
        <v>56</v>
      </c>
      <c r="J164" s="235" t="s">
        <v>1267</v>
      </c>
      <c r="K164" s="214"/>
    </row>
    <row r="165" spans="2:11" ht="17.25" customHeight="1" x14ac:dyDescent="0.3">
      <c r="B165" s="216"/>
      <c r="C165" s="237" t="s">
        <v>1268</v>
      </c>
      <c r="D165" s="237"/>
      <c r="E165" s="237"/>
      <c r="F165" s="238" t="s">
        <v>1269</v>
      </c>
      <c r="G165" s="274"/>
      <c r="H165" s="275"/>
      <c r="I165" s="275"/>
      <c r="J165" s="237" t="s">
        <v>1270</v>
      </c>
      <c r="K165" s="217"/>
    </row>
    <row r="166" spans="2:11" ht="5.25" customHeight="1" x14ac:dyDescent="0.3">
      <c r="B166" s="243"/>
      <c r="C166" s="240"/>
      <c r="D166" s="240"/>
      <c r="E166" s="240"/>
      <c r="F166" s="240"/>
      <c r="G166" s="241"/>
      <c r="H166" s="240"/>
      <c r="I166" s="240"/>
      <c r="J166" s="240"/>
      <c r="K166" s="264"/>
    </row>
    <row r="167" spans="2:11" ht="15" customHeight="1" x14ac:dyDescent="0.3">
      <c r="B167" s="243"/>
      <c r="C167" s="223" t="s">
        <v>1274</v>
      </c>
      <c r="D167" s="223"/>
      <c r="E167" s="223"/>
      <c r="F167" s="242" t="s">
        <v>1271</v>
      </c>
      <c r="G167" s="223"/>
      <c r="H167" s="223" t="s">
        <v>1310</v>
      </c>
      <c r="I167" s="223" t="s">
        <v>1273</v>
      </c>
      <c r="J167" s="223">
        <v>120</v>
      </c>
      <c r="K167" s="264"/>
    </row>
    <row r="168" spans="2:11" ht="15" customHeight="1" x14ac:dyDescent="0.3">
      <c r="B168" s="243"/>
      <c r="C168" s="223" t="s">
        <v>1319</v>
      </c>
      <c r="D168" s="223"/>
      <c r="E168" s="223"/>
      <c r="F168" s="242" t="s">
        <v>1271</v>
      </c>
      <c r="G168" s="223"/>
      <c r="H168" s="223" t="s">
        <v>1320</v>
      </c>
      <c r="I168" s="223" t="s">
        <v>1273</v>
      </c>
      <c r="J168" s="223" t="s">
        <v>1321</v>
      </c>
      <c r="K168" s="264"/>
    </row>
    <row r="169" spans="2:11" ht="15" customHeight="1" x14ac:dyDescent="0.3">
      <c r="B169" s="243"/>
      <c r="C169" s="223" t="s">
        <v>1220</v>
      </c>
      <c r="D169" s="223"/>
      <c r="E169" s="223"/>
      <c r="F169" s="242" t="s">
        <v>1271</v>
      </c>
      <c r="G169" s="223"/>
      <c r="H169" s="223" t="s">
        <v>1337</v>
      </c>
      <c r="I169" s="223" t="s">
        <v>1273</v>
      </c>
      <c r="J169" s="223" t="s">
        <v>1321</v>
      </c>
      <c r="K169" s="264"/>
    </row>
    <row r="170" spans="2:11" ht="15" customHeight="1" x14ac:dyDescent="0.3">
      <c r="B170" s="243"/>
      <c r="C170" s="223" t="s">
        <v>1276</v>
      </c>
      <c r="D170" s="223"/>
      <c r="E170" s="223"/>
      <c r="F170" s="242" t="s">
        <v>1277</v>
      </c>
      <c r="G170" s="223"/>
      <c r="H170" s="223" t="s">
        <v>1337</v>
      </c>
      <c r="I170" s="223" t="s">
        <v>1273</v>
      </c>
      <c r="J170" s="223">
        <v>50</v>
      </c>
      <c r="K170" s="264"/>
    </row>
    <row r="171" spans="2:11" ht="15" customHeight="1" x14ac:dyDescent="0.3">
      <c r="B171" s="243"/>
      <c r="C171" s="223" t="s">
        <v>1279</v>
      </c>
      <c r="D171" s="223"/>
      <c r="E171" s="223"/>
      <c r="F171" s="242" t="s">
        <v>1271</v>
      </c>
      <c r="G171" s="223"/>
      <c r="H171" s="223" t="s">
        <v>1337</v>
      </c>
      <c r="I171" s="223" t="s">
        <v>1281</v>
      </c>
      <c r="J171" s="223"/>
      <c r="K171" s="264"/>
    </row>
    <row r="172" spans="2:11" ht="15" customHeight="1" x14ac:dyDescent="0.3">
      <c r="B172" s="243"/>
      <c r="C172" s="223" t="s">
        <v>1290</v>
      </c>
      <c r="D172" s="223"/>
      <c r="E172" s="223"/>
      <c r="F172" s="242" t="s">
        <v>1277</v>
      </c>
      <c r="G172" s="223"/>
      <c r="H172" s="223" t="s">
        <v>1337</v>
      </c>
      <c r="I172" s="223" t="s">
        <v>1273</v>
      </c>
      <c r="J172" s="223">
        <v>50</v>
      </c>
      <c r="K172" s="264"/>
    </row>
    <row r="173" spans="2:11" ht="15" customHeight="1" x14ac:dyDescent="0.3">
      <c r="B173" s="243"/>
      <c r="C173" s="223" t="s">
        <v>1298</v>
      </c>
      <c r="D173" s="223"/>
      <c r="E173" s="223"/>
      <c r="F173" s="242" t="s">
        <v>1277</v>
      </c>
      <c r="G173" s="223"/>
      <c r="H173" s="223" t="s">
        <v>1337</v>
      </c>
      <c r="I173" s="223" t="s">
        <v>1273</v>
      </c>
      <c r="J173" s="223">
        <v>50</v>
      </c>
      <c r="K173" s="264"/>
    </row>
    <row r="174" spans="2:11" ht="15" customHeight="1" x14ac:dyDescent="0.3">
      <c r="B174" s="243"/>
      <c r="C174" s="223" t="s">
        <v>1296</v>
      </c>
      <c r="D174" s="223"/>
      <c r="E174" s="223"/>
      <c r="F174" s="242" t="s">
        <v>1277</v>
      </c>
      <c r="G174" s="223"/>
      <c r="H174" s="223" t="s">
        <v>1337</v>
      </c>
      <c r="I174" s="223" t="s">
        <v>1273</v>
      </c>
      <c r="J174" s="223">
        <v>50</v>
      </c>
      <c r="K174" s="264"/>
    </row>
    <row r="175" spans="2:11" ht="15" customHeight="1" x14ac:dyDescent="0.3">
      <c r="B175" s="243"/>
      <c r="C175" s="223" t="s">
        <v>140</v>
      </c>
      <c r="D175" s="223"/>
      <c r="E175" s="223"/>
      <c r="F175" s="242" t="s">
        <v>1271</v>
      </c>
      <c r="G175" s="223"/>
      <c r="H175" s="223" t="s">
        <v>1338</v>
      </c>
      <c r="I175" s="223" t="s">
        <v>1339</v>
      </c>
      <c r="J175" s="223"/>
      <c r="K175" s="264"/>
    </row>
    <row r="176" spans="2:11" ht="15" customHeight="1" x14ac:dyDescent="0.3">
      <c r="B176" s="243"/>
      <c r="C176" s="223" t="s">
        <v>56</v>
      </c>
      <c r="D176" s="223"/>
      <c r="E176" s="223"/>
      <c r="F176" s="242" t="s">
        <v>1271</v>
      </c>
      <c r="G176" s="223"/>
      <c r="H176" s="223" t="s">
        <v>1340</v>
      </c>
      <c r="I176" s="223" t="s">
        <v>1341</v>
      </c>
      <c r="J176" s="223">
        <v>1</v>
      </c>
      <c r="K176" s="264"/>
    </row>
    <row r="177" spans="2:11" ht="15" customHeight="1" x14ac:dyDescent="0.3">
      <c r="B177" s="243"/>
      <c r="C177" s="223" t="s">
        <v>52</v>
      </c>
      <c r="D177" s="223"/>
      <c r="E177" s="223"/>
      <c r="F177" s="242" t="s">
        <v>1271</v>
      </c>
      <c r="G177" s="223"/>
      <c r="H177" s="223" t="s">
        <v>1342</v>
      </c>
      <c r="I177" s="223" t="s">
        <v>1273</v>
      </c>
      <c r="J177" s="223">
        <v>20</v>
      </c>
      <c r="K177" s="264"/>
    </row>
    <row r="178" spans="2:11" ht="15" customHeight="1" x14ac:dyDescent="0.3">
      <c r="B178" s="243"/>
      <c r="C178" s="223" t="s">
        <v>141</v>
      </c>
      <c r="D178" s="223"/>
      <c r="E178" s="223"/>
      <c r="F178" s="242" t="s">
        <v>1271</v>
      </c>
      <c r="G178" s="223"/>
      <c r="H178" s="223" t="s">
        <v>1343</v>
      </c>
      <c r="I178" s="223" t="s">
        <v>1273</v>
      </c>
      <c r="J178" s="223">
        <v>255</v>
      </c>
      <c r="K178" s="264"/>
    </row>
    <row r="179" spans="2:11" ht="15" customHeight="1" x14ac:dyDescent="0.3">
      <c r="B179" s="243"/>
      <c r="C179" s="223" t="s">
        <v>142</v>
      </c>
      <c r="D179" s="223"/>
      <c r="E179" s="223"/>
      <c r="F179" s="242" t="s">
        <v>1271</v>
      </c>
      <c r="G179" s="223"/>
      <c r="H179" s="223" t="s">
        <v>1236</v>
      </c>
      <c r="I179" s="223" t="s">
        <v>1273</v>
      </c>
      <c r="J179" s="223">
        <v>10</v>
      </c>
      <c r="K179" s="264"/>
    </row>
    <row r="180" spans="2:11" ht="15" customHeight="1" x14ac:dyDescent="0.3">
      <c r="B180" s="243"/>
      <c r="C180" s="223" t="s">
        <v>143</v>
      </c>
      <c r="D180" s="223"/>
      <c r="E180" s="223"/>
      <c r="F180" s="242" t="s">
        <v>1271</v>
      </c>
      <c r="G180" s="223"/>
      <c r="H180" s="223" t="s">
        <v>1344</v>
      </c>
      <c r="I180" s="223" t="s">
        <v>1305</v>
      </c>
      <c r="J180" s="223"/>
      <c r="K180" s="264"/>
    </row>
    <row r="181" spans="2:11" ht="15" customHeight="1" x14ac:dyDescent="0.3">
      <c r="B181" s="243"/>
      <c r="C181" s="223" t="s">
        <v>1345</v>
      </c>
      <c r="D181" s="223"/>
      <c r="E181" s="223"/>
      <c r="F181" s="242" t="s">
        <v>1271</v>
      </c>
      <c r="G181" s="223"/>
      <c r="H181" s="223" t="s">
        <v>1346</v>
      </c>
      <c r="I181" s="223" t="s">
        <v>1305</v>
      </c>
      <c r="J181" s="223"/>
      <c r="K181" s="264"/>
    </row>
    <row r="182" spans="2:11" ht="15" customHeight="1" x14ac:dyDescent="0.3">
      <c r="B182" s="243"/>
      <c r="C182" s="223" t="s">
        <v>1334</v>
      </c>
      <c r="D182" s="223"/>
      <c r="E182" s="223"/>
      <c r="F182" s="242" t="s">
        <v>1271</v>
      </c>
      <c r="G182" s="223"/>
      <c r="H182" s="223" t="s">
        <v>1347</v>
      </c>
      <c r="I182" s="223" t="s">
        <v>1305</v>
      </c>
      <c r="J182" s="223"/>
      <c r="K182" s="264"/>
    </row>
    <row r="183" spans="2:11" ht="15" customHeight="1" x14ac:dyDescent="0.3">
      <c r="B183" s="243"/>
      <c r="C183" s="223" t="s">
        <v>145</v>
      </c>
      <c r="D183" s="223"/>
      <c r="E183" s="223"/>
      <c r="F183" s="242" t="s">
        <v>1277</v>
      </c>
      <c r="G183" s="223"/>
      <c r="H183" s="223" t="s">
        <v>1348</v>
      </c>
      <c r="I183" s="223" t="s">
        <v>1273</v>
      </c>
      <c r="J183" s="223">
        <v>50</v>
      </c>
      <c r="K183" s="264"/>
    </row>
    <row r="184" spans="2:11" ht="15" customHeight="1" x14ac:dyDescent="0.3">
      <c r="B184" s="243"/>
      <c r="C184" s="223" t="s">
        <v>1349</v>
      </c>
      <c r="D184" s="223"/>
      <c r="E184" s="223"/>
      <c r="F184" s="242" t="s">
        <v>1277</v>
      </c>
      <c r="G184" s="223"/>
      <c r="H184" s="223" t="s">
        <v>1350</v>
      </c>
      <c r="I184" s="223" t="s">
        <v>1351</v>
      </c>
      <c r="J184" s="223"/>
      <c r="K184" s="264"/>
    </row>
    <row r="185" spans="2:11" ht="15" customHeight="1" x14ac:dyDescent="0.3">
      <c r="B185" s="243"/>
      <c r="C185" s="223" t="s">
        <v>1352</v>
      </c>
      <c r="D185" s="223"/>
      <c r="E185" s="223"/>
      <c r="F185" s="242" t="s">
        <v>1277</v>
      </c>
      <c r="G185" s="223"/>
      <c r="H185" s="223" t="s">
        <v>1353</v>
      </c>
      <c r="I185" s="223" t="s">
        <v>1351</v>
      </c>
      <c r="J185" s="223"/>
      <c r="K185" s="264"/>
    </row>
    <row r="186" spans="2:11" ht="15" customHeight="1" x14ac:dyDescent="0.3">
      <c r="B186" s="243"/>
      <c r="C186" s="223" t="s">
        <v>1354</v>
      </c>
      <c r="D186" s="223"/>
      <c r="E186" s="223"/>
      <c r="F186" s="242" t="s">
        <v>1277</v>
      </c>
      <c r="G186" s="223"/>
      <c r="H186" s="223" t="s">
        <v>1355</v>
      </c>
      <c r="I186" s="223" t="s">
        <v>1351</v>
      </c>
      <c r="J186" s="223"/>
      <c r="K186" s="264"/>
    </row>
    <row r="187" spans="2:11" ht="15" customHeight="1" x14ac:dyDescent="0.3">
      <c r="B187" s="243"/>
      <c r="C187" s="276" t="s">
        <v>1356</v>
      </c>
      <c r="D187" s="223"/>
      <c r="E187" s="223"/>
      <c r="F187" s="242" t="s">
        <v>1277</v>
      </c>
      <c r="G187" s="223"/>
      <c r="H187" s="223" t="s">
        <v>1357</v>
      </c>
      <c r="I187" s="223" t="s">
        <v>1358</v>
      </c>
      <c r="J187" s="277" t="s">
        <v>1359</v>
      </c>
      <c r="K187" s="264"/>
    </row>
    <row r="188" spans="2:11" ht="15" customHeight="1" x14ac:dyDescent="0.3">
      <c r="B188" s="243"/>
      <c r="C188" s="228" t="s">
        <v>41</v>
      </c>
      <c r="D188" s="223"/>
      <c r="E188" s="223"/>
      <c r="F188" s="242" t="s">
        <v>1271</v>
      </c>
      <c r="G188" s="223"/>
      <c r="H188" s="220" t="s">
        <v>1360</v>
      </c>
      <c r="I188" s="223" t="s">
        <v>1361</v>
      </c>
      <c r="J188" s="223"/>
      <c r="K188" s="264"/>
    </row>
    <row r="189" spans="2:11" ht="15" customHeight="1" x14ac:dyDescent="0.3">
      <c r="B189" s="243"/>
      <c r="C189" s="228" t="s">
        <v>1362</v>
      </c>
      <c r="D189" s="223"/>
      <c r="E189" s="223"/>
      <c r="F189" s="242" t="s">
        <v>1271</v>
      </c>
      <c r="G189" s="223"/>
      <c r="H189" s="223" t="s">
        <v>1363</v>
      </c>
      <c r="I189" s="223" t="s">
        <v>1305</v>
      </c>
      <c r="J189" s="223"/>
      <c r="K189" s="264"/>
    </row>
    <row r="190" spans="2:11" ht="15" customHeight="1" x14ac:dyDescent="0.3">
      <c r="B190" s="243"/>
      <c r="C190" s="228" t="s">
        <v>1364</v>
      </c>
      <c r="D190" s="223"/>
      <c r="E190" s="223"/>
      <c r="F190" s="242" t="s">
        <v>1271</v>
      </c>
      <c r="G190" s="223"/>
      <c r="H190" s="223" t="s">
        <v>1365</v>
      </c>
      <c r="I190" s="223" t="s">
        <v>1305</v>
      </c>
      <c r="J190" s="223"/>
      <c r="K190" s="264"/>
    </row>
    <row r="191" spans="2:11" ht="15" customHeight="1" x14ac:dyDescent="0.3">
      <c r="B191" s="243"/>
      <c r="C191" s="228" t="s">
        <v>1366</v>
      </c>
      <c r="D191" s="223"/>
      <c r="E191" s="223"/>
      <c r="F191" s="242" t="s">
        <v>1277</v>
      </c>
      <c r="G191" s="223"/>
      <c r="H191" s="223" t="s">
        <v>1367</v>
      </c>
      <c r="I191" s="223" t="s">
        <v>1305</v>
      </c>
      <c r="J191" s="223"/>
      <c r="K191" s="264"/>
    </row>
    <row r="192" spans="2:11" ht="15" customHeight="1" x14ac:dyDescent="0.3">
      <c r="B192" s="270"/>
      <c r="C192" s="278"/>
      <c r="D192" s="252"/>
      <c r="E192" s="252"/>
      <c r="F192" s="252"/>
      <c r="G192" s="252"/>
      <c r="H192" s="252"/>
      <c r="I192" s="252"/>
      <c r="J192" s="252"/>
      <c r="K192" s="271"/>
    </row>
    <row r="193" spans="2:11" ht="18.75" customHeight="1" x14ac:dyDescent="0.3">
      <c r="B193" s="220"/>
      <c r="C193" s="223"/>
      <c r="D193" s="223"/>
      <c r="E193" s="223"/>
      <c r="F193" s="242"/>
      <c r="G193" s="223"/>
      <c r="H193" s="223"/>
      <c r="I193" s="223"/>
      <c r="J193" s="223"/>
      <c r="K193" s="220"/>
    </row>
    <row r="194" spans="2:11" ht="18.75" customHeight="1" x14ac:dyDescent="0.3">
      <c r="B194" s="220"/>
      <c r="C194" s="223"/>
      <c r="D194" s="223"/>
      <c r="E194" s="223"/>
      <c r="F194" s="242"/>
      <c r="G194" s="223"/>
      <c r="H194" s="223"/>
      <c r="I194" s="223"/>
      <c r="J194" s="223"/>
      <c r="K194" s="220"/>
    </row>
    <row r="195" spans="2:11" ht="18.75" customHeight="1" x14ac:dyDescent="0.3"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</row>
    <row r="196" spans="2:11" x14ac:dyDescent="0.3">
      <c r="B196" s="210"/>
      <c r="C196" s="211"/>
      <c r="D196" s="211"/>
      <c r="E196" s="211"/>
      <c r="F196" s="211"/>
      <c r="G196" s="211"/>
      <c r="H196" s="211"/>
      <c r="I196" s="211"/>
      <c r="J196" s="211"/>
      <c r="K196" s="212"/>
    </row>
    <row r="197" spans="2:11" ht="21" x14ac:dyDescent="0.3">
      <c r="B197" s="213"/>
      <c r="C197" s="361" t="s">
        <v>1368</v>
      </c>
      <c r="D197" s="361"/>
      <c r="E197" s="361"/>
      <c r="F197" s="361"/>
      <c r="G197" s="361"/>
      <c r="H197" s="361"/>
      <c r="I197" s="361"/>
      <c r="J197" s="361"/>
      <c r="K197" s="214"/>
    </row>
    <row r="198" spans="2:11" ht="25.5" customHeight="1" x14ac:dyDescent="0.3">
      <c r="B198" s="213"/>
      <c r="C198" s="279" t="s">
        <v>1369</v>
      </c>
      <c r="D198" s="279"/>
      <c r="E198" s="279"/>
      <c r="F198" s="279" t="s">
        <v>1370</v>
      </c>
      <c r="G198" s="280"/>
      <c r="H198" s="362" t="s">
        <v>1371</v>
      </c>
      <c r="I198" s="362"/>
      <c r="J198" s="362"/>
      <c r="K198" s="214"/>
    </row>
    <row r="199" spans="2:11" ht="5.25" customHeight="1" x14ac:dyDescent="0.3">
      <c r="B199" s="243"/>
      <c r="C199" s="240"/>
      <c r="D199" s="240"/>
      <c r="E199" s="240"/>
      <c r="F199" s="240"/>
      <c r="G199" s="223"/>
      <c r="H199" s="240"/>
      <c r="I199" s="240"/>
      <c r="J199" s="240"/>
      <c r="K199" s="264"/>
    </row>
    <row r="200" spans="2:11" ht="15" customHeight="1" x14ac:dyDescent="0.3">
      <c r="B200" s="243"/>
      <c r="C200" s="223" t="s">
        <v>1361</v>
      </c>
      <c r="D200" s="223"/>
      <c r="E200" s="223"/>
      <c r="F200" s="242" t="s">
        <v>42</v>
      </c>
      <c r="G200" s="223"/>
      <c r="H200" s="363" t="s">
        <v>1372</v>
      </c>
      <c r="I200" s="363"/>
      <c r="J200" s="363"/>
      <c r="K200" s="264"/>
    </row>
    <row r="201" spans="2:11" ht="15" customHeight="1" x14ac:dyDescent="0.3">
      <c r="B201" s="243"/>
      <c r="C201" s="249"/>
      <c r="D201" s="223"/>
      <c r="E201" s="223"/>
      <c r="F201" s="242" t="s">
        <v>43</v>
      </c>
      <c r="G201" s="223"/>
      <c r="H201" s="363" t="s">
        <v>1373</v>
      </c>
      <c r="I201" s="363"/>
      <c r="J201" s="363"/>
      <c r="K201" s="264"/>
    </row>
    <row r="202" spans="2:11" ht="15" customHeight="1" x14ac:dyDescent="0.3">
      <c r="B202" s="243"/>
      <c r="C202" s="249"/>
      <c r="D202" s="223"/>
      <c r="E202" s="223"/>
      <c r="F202" s="242" t="s">
        <v>46</v>
      </c>
      <c r="G202" s="223"/>
      <c r="H202" s="363" t="s">
        <v>1374</v>
      </c>
      <c r="I202" s="363"/>
      <c r="J202" s="363"/>
      <c r="K202" s="264"/>
    </row>
    <row r="203" spans="2:11" ht="15" customHeight="1" x14ac:dyDescent="0.3">
      <c r="B203" s="243"/>
      <c r="C203" s="223"/>
      <c r="D203" s="223"/>
      <c r="E203" s="223"/>
      <c r="F203" s="242" t="s">
        <v>44</v>
      </c>
      <c r="G203" s="223"/>
      <c r="H203" s="363" t="s">
        <v>1375</v>
      </c>
      <c r="I203" s="363"/>
      <c r="J203" s="363"/>
      <c r="K203" s="264"/>
    </row>
    <row r="204" spans="2:11" ht="15" customHeight="1" x14ac:dyDescent="0.3">
      <c r="B204" s="243"/>
      <c r="C204" s="223"/>
      <c r="D204" s="223"/>
      <c r="E204" s="223"/>
      <c r="F204" s="242" t="s">
        <v>45</v>
      </c>
      <c r="G204" s="223"/>
      <c r="H204" s="363" t="s">
        <v>1376</v>
      </c>
      <c r="I204" s="363"/>
      <c r="J204" s="363"/>
      <c r="K204" s="264"/>
    </row>
    <row r="205" spans="2:11" ht="15" customHeight="1" x14ac:dyDescent="0.3">
      <c r="B205" s="243"/>
      <c r="C205" s="223"/>
      <c r="D205" s="223"/>
      <c r="E205" s="223"/>
      <c r="F205" s="242"/>
      <c r="G205" s="223"/>
      <c r="H205" s="223"/>
      <c r="I205" s="223"/>
      <c r="J205" s="223"/>
      <c r="K205" s="264"/>
    </row>
    <row r="206" spans="2:11" ht="15" customHeight="1" x14ac:dyDescent="0.3">
      <c r="B206" s="243"/>
      <c r="C206" s="223" t="s">
        <v>1317</v>
      </c>
      <c r="D206" s="223"/>
      <c r="E206" s="223"/>
      <c r="F206" s="242" t="s">
        <v>77</v>
      </c>
      <c r="G206" s="223"/>
      <c r="H206" s="363" t="s">
        <v>1377</v>
      </c>
      <c r="I206" s="363"/>
      <c r="J206" s="363"/>
      <c r="K206" s="264"/>
    </row>
    <row r="207" spans="2:11" ht="15" customHeight="1" x14ac:dyDescent="0.3">
      <c r="B207" s="243"/>
      <c r="C207" s="249"/>
      <c r="D207" s="223"/>
      <c r="E207" s="223"/>
      <c r="F207" s="242" t="s">
        <v>1214</v>
      </c>
      <c r="G207" s="223"/>
      <c r="H207" s="363" t="s">
        <v>1215</v>
      </c>
      <c r="I207" s="363"/>
      <c r="J207" s="363"/>
      <c r="K207" s="264"/>
    </row>
    <row r="208" spans="2:11" ht="15" customHeight="1" x14ac:dyDescent="0.3">
      <c r="B208" s="243"/>
      <c r="C208" s="223"/>
      <c r="D208" s="223"/>
      <c r="E208" s="223"/>
      <c r="F208" s="242" t="s">
        <v>1212</v>
      </c>
      <c r="G208" s="223"/>
      <c r="H208" s="363" t="s">
        <v>1378</v>
      </c>
      <c r="I208" s="363"/>
      <c r="J208" s="363"/>
      <c r="K208" s="264"/>
    </row>
    <row r="209" spans="2:11" ht="15" customHeight="1" x14ac:dyDescent="0.3">
      <c r="B209" s="281"/>
      <c r="C209" s="249"/>
      <c r="D209" s="249"/>
      <c r="E209" s="249"/>
      <c r="F209" s="242" t="s">
        <v>1216</v>
      </c>
      <c r="G209" s="228"/>
      <c r="H209" s="360" t="s">
        <v>1217</v>
      </c>
      <c r="I209" s="360"/>
      <c r="J209" s="360"/>
      <c r="K209" s="282"/>
    </row>
    <row r="210" spans="2:11" ht="15" customHeight="1" x14ac:dyDescent="0.3">
      <c r="B210" s="281"/>
      <c r="C210" s="249"/>
      <c r="D210" s="249"/>
      <c r="E210" s="249"/>
      <c r="F210" s="242" t="s">
        <v>1218</v>
      </c>
      <c r="G210" s="228"/>
      <c r="H210" s="360" t="s">
        <v>1379</v>
      </c>
      <c r="I210" s="360"/>
      <c r="J210" s="360"/>
      <c r="K210" s="282"/>
    </row>
    <row r="211" spans="2:11" ht="15" customHeight="1" x14ac:dyDescent="0.3">
      <c r="B211" s="281"/>
      <c r="C211" s="249"/>
      <c r="D211" s="249"/>
      <c r="E211" s="249"/>
      <c r="F211" s="283"/>
      <c r="G211" s="228"/>
      <c r="H211" s="284"/>
      <c r="I211" s="284"/>
      <c r="J211" s="284"/>
      <c r="K211" s="282"/>
    </row>
    <row r="212" spans="2:11" ht="15" customHeight="1" x14ac:dyDescent="0.3">
      <c r="B212" s="281"/>
      <c r="C212" s="223" t="s">
        <v>1341</v>
      </c>
      <c r="D212" s="249"/>
      <c r="E212" s="249"/>
      <c r="F212" s="242">
        <v>1</v>
      </c>
      <c r="G212" s="228"/>
      <c r="H212" s="360" t="s">
        <v>1380</v>
      </c>
      <c r="I212" s="360"/>
      <c r="J212" s="360"/>
      <c r="K212" s="282"/>
    </row>
    <row r="213" spans="2:11" ht="15" customHeight="1" x14ac:dyDescent="0.3">
      <c r="B213" s="281"/>
      <c r="C213" s="249"/>
      <c r="D213" s="249"/>
      <c r="E213" s="249"/>
      <c r="F213" s="242">
        <v>2</v>
      </c>
      <c r="G213" s="228"/>
      <c r="H213" s="360" t="s">
        <v>1381</v>
      </c>
      <c r="I213" s="360"/>
      <c r="J213" s="360"/>
      <c r="K213" s="282"/>
    </row>
    <row r="214" spans="2:11" ht="15" customHeight="1" x14ac:dyDescent="0.3">
      <c r="B214" s="281"/>
      <c r="C214" s="249"/>
      <c r="D214" s="249"/>
      <c r="E214" s="249"/>
      <c r="F214" s="242">
        <v>3</v>
      </c>
      <c r="G214" s="228"/>
      <c r="H214" s="360" t="s">
        <v>1382</v>
      </c>
      <c r="I214" s="360"/>
      <c r="J214" s="360"/>
      <c r="K214" s="282"/>
    </row>
    <row r="215" spans="2:11" ht="15" customHeight="1" x14ac:dyDescent="0.3">
      <c r="B215" s="281"/>
      <c r="C215" s="249"/>
      <c r="D215" s="249"/>
      <c r="E215" s="249"/>
      <c r="F215" s="242">
        <v>4</v>
      </c>
      <c r="G215" s="228"/>
      <c r="H215" s="360" t="s">
        <v>1383</v>
      </c>
      <c r="I215" s="360"/>
      <c r="J215" s="360"/>
      <c r="K215" s="282"/>
    </row>
    <row r="216" spans="2:11" ht="12.75" customHeight="1" x14ac:dyDescent="0.3">
      <c r="B216" s="285"/>
      <c r="C216" s="286"/>
      <c r="D216" s="286"/>
      <c r="E216" s="286"/>
      <c r="F216" s="286"/>
      <c r="G216" s="286"/>
      <c r="H216" s="286"/>
      <c r="I216" s="286"/>
      <c r="J216" s="286"/>
      <c r="K216" s="287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9</vt:i4>
      </vt:variant>
    </vt:vector>
  </HeadingPairs>
  <TitlesOfParts>
    <vt:vector size="20" baseType="lpstr">
      <vt:lpstr>Rekapitulace stavby</vt:lpstr>
      <vt:lpstr>03 - SO - 03 Měření emisí</vt:lpstr>
      <vt:lpstr>SO 03 Položky elektro</vt:lpstr>
      <vt:lpstr>Rekapitulace elektro 03</vt:lpstr>
      <vt:lpstr>04 - SO - 04 Občerstvení</vt:lpstr>
      <vt:lpstr>SO 04 Položky elektro</vt:lpstr>
      <vt:lpstr>Rekapitulace elektro 04</vt:lpstr>
      <vt:lpstr>05 - SO - 05 Zázemí řidičů</vt:lpstr>
      <vt:lpstr>SO 05 Položky elektro</vt:lpstr>
      <vt:lpstr>Rekapitulace elektro 05</vt:lpstr>
      <vt:lpstr>Pokyny pro vyplnění</vt:lpstr>
      <vt:lpstr>'03 - SO - 03 Měření emisí'!Názvy_tisku</vt:lpstr>
      <vt:lpstr>'04 - SO - 04 Občerstvení'!Názvy_tisku</vt:lpstr>
      <vt:lpstr>'05 - SO - 05 Zázemí řidičů'!Názvy_tisku</vt:lpstr>
      <vt:lpstr>'Rekapitulace stavby'!Názvy_tisku</vt:lpstr>
      <vt:lpstr>'03 - SO - 03 Měření emisí'!Oblast_tisku</vt:lpstr>
      <vt:lpstr>'04 - SO - 04 Občerstvení'!Oblast_tisku</vt:lpstr>
      <vt:lpstr>'05 - SO - 05 Zázemí řidičů'!Oblast_tisku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Machek2</dc:creator>
  <cp:lastModifiedBy>Alena Duskova</cp:lastModifiedBy>
  <dcterms:created xsi:type="dcterms:W3CDTF">2017-03-31T10:25:10Z</dcterms:created>
  <dcterms:modified xsi:type="dcterms:W3CDTF">2017-04-12T12:53:43Z</dcterms:modified>
</cp:coreProperties>
</file>