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luefort.sharepoint.com/sites/B_VZ25_0027/Sdilene dokumenty/General/Výběrové řízení - aktuální/Zadávací dokumentace/"/>
    </mc:Choice>
  </mc:AlternateContent>
  <xr:revisionPtr revIDLastSave="1" documentId="13_ncr:1_{2D4F9064-97AC-4D1B-A64A-D7A29EE6AADE}" xr6:coauthVersionLast="47" xr6:coauthVersionMax="47" xr10:uidLastSave="{12FC2096-2D21-4643-ACC7-CB71B7AD6EB9}"/>
  <bookViews>
    <workbookView xWindow="-120" yWindow="-120" windowWidth="29040" windowHeight="17520" xr2:uid="{00000000-000D-0000-FFFF-FFFF00000000}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3" l="1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7" i="3"/>
  <c r="I37" i="3" s="1"/>
  <c r="F36" i="3"/>
  <c r="I36" i="3" s="1"/>
  <c r="F35" i="3"/>
  <c r="I35" i="3" s="1"/>
  <c r="I27" i="3"/>
  <c r="I26" i="3"/>
  <c r="I25" i="3"/>
  <c r="I18" i="2" s="1"/>
  <c r="I24" i="3"/>
  <c r="I23" i="3"/>
  <c r="I22" i="3"/>
  <c r="I15" i="2" s="1"/>
  <c r="I21" i="3"/>
  <c r="I17" i="3"/>
  <c r="I16" i="3"/>
  <c r="F15" i="2" s="1"/>
  <c r="I15" i="3"/>
  <c r="I18" i="3" s="1"/>
  <c r="F29" i="3" s="1"/>
  <c r="I10" i="3"/>
  <c r="F10" i="3"/>
  <c r="C10" i="3"/>
  <c r="F8" i="3"/>
  <c r="C8" i="3"/>
  <c r="F6" i="3"/>
  <c r="C6" i="3"/>
  <c r="F4" i="3"/>
  <c r="C4" i="3"/>
  <c r="F2" i="3"/>
  <c r="C2" i="3"/>
  <c r="I19" i="2"/>
  <c r="I17" i="2"/>
  <c r="I16" i="2"/>
  <c r="F16" i="2"/>
  <c r="I14" i="2"/>
  <c r="F14" i="2"/>
  <c r="I10" i="2"/>
  <c r="F10" i="2"/>
  <c r="C10" i="2"/>
  <c r="F8" i="2"/>
  <c r="C8" i="2"/>
  <c r="F6" i="2"/>
  <c r="C6" i="2"/>
  <c r="F4" i="2"/>
  <c r="C4" i="2"/>
  <c r="F2" i="2"/>
  <c r="C2" i="2"/>
  <c r="BV36" i="1"/>
  <c r="BO36" i="1"/>
  <c r="F38" i="3" s="1"/>
  <c r="I38" i="3" s="1"/>
  <c r="BI36" i="1"/>
  <c r="BC36" i="1"/>
  <c r="AO36" i="1"/>
  <c r="BH36" i="1" s="1"/>
  <c r="AN36" i="1"/>
  <c r="BG36" i="1" s="1"/>
  <c r="AJ36" i="1"/>
  <c r="AS35" i="1" s="1"/>
  <c r="AI36" i="1"/>
  <c r="AR35" i="1" s="1"/>
  <c r="AG36" i="1"/>
  <c r="AF36" i="1"/>
  <c r="AE36" i="1"/>
  <c r="AD36" i="1"/>
  <c r="AC36" i="1"/>
  <c r="AB36" i="1"/>
  <c r="AA36" i="1"/>
  <c r="Y36" i="1"/>
  <c r="N36" i="1"/>
  <c r="BE36" i="1" s="1"/>
  <c r="L36" i="1"/>
  <c r="AK36" i="1" s="1"/>
  <c r="AT35" i="1" s="1"/>
  <c r="BV33" i="1"/>
  <c r="BC33" i="1"/>
  <c r="AO33" i="1"/>
  <c r="AN33" i="1"/>
  <c r="AJ33" i="1"/>
  <c r="AI33" i="1"/>
  <c r="AG33" i="1"/>
  <c r="AF33" i="1"/>
  <c r="AE33" i="1"/>
  <c r="AD33" i="1"/>
  <c r="AC33" i="1"/>
  <c r="AB33" i="1"/>
  <c r="AA33" i="1"/>
  <c r="BV32" i="1"/>
  <c r="BC32" i="1"/>
  <c r="AO32" i="1"/>
  <c r="AN32" i="1"/>
  <c r="AJ32" i="1"/>
  <c r="AI32" i="1"/>
  <c r="AG32" i="1"/>
  <c r="AF32" i="1"/>
  <c r="AE32" i="1"/>
  <c r="AD32" i="1"/>
  <c r="AC32" i="1"/>
  <c r="AB32" i="1"/>
  <c r="AA32" i="1"/>
  <c r="BV31" i="1"/>
  <c r="BC31" i="1"/>
  <c r="AO31" i="1"/>
  <c r="AN31" i="1"/>
  <c r="AJ31" i="1"/>
  <c r="AI31" i="1"/>
  <c r="AG31" i="1"/>
  <c r="AF31" i="1"/>
  <c r="AE31" i="1"/>
  <c r="AD31" i="1"/>
  <c r="AC31" i="1"/>
  <c r="AB31" i="1"/>
  <c r="AA31" i="1"/>
  <c r="BV30" i="1"/>
  <c r="BC30" i="1"/>
  <c r="AO30" i="1"/>
  <c r="AN30" i="1"/>
  <c r="AJ30" i="1"/>
  <c r="AI30" i="1"/>
  <c r="AG30" i="1"/>
  <c r="AF30" i="1"/>
  <c r="AE30" i="1"/>
  <c r="AD30" i="1"/>
  <c r="AC30" i="1"/>
  <c r="AB30" i="1"/>
  <c r="AA30" i="1"/>
  <c r="BV28" i="1"/>
  <c r="BI28" i="1"/>
  <c r="BC28" i="1"/>
  <c r="AO28" i="1"/>
  <c r="AW28" i="1" s="1"/>
  <c r="AN28" i="1"/>
  <c r="BG28" i="1" s="1"/>
  <c r="AA28" i="1" s="1"/>
  <c r="AJ28" i="1"/>
  <c r="AS27" i="1" s="1"/>
  <c r="AI28" i="1"/>
  <c r="AR27" i="1" s="1"/>
  <c r="AG28" i="1"/>
  <c r="AF28" i="1"/>
  <c r="AE28" i="1"/>
  <c r="AD28" i="1"/>
  <c r="AC28" i="1"/>
  <c r="Y28" i="1"/>
  <c r="N28" i="1"/>
  <c r="N27" i="1" s="1"/>
  <c r="L28" i="1"/>
  <c r="L27" i="1" s="1"/>
  <c r="BV26" i="1"/>
  <c r="BI26" i="1"/>
  <c r="BC26" i="1"/>
  <c r="AO26" i="1"/>
  <c r="AW26" i="1" s="1"/>
  <c r="AN26" i="1"/>
  <c r="BG26" i="1" s="1"/>
  <c r="AA26" i="1" s="1"/>
  <c r="AJ26" i="1"/>
  <c r="AS25" i="1" s="1"/>
  <c r="AI26" i="1"/>
  <c r="AR25" i="1" s="1"/>
  <c r="AG26" i="1"/>
  <c r="AF26" i="1"/>
  <c r="AE26" i="1"/>
  <c r="AD26" i="1"/>
  <c r="AC26" i="1"/>
  <c r="Y26" i="1"/>
  <c r="N26" i="1"/>
  <c r="BE26" i="1" s="1"/>
  <c r="L26" i="1"/>
  <c r="L25" i="1" s="1"/>
  <c r="BV24" i="1"/>
  <c r="BI24" i="1"/>
  <c r="BC24" i="1"/>
  <c r="AO24" i="1"/>
  <c r="AW24" i="1" s="1"/>
  <c r="AN24" i="1"/>
  <c r="J24" i="1" s="1"/>
  <c r="AJ24" i="1"/>
  <c r="AI24" i="1"/>
  <c r="AG24" i="1"/>
  <c r="AF24" i="1"/>
  <c r="AE24" i="1"/>
  <c r="AD24" i="1"/>
  <c r="AC24" i="1"/>
  <c r="Y24" i="1"/>
  <c r="N24" i="1"/>
  <c r="BE24" i="1" s="1"/>
  <c r="L24" i="1"/>
  <c r="AK24" i="1" s="1"/>
  <c r="BV23" i="1"/>
  <c r="BI23" i="1"/>
  <c r="BC23" i="1"/>
  <c r="AO23" i="1"/>
  <c r="BH23" i="1" s="1"/>
  <c r="AB23" i="1" s="1"/>
  <c r="AN23" i="1"/>
  <c r="BG23" i="1" s="1"/>
  <c r="AA23" i="1" s="1"/>
  <c r="AJ23" i="1"/>
  <c r="AI23" i="1"/>
  <c r="AG23" i="1"/>
  <c r="AF23" i="1"/>
  <c r="AE23" i="1"/>
  <c r="AD23" i="1"/>
  <c r="AC23" i="1"/>
  <c r="Y23" i="1"/>
  <c r="N23" i="1"/>
  <c r="BE23" i="1" s="1"/>
  <c r="L23" i="1"/>
  <c r="BV21" i="1"/>
  <c r="BI21" i="1"/>
  <c r="BC21" i="1"/>
  <c r="AO21" i="1"/>
  <c r="BH21" i="1" s="1"/>
  <c r="AB21" i="1" s="1"/>
  <c r="AN21" i="1"/>
  <c r="BG21" i="1" s="1"/>
  <c r="AA21" i="1" s="1"/>
  <c r="AJ21" i="1"/>
  <c r="AI21" i="1"/>
  <c r="AG21" i="1"/>
  <c r="AF21" i="1"/>
  <c r="AE21" i="1"/>
  <c r="AD21" i="1"/>
  <c r="AC21" i="1"/>
  <c r="Y21" i="1"/>
  <c r="N21" i="1"/>
  <c r="BE21" i="1" s="1"/>
  <c r="L21" i="1"/>
  <c r="AK21" i="1" s="1"/>
  <c r="BV20" i="1"/>
  <c r="BI20" i="1"/>
  <c r="BC20" i="1"/>
  <c r="AO20" i="1"/>
  <c r="AW20" i="1" s="1"/>
  <c r="AN20" i="1"/>
  <c r="BG20" i="1" s="1"/>
  <c r="AA20" i="1" s="1"/>
  <c r="AJ20" i="1"/>
  <c r="AI20" i="1"/>
  <c r="AG20" i="1"/>
  <c r="AF20" i="1"/>
  <c r="AE20" i="1"/>
  <c r="AD20" i="1"/>
  <c r="AC20" i="1"/>
  <c r="Y20" i="1"/>
  <c r="N20" i="1"/>
  <c r="BE20" i="1" s="1"/>
  <c r="L20" i="1"/>
  <c r="AK20" i="1" s="1"/>
  <c r="BV18" i="1"/>
  <c r="BI18" i="1"/>
  <c r="BC18" i="1"/>
  <c r="AO18" i="1"/>
  <c r="BH18" i="1" s="1"/>
  <c r="AB18" i="1" s="1"/>
  <c r="AN18" i="1"/>
  <c r="BG18" i="1" s="1"/>
  <c r="AA18" i="1" s="1"/>
  <c r="AJ18" i="1"/>
  <c r="AI18" i="1"/>
  <c r="AG18" i="1"/>
  <c r="AF18" i="1"/>
  <c r="AE18" i="1"/>
  <c r="AD18" i="1"/>
  <c r="AC18" i="1"/>
  <c r="Y18" i="1"/>
  <c r="N18" i="1"/>
  <c r="BE18" i="1" s="1"/>
  <c r="L18" i="1"/>
  <c r="AK18" i="1" s="1"/>
  <c r="BV17" i="1"/>
  <c r="BI17" i="1"/>
  <c r="BC17" i="1"/>
  <c r="AO17" i="1"/>
  <c r="AW17" i="1" s="1"/>
  <c r="AN17" i="1"/>
  <c r="AV17" i="1" s="1"/>
  <c r="AJ17" i="1"/>
  <c r="AI17" i="1"/>
  <c r="AG17" i="1"/>
  <c r="AF17" i="1"/>
  <c r="AE17" i="1"/>
  <c r="AD17" i="1"/>
  <c r="AC17" i="1"/>
  <c r="Y17" i="1"/>
  <c r="N17" i="1"/>
  <c r="L17" i="1"/>
  <c r="BV15" i="1"/>
  <c r="BI15" i="1"/>
  <c r="BC15" i="1"/>
  <c r="AO15" i="1"/>
  <c r="AW15" i="1" s="1"/>
  <c r="AN15" i="1"/>
  <c r="AV15" i="1" s="1"/>
  <c r="AJ15" i="1"/>
  <c r="AS14" i="1" s="1"/>
  <c r="AI15" i="1"/>
  <c r="AR14" i="1" s="1"/>
  <c r="AG15" i="1"/>
  <c r="AF15" i="1"/>
  <c r="AE15" i="1"/>
  <c r="AD15" i="1"/>
  <c r="AC15" i="1"/>
  <c r="Y15" i="1"/>
  <c r="N15" i="1"/>
  <c r="BE15" i="1" s="1"/>
  <c r="L15" i="1"/>
  <c r="L14" i="1" s="1"/>
  <c r="N14" i="1"/>
  <c r="BV13" i="1"/>
  <c r="BI13" i="1"/>
  <c r="BC13" i="1"/>
  <c r="AO13" i="1"/>
  <c r="AW13" i="1" s="1"/>
  <c r="AN13" i="1"/>
  <c r="BG13" i="1" s="1"/>
  <c r="AA13" i="1" s="1"/>
  <c r="AJ13" i="1"/>
  <c r="AS12" i="1" s="1"/>
  <c r="AI13" i="1"/>
  <c r="AR12" i="1" s="1"/>
  <c r="AG13" i="1"/>
  <c r="AF13" i="1"/>
  <c r="AE13" i="1"/>
  <c r="AD13" i="1"/>
  <c r="AC13" i="1"/>
  <c r="Y13" i="1"/>
  <c r="N13" i="1"/>
  <c r="BE13" i="1" s="1"/>
  <c r="L13" i="1"/>
  <c r="L12" i="1" s="1"/>
  <c r="AT1" i="1"/>
  <c r="AS1" i="1"/>
  <c r="AR1" i="1"/>
  <c r="K13" i="1" l="1"/>
  <c r="K12" i="1" s="1"/>
  <c r="K28" i="1"/>
  <c r="K27" i="1" s="1"/>
  <c r="J17" i="1"/>
  <c r="K30" i="1"/>
  <c r="J26" i="1"/>
  <c r="J25" i="1" s="1"/>
  <c r="AS19" i="1"/>
  <c r="AR16" i="1"/>
  <c r="AV13" i="1"/>
  <c r="BB13" i="1" s="1"/>
  <c r="K18" i="1"/>
  <c r="AS16" i="1"/>
  <c r="L16" i="1"/>
  <c r="J13" i="1"/>
  <c r="J12" i="1" s="1"/>
  <c r="AW18" i="1"/>
  <c r="C16" i="2"/>
  <c r="J15" i="1"/>
  <c r="J14" i="1" s="1"/>
  <c r="AR19" i="1"/>
  <c r="AR29" i="1"/>
  <c r="AS29" i="1"/>
  <c r="N12" i="1"/>
  <c r="G30" i="1" s="1"/>
  <c r="J30" i="1" s="1"/>
  <c r="K24" i="1"/>
  <c r="AS22" i="1"/>
  <c r="J28" i="1"/>
  <c r="J27" i="1" s="1"/>
  <c r="AK28" i="1"/>
  <c r="AT27" i="1" s="1"/>
  <c r="N16" i="1"/>
  <c r="BG17" i="1"/>
  <c r="AA17" i="1" s="1"/>
  <c r="BH13" i="1"/>
  <c r="AB13" i="1" s="1"/>
  <c r="N25" i="1"/>
  <c r="K26" i="1"/>
  <c r="K25" i="1" s="1"/>
  <c r="AK26" i="1"/>
  <c r="AT25" i="1" s="1"/>
  <c r="AK13" i="1"/>
  <c r="AT12" i="1" s="1"/>
  <c r="AR22" i="1"/>
  <c r="BG15" i="1"/>
  <c r="AA15" i="1" s="1"/>
  <c r="BB17" i="1"/>
  <c r="K20" i="1"/>
  <c r="C28" i="2"/>
  <c r="F28" i="2" s="1"/>
  <c r="J18" i="1"/>
  <c r="J16" i="1" s="1"/>
  <c r="L19" i="1"/>
  <c r="BH20" i="1"/>
  <c r="AB20" i="1" s="1"/>
  <c r="AV36" i="1"/>
  <c r="K15" i="1"/>
  <c r="K14" i="1" s="1"/>
  <c r="AK15" i="1"/>
  <c r="AT14" i="1" s="1"/>
  <c r="K17" i="1"/>
  <c r="AK17" i="1"/>
  <c r="AT16" i="1" s="1"/>
  <c r="AV26" i="1"/>
  <c r="BB26" i="1" s="1"/>
  <c r="AV28" i="1"/>
  <c r="BB28" i="1" s="1"/>
  <c r="J20" i="1"/>
  <c r="AT19" i="1"/>
  <c r="BG24" i="1"/>
  <c r="AA24" i="1" s="1"/>
  <c r="BE28" i="1"/>
  <c r="AV24" i="1"/>
  <c r="BB24" i="1" s="1"/>
  <c r="AW36" i="1"/>
  <c r="AV18" i="1"/>
  <c r="BH24" i="1"/>
  <c r="AB24" i="1" s="1"/>
  <c r="BH26" i="1"/>
  <c r="AB26" i="1" s="1"/>
  <c r="BH28" i="1"/>
  <c r="AB28" i="1" s="1"/>
  <c r="N35" i="1"/>
  <c r="N34" i="1" s="1"/>
  <c r="L22" i="1"/>
  <c r="C17" i="2"/>
  <c r="BE17" i="1"/>
  <c r="C18" i="2"/>
  <c r="AV20" i="1"/>
  <c r="AU20" i="1" s="1"/>
  <c r="C19" i="2"/>
  <c r="BH15" i="1"/>
  <c r="AB15" i="1" s="1"/>
  <c r="BH17" i="1"/>
  <c r="AB17" i="1" s="1"/>
  <c r="J36" i="1"/>
  <c r="J35" i="1" s="1"/>
  <c r="J34" i="1" s="1"/>
  <c r="C20" i="2"/>
  <c r="F22" i="2"/>
  <c r="BB15" i="1"/>
  <c r="I22" i="2"/>
  <c r="I45" i="3"/>
  <c r="I24" i="2" s="1"/>
  <c r="AK23" i="1"/>
  <c r="AT22" i="1" s="1"/>
  <c r="L35" i="1"/>
  <c r="L34" i="1" s="1"/>
  <c r="AW21" i="1"/>
  <c r="N22" i="1"/>
  <c r="AW23" i="1"/>
  <c r="N19" i="1"/>
  <c r="AU15" i="1"/>
  <c r="AU17" i="1"/>
  <c r="K36" i="1"/>
  <c r="K35" i="1" s="1"/>
  <c r="K34" i="1" s="1"/>
  <c r="AV21" i="1"/>
  <c r="AV23" i="1"/>
  <c r="J21" i="1"/>
  <c r="J23" i="1"/>
  <c r="J22" i="1" s="1"/>
  <c r="C27" i="2"/>
  <c r="K21" i="1"/>
  <c r="K23" i="1"/>
  <c r="K22" i="1" l="1"/>
  <c r="BG30" i="1"/>
  <c r="BI30" i="1"/>
  <c r="Y30" i="1" s="1"/>
  <c r="G33" i="1"/>
  <c r="G31" i="1"/>
  <c r="N30" i="1"/>
  <c r="AW30" i="1"/>
  <c r="BH30" i="1"/>
  <c r="AV30" i="1"/>
  <c r="AU30" i="1" s="1"/>
  <c r="L30" i="1"/>
  <c r="AK30" i="1" s="1"/>
  <c r="K16" i="1"/>
  <c r="K19" i="1"/>
  <c r="C14" i="2"/>
  <c r="AU13" i="1"/>
  <c r="AU18" i="1"/>
  <c r="AU28" i="1"/>
  <c r="BB18" i="1"/>
  <c r="AU26" i="1"/>
  <c r="C15" i="2"/>
  <c r="BB20" i="1"/>
  <c r="AU24" i="1"/>
  <c r="BB36" i="1"/>
  <c r="AU36" i="1"/>
  <c r="J19" i="1"/>
  <c r="BB23" i="1"/>
  <c r="AU23" i="1"/>
  <c r="BB21" i="1"/>
  <c r="AU21" i="1"/>
  <c r="BB30" i="1" l="1"/>
  <c r="BE30" i="1"/>
  <c r="G32" i="1"/>
  <c r="BI31" i="1"/>
  <c r="Y31" i="1" s="1"/>
  <c r="N31" i="1"/>
  <c r="BE31" i="1" s="1"/>
  <c r="L31" i="1"/>
  <c r="BG31" i="1"/>
  <c r="BH31" i="1"/>
  <c r="AV31" i="1"/>
  <c r="J31" i="1"/>
  <c r="K31" i="1"/>
  <c r="AW31" i="1"/>
  <c r="L33" i="1"/>
  <c r="AK33" i="1" s="1"/>
  <c r="J33" i="1"/>
  <c r="AV33" i="1"/>
  <c r="K33" i="1"/>
  <c r="BH33" i="1"/>
  <c r="BI33" i="1"/>
  <c r="Y33" i="1" s="1"/>
  <c r="N33" i="1"/>
  <c r="BE33" i="1" s="1"/>
  <c r="BG33" i="1"/>
  <c r="AW33" i="1"/>
  <c r="BB31" i="1" l="1"/>
  <c r="AU31" i="1"/>
  <c r="BB33" i="1"/>
  <c r="AU33" i="1"/>
  <c r="AK31" i="1"/>
  <c r="L29" i="1"/>
  <c r="L37" i="1" s="1"/>
  <c r="BI32" i="1"/>
  <c r="Y32" i="1" s="1"/>
  <c r="C21" i="2" s="1"/>
  <c r="C22" i="2" s="1"/>
  <c r="J32" i="1"/>
  <c r="J29" i="1" s="1"/>
  <c r="BG32" i="1"/>
  <c r="K32" i="1"/>
  <c r="K29" i="1" s="1"/>
  <c r="N32" i="1"/>
  <c r="BE32" i="1" s="1"/>
  <c r="AW32" i="1"/>
  <c r="BH32" i="1"/>
  <c r="AV32" i="1"/>
  <c r="L32" i="1"/>
  <c r="AK32" i="1" s="1"/>
  <c r="N29" i="1"/>
  <c r="AU32" i="1" l="1"/>
  <c r="C29" i="2"/>
  <c r="AT29" i="1"/>
  <c r="BB32" i="1"/>
  <c r="F29" i="2" l="1"/>
  <c r="I28" i="2"/>
  <c r="I29" i="2" l="1"/>
</calcChain>
</file>

<file path=xl/sharedStrings.xml><?xml version="1.0" encoding="utf-8"?>
<sst xmlns="http://schemas.openxmlformats.org/spreadsheetml/2006/main" count="562" uniqueCount="202">
  <si>
    <t>Stavební rozpočet</t>
  </si>
  <si>
    <t>Název stavby:</t>
  </si>
  <si>
    <t>Doba výstavby:</t>
  </si>
  <si>
    <t xml:space="preserve"> </t>
  </si>
  <si>
    <t>Objednatel:</t>
  </si>
  <si>
    <t> </t>
  </si>
  <si>
    <t>Druh stavby:</t>
  </si>
  <si>
    <t>Začátek výstavby:</t>
  </si>
  <si>
    <t>Projektant:</t>
  </si>
  <si>
    <t>Lokalita:</t>
  </si>
  <si>
    <t>Správa města SÚ</t>
  </si>
  <si>
    <t>Konec výstavby:</t>
  </si>
  <si>
    <t>Zhotovitel:</t>
  </si>
  <si>
    <t>JKSO:</t>
  </si>
  <si>
    <t>Zpracováno dne:</t>
  </si>
  <si>
    <t>Zpracoval: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</si>
  <si>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</si>
  <si>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</si>
  <si>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</si>
  <si>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</si>
  <si>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</si>
  <si>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</si>
  <si>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</si>
  <si>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</si>
  <si>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</si>
  <si>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</si>
  <si>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</si>
  <si>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</si>
  <si>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</si>
  <si>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</si>
  <si>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</si>
  <si>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</si>
  <si>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</si>
  <si>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</si>
  <si>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</si>
  <si>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</si>
  <si>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</si>
  <si>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</si>
  <si>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</si>
  <si>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</si>
  <si>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</si>
  <si>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</si>
  <si>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</si>
  <si>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</si>
  <si>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</si>
  <si>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</si>
  <si>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</si>
  <si>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</si>
  <si>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</si>
  <si>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</si>
  <si>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11</t>
  </si>
  <si>
    <t>Přípravné a přidružené práce</t>
  </si>
  <si>
    <t>1</t>
  </si>
  <si>
    <t>113107620R00</t>
  </si>
  <si>
    <t>Odstranění podkladu nad 50 m2,kam.drcené tl.20 cm</t>
  </si>
  <si>
    <t>m2</t>
  </si>
  <si>
    <t>RTS I / 2025</t>
  </si>
  <si>
    <t>11_</t>
  </si>
  <si>
    <t>1_</t>
  </si>
  <si>
    <t>_</t>
  </si>
  <si>
    <t>P</t>
  </si>
  <si>
    <t>18</t>
  </si>
  <si>
    <t>Povrchové úpravy terénu</t>
  </si>
  <si>
    <t>2</t>
  </si>
  <si>
    <t>181101102R00</t>
  </si>
  <si>
    <t>Úprava pláně v zářezech v hor. 1-4, se zhutněním</t>
  </si>
  <si>
    <t>18_</t>
  </si>
  <si>
    <t>56</t>
  </si>
  <si>
    <t>Podkladní vrstvy komunikací, letišť a ploch</t>
  </si>
  <si>
    <t>3</t>
  </si>
  <si>
    <t>564831111R00</t>
  </si>
  <si>
    <t>Podklad ze štěrkodrti po zhutnění tloušťky 10 cm</t>
  </si>
  <si>
    <t>56_</t>
  </si>
  <si>
    <t>5_</t>
  </si>
  <si>
    <t>4</t>
  </si>
  <si>
    <t>565151111RT2</t>
  </si>
  <si>
    <t>Podklad z obal kam.ACP 16+,ACP 22+,do 3 m,tl. 7 cm</t>
  </si>
  <si>
    <t>57</t>
  </si>
  <si>
    <t>Kryty pozemních komunikací, letišť a ploch z kameniva nebo živičné</t>
  </si>
  <si>
    <t>5</t>
  </si>
  <si>
    <t>573231147R00</t>
  </si>
  <si>
    <t>Postřik spojovací z KAE modifikované, množství zbytkového asfaltu 0,7 kg/m2</t>
  </si>
  <si>
    <t>57_</t>
  </si>
  <si>
    <t>6</t>
  </si>
  <si>
    <t>577112113R00</t>
  </si>
  <si>
    <t>Beton asfalt. ACO 11 S modifik. š. do 3 m, tl.4 cm</t>
  </si>
  <si>
    <t>59</t>
  </si>
  <si>
    <t>Kryty pozemních komunikací, letišť a ploch dlážděných (předlažby)</t>
  </si>
  <si>
    <t>7</t>
  </si>
  <si>
    <t>597101114RT1</t>
  </si>
  <si>
    <t>Montáž odvodňovacího žlabu - polymerbeton E 600</t>
  </si>
  <si>
    <t>m</t>
  </si>
  <si>
    <t>59_</t>
  </si>
  <si>
    <t>8</t>
  </si>
  <si>
    <t>597101045RA0</t>
  </si>
  <si>
    <t>Žlab odvodňovací, zatížení E600 až F900 kN</t>
  </si>
  <si>
    <t>83</t>
  </si>
  <si>
    <t>Potrubí z trub kameninových</t>
  </si>
  <si>
    <t>9</t>
  </si>
  <si>
    <t>831350012RA0</t>
  </si>
  <si>
    <t>Kanalizace z trub PVC hrdlových D 160 mm</t>
  </si>
  <si>
    <t>83_</t>
  </si>
  <si>
    <t>8_</t>
  </si>
  <si>
    <t>89</t>
  </si>
  <si>
    <t>Ostatní konstrukce a práce na trubním vedení</t>
  </si>
  <si>
    <t>10</t>
  </si>
  <si>
    <t>899231111R00</t>
  </si>
  <si>
    <t>Výšková úprava vstupu do 20 cm, zvýšení mříže</t>
  </si>
  <si>
    <t>kus</t>
  </si>
  <si>
    <t>89_</t>
  </si>
  <si>
    <t>S</t>
  </si>
  <si>
    <t>Přesuny sutí</t>
  </si>
  <si>
    <t>979087212R00</t>
  </si>
  <si>
    <t>Nakládání suti na dopravní prostředky - komunikace</t>
  </si>
  <si>
    <t>t</t>
  </si>
  <si>
    <t>S_</t>
  </si>
  <si>
    <t>9_</t>
  </si>
  <si>
    <t>12</t>
  </si>
  <si>
    <t>979083117R00</t>
  </si>
  <si>
    <t>Vodorovné přemístění suti na skládku do 6000 m</t>
  </si>
  <si>
    <t>13</t>
  </si>
  <si>
    <t>979083191R00</t>
  </si>
  <si>
    <t>Příplatek za dalších započatých 1000 m nad 6000 m</t>
  </si>
  <si>
    <t>14</t>
  </si>
  <si>
    <t>979999973R00</t>
  </si>
  <si>
    <t>Poplatek za uložení, zemina a kamení, (skup.170504)</t>
  </si>
  <si>
    <t>VORN</t>
  </si>
  <si>
    <t>Vedlejší a ostatní rozpočtové náklady</t>
  </si>
  <si>
    <t>04VRN</t>
  </si>
  <si>
    <t>Inženýrské činnosti</t>
  </si>
  <si>
    <t>15</t>
  </si>
  <si>
    <t>043002VRN</t>
  </si>
  <si>
    <t>Zkoušky</t>
  </si>
  <si>
    <t>Soubor</t>
  </si>
  <si>
    <t>99</t>
  </si>
  <si>
    <t>04VRN_</t>
  </si>
  <si>
    <t>Â _</t>
  </si>
  <si>
    <t>Celkem:</t>
  </si>
  <si>
    <t>Poznámka: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</si>
  <si>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</si>
  <si>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</si>
  <si>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</si>
  <si>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</si>
  <si>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</si>
  <si>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</si>
  <si>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</si>
  <si>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</si>
  <si>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</si>
  <si>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</si>
  <si>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</si>
  <si>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</si>
  <si>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</si>
  <si>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</si>
  <si>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</si>
  <si>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</si>
  <si>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</si>
  <si>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</si>
  <si>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</si>
  <si>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</si>
  <si>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</si>
  <si>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</si>
  <si>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</si>
  <si>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</si>
  <si>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</si>
  <si>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</si>
  <si>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</si>
  <si>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</si>
  <si>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</si>
  <si>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</si>
  <si>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</si>
  <si>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</si>
  <si>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</si>
  <si>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</si>
  <si>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</si>
  <si>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</si>
  <si>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</si>
  <si>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</si>
  <si>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</si>
  <si>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</si>
  <si>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</si>
  <si>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</si>
  <si>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</si>
  <si>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</si>
  <si>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</si>
  <si>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</si>
  <si>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</si>
  <si>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</si>
  <si>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</si>
  <si>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</si>
  <si>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</si>
  <si>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</si>
  <si>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</si>
  <si>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</si>
  <si>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</si>
  <si>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</si>
  <si>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Finanční náklady</t>
  </si>
  <si>
    <t>Náklady na pracovníky</t>
  </si>
  <si>
    <t>Ostatní náklady</t>
  </si>
  <si>
    <t>Vlastní VORN</t>
  </si>
  <si>
    <t>Celkem VORN</t>
  </si>
  <si>
    <t>Zkoušky (rozbor půdy, suti na skládku)</t>
  </si>
  <si>
    <t xml:space="preserve">Manipulační plocha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</si>
</sst>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charset val="1"/>
    </font>
    <font>
      <sz val="1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4" fontId="2" fillId="2" borderId="36" xfId="0" applyNumberFormat="1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4" fontId="3" fillId="0" borderId="39" xfId="0" applyNumberFormat="1" applyFont="1" applyBorder="1" applyAlignment="1">
      <alignment horizontal="right" vertical="center"/>
    </xf>
    <xf numFmtId="1" fontId="3" fillId="0" borderId="39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4" fontId="9" fillId="0" borderId="48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horizontal="right" vertical="center"/>
    </xf>
    <xf numFmtId="0" fontId="8" fillId="0" borderId="51" xfId="0" applyFont="1" applyBorder="1" applyAlignment="1">
      <alignment horizontal="left" vertical="center"/>
    </xf>
    <xf numFmtId="4" fontId="9" fillId="0" borderId="55" xfId="0" applyNumberFormat="1" applyFont="1" applyBorder="1" applyAlignment="1">
      <alignment horizontal="right" vertical="center"/>
    </xf>
    <xf numFmtId="0" fontId="9" fillId="0" borderId="55" xfId="0" applyFont="1" applyBorder="1" applyAlignment="1">
      <alignment horizontal="right" vertical="center"/>
    </xf>
    <xf numFmtId="4" fontId="9" fillId="0" borderId="46" xfId="0" applyNumberFormat="1" applyFont="1" applyBorder="1" applyAlignment="1">
      <alignment horizontal="right" vertical="center"/>
    </xf>
    <xf numFmtId="4" fontId="9" fillId="0" borderId="30" xfId="0" applyNumberFormat="1" applyFont="1" applyBorder="1" applyAlignment="1">
      <alignment horizontal="right" vertical="center"/>
    </xf>
    <xf numFmtId="4" fontId="8" fillId="2" borderId="45" xfId="0" applyNumberFormat="1" applyFont="1" applyFill="1" applyBorder="1" applyAlignment="1">
      <alignment horizontal="right" vertical="center"/>
    </xf>
    <xf numFmtId="4" fontId="8" fillId="2" borderId="50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48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left" vertical="center"/>
    </xf>
    <xf numFmtId="4" fontId="3" fillId="0" borderId="74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8" xfId="0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9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4" fontId="8" fillId="0" borderId="79" xfId="0" applyNumberFormat="1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9"/>
  <sheetViews>
    <sheetView tabSelected="1" workbookViewId="0">
      <pane ySplit="11" topLeftCell="A12" activePane="bottomLeft" state="frozen"/>
      <selection pane="bottomLeft" activeCell="J4" sqref="J4:O5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5.7109375" customWidth="1"/>
    <col min="6" max="6" width="6.7109375" customWidth="1"/>
    <col min="7" max="7" width="12.85546875" customWidth="1"/>
    <col min="8" max="8" width="12" customWidth="1"/>
    <col min="9" max="9" width="11.140625" customWidth="1"/>
    <col min="10" max="12" width="15.7109375" customWidth="1"/>
    <col min="13" max="14" width="11.7109375" customWidth="1"/>
    <col min="15" max="15" width="13.42578125" customWidth="1"/>
    <col min="24" max="74" width="12.140625" hidden="1"/>
    <col min="75" max="75" width="64.28515625" hidden="1" customWidth="1"/>
    <col min="76" max="77" width="12.140625" hidden="1"/>
  </cols>
  <sheetData>
    <row r="1" spans="1:75" ht="54.7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AR1" s="1">
        <f>SUM(AI1:AI2)</f>
        <v>0</v>
      </c>
      <c r="AS1" s="1">
        <f>SUM(AJ1:AJ2)</f>
        <v>0</v>
      </c>
      <c r="AT1" s="1">
        <f>SUM(AK1:AK2)</f>
        <v>0</v>
      </c>
    </row>
    <row r="2" spans="1:75" x14ac:dyDescent="0.25">
      <c r="A2" s="90" t="s">
        <v>1</v>
      </c>
      <c r="B2" s="82"/>
      <c r="C2" s="82"/>
      <c r="D2" s="95" t="s">
        <v>201</v>
      </c>
      <c r="E2" s="96"/>
      <c r="F2" s="82" t="s">
        <v>2</v>
      </c>
      <c r="G2" s="82"/>
      <c r="H2" s="82" t="s">
        <v>3</v>
      </c>
      <c r="I2" s="94" t="s">
        <v>4</v>
      </c>
      <c r="J2" s="82" t="s">
        <v>5</v>
      </c>
      <c r="K2" s="82"/>
      <c r="L2" s="82"/>
      <c r="M2" s="82"/>
      <c r="N2" s="82"/>
      <c r="O2" s="83"/>
    </row>
    <row r="3" spans="1:75" x14ac:dyDescent="0.25">
      <c r="A3" s="91"/>
      <c r="B3" s="67"/>
      <c r="C3" s="67"/>
      <c r="D3" s="97"/>
      <c r="E3" s="97"/>
      <c r="F3" s="67"/>
      <c r="G3" s="67"/>
      <c r="H3" s="67"/>
      <c r="I3" s="67"/>
      <c r="J3" s="67"/>
      <c r="K3" s="67"/>
      <c r="L3" s="67"/>
      <c r="M3" s="67"/>
      <c r="N3" s="67"/>
      <c r="O3" s="84"/>
    </row>
    <row r="4" spans="1:75" x14ac:dyDescent="0.25">
      <c r="A4" s="92" t="s">
        <v>6</v>
      </c>
      <c r="B4" s="67"/>
      <c r="C4" s="67"/>
      <c r="D4" s="66" t="s">
        <v>3</v>
      </c>
      <c r="E4" s="67"/>
      <c r="F4" s="67" t="s">
        <v>7</v>
      </c>
      <c r="G4" s="67"/>
      <c r="H4" s="67"/>
      <c r="I4" s="66" t="s">
        <v>8</v>
      </c>
      <c r="J4" s="67" t="s">
        <v>5</v>
      </c>
      <c r="K4" s="67"/>
      <c r="L4" s="67"/>
      <c r="M4" s="67"/>
      <c r="N4" s="67"/>
      <c r="O4" s="84"/>
    </row>
    <row r="5" spans="1:75" x14ac:dyDescent="0.25">
      <c r="A5" s="9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4"/>
    </row>
    <row r="6" spans="1:75" x14ac:dyDescent="0.25">
      <c r="A6" s="92" t="s">
        <v>9</v>
      </c>
      <c r="B6" s="67"/>
      <c r="C6" s="67"/>
      <c r="D6" s="66" t="s">
        <v>10</v>
      </c>
      <c r="E6" s="67"/>
      <c r="F6" s="67" t="s">
        <v>11</v>
      </c>
      <c r="G6" s="67"/>
      <c r="H6" s="67" t="s">
        <v>3</v>
      </c>
      <c r="I6" s="66" t="s">
        <v>12</v>
      </c>
      <c r="J6" s="67" t="s">
        <v>5</v>
      </c>
      <c r="K6" s="67"/>
      <c r="L6" s="67"/>
      <c r="M6" s="67"/>
      <c r="N6" s="67"/>
      <c r="O6" s="84"/>
    </row>
    <row r="7" spans="1:75" x14ac:dyDescent="0.25">
      <c r="A7" s="9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4"/>
    </row>
    <row r="8" spans="1:75" x14ac:dyDescent="0.25">
      <c r="A8" s="92" t="s">
        <v>13</v>
      </c>
      <c r="B8" s="67"/>
      <c r="C8" s="67"/>
      <c r="D8" s="66" t="s">
        <v>3</v>
      </c>
      <c r="E8" s="67"/>
      <c r="F8" s="67" t="s">
        <v>14</v>
      </c>
      <c r="G8" s="67"/>
      <c r="H8" s="67"/>
      <c r="I8" s="66" t="s">
        <v>15</v>
      </c>
      <c r="J8" s="67" t="s">
        <v>5</v>
      </c>
      <c r="K8" s="67"/>
      <c r="L8" s="67"/>
      <c r="M8" s="67"/>
      <c r="N8" s="67"/>
      <c r="O8" s="84"/>
    </row>
    <row r="9" spans="1:75" x14ac:dyDescent="0.25">
      <c r="A9" s="9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6"/>
    </row>
    <row r="10" spans="1:75" x14ac:dyDescent="0.25">
      <c r="A10" s="5" t="s">
        <v>16</v>
      </c>
      <c r="B10" s="6" t="s">
        <v>17</v>
      </c>
      <c r="C10" s="6" t="s">
        <v>18</v>
      </c>
      <c r="D10" s="87" t="s">
        <v>19</v>
      </c>
      <c r="E10" s="88"/>
      <c r="F10" s="6" t="s">
        <v>20</v>
      </c>
      <c r="G10" s="7" t="s">
        <v>21</v>
      </c>
      <c r="H10" s="8" t="s">
        <v>22</v>
      </c>
      <c r="I10" s="9" t="s">
        <v>23</v>
      </c>
      <c r="J10" s="75" t="s">
        <v>24</v>
      </c>
      <c r="K10" s="76"/>
      <c r="L10" s="77"/>
      <c r="M10" s="78" t="s">
        <v>25</v>
      </c>
      <c r="N10" s="79"/>
      <c r="O10" s="10" t="s">
        <v>26</v>
      </c>
      <c r="BJ10" s="11" t="s">
        <v>27</v>
      </c>
      <c r="BK10" s="12" t="s">
        <v>28</v>
      </c>
      <c r="BV10" s="12" t="s">
        <v>29</v>
      </c>
    </row>
    <row r="11" spans="1:75" x14ac:dyDescent="0.25">
      <c r="A11" s="13" t="s">
        <v>3</v>
      </c>
      <c r="B11" s="14" t="s">
        <v>3</v>
      </c>
      <c r="C11" s="14" t="s">
        <v>3</v>
      </c>
      <c r="D11" s="73" t="s">
        <v>30</v>
      </c>
      <c r="E11" s="74"/>
      <c r="F11" s="14" t="s">
        <v>3</v>
      </c>
      <c r="G11" s="14" t="s">
        <v>3</v>
      </c>
      <c r="H11" s="15" t="s">
        <v>31</v>
      </c>
      <c r="I11" s="16" t="s">
        <v>3</v>
      </c>
      <c r="J11" s="17" t="s">
        <v>32</v>
      </c>
      <c r="K11" s="18" t="s">
        <v>33</v>
      </c>
      <c r="L11" s="19" t="s">
        <v>34</v>
      </c>
      <c r="M11" s="20" t="s">
        <v>35</v>
      </c>
      <c r="N11" s="21" t="s">
        <v>34</v>
      </c>
      <c r="O11" s="22" t="s">
        <v>36</v>
      </c>
      <c r="Y11" s="11" t="s">
        <v>37</v>
      </c>
      <c r="Z11" s="11" t="s">
        <v>38</v>
      </c>
      <c r="AA11" s="11" t="s">
        <v>39</v>
      </c>
      <c r="AB11" s="11" t="s">
        <v>40</v>
      </c>
      <c r="AC11" s="11" t="s">
        <v>41</v>
      </c>
      <c r="AD11" s="11" t="s">
        <v>42</v>
      </c>
      <c r="AE11" s="11" t="s">
        <v>43</v>
      </c>
      <c r="AF11" s="11" t="s">
        <v>44</v>
      </c>
      <c r="AG11" s="11" t="s">
        <v>45</v>
      </c>
      <c r="BG11" s="11" t="s">
        <v>46</v>
      </c>
      <c r="BH11" s="11" t="s">
        <v>47</v>
      </c>
      <c r="BI11" s="11" t="s">
        <v>48</v>
      </c>
    </row>
    <row r="12" spans="1:75" x14ac:dyDescent="0.25">
      <c r="A12" s="23" t="s">
        <v>49</v>
      </c>
      <c r="B12" s="24" t="s">
        <v>49</v>
      </c>
      <c r="C12" s="24" t="s">
        <v>50</v>
      </c>
      <c r="D12" s="80" t="s">
        <v>51</v>
      </c>
      <c r="E12" s="81"/>
      <c r="F12" s="25" t="s">
        <v>3</v>
      </c>
      <c r="G12" s="25" t="s">
        <v>3</v>
      </c>
      <c r="H12" s="25" t="s">
        <v>3</v>
      </c>
      <c r="I12" s="25" t="s">
        <v>3</v>
      </c>
      <c r="J12" s="26">
        <f>SUM(J13:J13)</f>
        <v>0</v>
      </c>
      <c r="K12" s="26">
        <f>SUM(K13:K13)</f>
        <v>0</v>
      </c>
      <c r="L12" s="26">
        <f>SUM(L13:L13)</f>
        <v>0</v>
      </c>
      <c r="M12" s="27" t="s">
        <v>49</v>
      </c>
      <c r="N12" s="26">
        <f>SUM(N13:N13)</f>
        <v>332.2</v>
      </c>
      <c r="O12" s="28" t="s">
        <v>49</v>
      </c>
      <c r="AH12" s="11" t="s">
        <v>49</v>
      </c>
      <c r="AR12" s="1">
        <f>SUM(AI13:AI13)</f>
        <v>0</v>
      </c>
      <c r="AS12" s="1">
        <f>SUM(AJ13:AJ13)</f>
        <v>0</v>
      </c>
      <c r="AT12" s="1">
        <f>SUM(AK13:AK13)</f>
        <v>0</v>
      </c>
    </row>
    <row r="13" spans="1:75" x14ac:dyDescent="0.25">
      <c r="A13" s="2" t="s">
        <v>52</v>
      </c>
      <c r="B13" s="3" t="s">
        <v>49</v>
      </c>
      <c r="C13" s="3" t="s">
        <v>53</v>
      </c>
      <c r="D13" s="66" t="s">
        <v>54</v>
      </c>
      <c r="E13" s="67"/>
      <c r="F13" s="3" t="s">
        <v>55</v>
      </c>
      <c r="G13" s="29">
        <v>755</v>
      </c>
      <c r="H13" s="29"/>
      <c r="I13" s="30">
        <v>21</v>
      </c>
      <c r="J13" s="29">
        <f>ROUND(G13*AN13,2)</f>
        <v>0</v>
      </c>
      <c r="K13" s="29">
        <f>ROUND(G13*AO13,2)</f>
        <v>0</v>
      </c>
      <c r="L13" s="29">
        <f>ROUND(G13*H13,2)</f>
        <v>0</v>
      </c>
      <c r="M13" s="29">
        <v>0.44</v>
      </c>
      <c r="N13" s="29">
        <f>G13*M13</f>
        <v>332.2</v>
      </c>
      <c r="O13" s="31" t="s">
        <v>56</v>
      </c>
      <c r="Y13" s="29">
        <f>ROUND(IF(AP13="5",BI13,0),2)</f>
        <v>0</v>
      </c>
      <c r="AA13" s="29">
        <f>ROUND(IF(AP13="1",BG13,0),2)</f>
        <v>0</v>
      </c>
      <c r="AB13" s="29">
        <f>ROUND(IF(AP13="1",BH13,0),2)</f>
        <v>0</v>
      </c>
      <c r="AC13" s="29">
        <f>ROUND(IF(AP13="7",BG13,0),2)</f>
        <v>0</v>
      </c>
      <c r="AD13" s="29">
        <f>ROUND(IF(AP13="7",BH13,0),2)</f>
        <v>0</v>
      </c>
      <c r="AE13" s="29">
        <f>ROUND(IF(AP13="2",BG13,0),2)</f>
        <v>0</v>
      </c>
      <c r="AF13" s="29">
        <f>ROUND(IF(AP13="2",BH13,0),2)</f>
        <v>0</v>
      </c>
      <c r="AG13" s="29">
        <f>ROUND(IF(AP13="0",BI13,0),2)</f>
        <v>0</v>
      </c>
      <c r="AH13" s="11" t="s">
        <v>49</v>
      </c>
      <c r="AI13" s="29">
        <f>IF(AM13=0,L13,0)</f>
        <v>0</v>
      </c>
      <c r="AJ13" s="29">
        <f>IF(AM13=12,L13,0)</f>
        <v>0</v>
      </c>
      <c r="AK13" s="29">
        <f>IF(AM13=21,L13,0)</f>
        <v>0</v>
      </c>
      <c r="AM13" s="29">
        <v>21</v>
      </c>
      <c r="AN13" s="29">
        <f>H13*0</f>
        <v>0</v>
      </c>
      <c r="AO13" s="29">
        <f>H13*(1-0)</f>
        <v>0</v>
      </c>
      <c r="AP13" s="32" t="s">
        <v>52</v>
      </c>
      <c r="AU13" s="29">
        <f>ROUND(AV13+AW13,2)</f>
        <v>0</v>
      </c>
      <c r="AV13" s="29">
        <f>ROUND(G13*AN13,2)</f>
        <v>0</v>
      </c>
      <c r="AW13" s="29">
        <f>ROUND(G13*AO13,2)</f>
        <v>0</v>
      </c>
      <c r="AX13" s="32" t="s">
        <v>57</v>
      </c>
      <c r="AY13" s="32" t="s">
        <v>58</v>
      </c>
      <c r="AZ13" s="11" t="s">
        <v>59</v>
      </c>
      <c r="BB13" s="29">
        <f>AV13+AW13</f>
        <v>0</v>
      </c>
      <c r="BC13" s="29">
        <f>H13/(100-BD13)*100</f>
        <v>0</v>
      </c>
      <c r="BD13" s="29">
        <v>0</v>
      </c>
      <c r="BE13" s="29">
        <f>N13</f>
        <v>332.2</v>
      </c>
      <c r="BG13" s="29">
        <f>G13*AN13</f>
        <v>0</v>
      </c>
      <c r="BH13" s="29">
        <f>G13*AO13</f>
        <v>0</v>
      </c>
      <c r="BI13" s="29">
        <f>G13*H13</f>
        <v>0</v>
      </c>
      <c r="BJ13" s="32" t="s">
        <v>60</v>
      </c>
      <c r="BK13" s="29">
        <v>11</v>
      </c>
      <c r="BV13" s="29">
        <f>I13</f>
        <v>21</v>
      </c>
      <c r="BW13" s="4" t="s">
        <v>54</v>
      </c>
    </row>
    <row r="14" spans="1:75" x14ac:dyDescent="0.25">
      <c r="A14" s="33" t="s">
        <v>49</v>
      </c>
      <c r="B14" s="34" t="s">
        <v>49</v>
      </c>
      <c r="C14" s="34" t="s">
        <v>61</v>
      </c>
      <c r="D14" s="68" t="s">
        <v>62</v>
      </c>
      <c r="E14" s="69"/>
      <c r="F14" s="35" t="s">
        <v>3</v>
      </c>
      <c r="G14" s="35" t="s">
        <v>3</v>
      </c>
      <c r="H14" s="35"/>
      <c r="I14" s="35" t="s">
        <v>3</v>
      </c>
      <c r="J14" s="1">
        <f>SUM(J15:J15)</f>
        <v>0</v>
      </c>
      <c r="K14" s="1">
        <f>SUM(K15:K15)</f>
        <v>0</v>
      </c>
      <c r="L14" s="1">
        <f>SUM(L15:L15)</f>
        <v>0</v>
      </c>
      <c r="M14" s="11" t="s">
        <v>49</v>
      </c>
      <c r="N14" s="1">
        <f>SUM(N15:N15)</f>
        <v>0</v>
      </c>
      <c r="O14" s="36" t="s">
        <v>49</v>
      </c>
      <c r="AH14" s="11" t="s">
        <v>49</v>
      </c>
      <c r="AR14" s="1">
        <f>SUM(AI15:AI15)</f>
        <v>0</v>
      </c>
      <c r="AS14" s="1">
        <f>SUM(AJ15:AJ15)</f>
        <v>0</v>
      </c>
      <c r="AT14" s="1">
        <f>SUM(AK15:AK15)</f>
        <v>0</v>
      </c>
    </row>
    <row r="15" spans="1:75" ht="16.5" customHeight="1" x14ac:dyDescent="0.25">
      <c r="A15" s="2" t="s">
        <v>63</v>
      </c>
      <c r="B15" s="3" t="s">
        <v>49</v>
      </c>
      <c r="C15" s="3" t="s">
        <v>64</v>
      </c>
      <c r="D15" s="66" t="s">
        <v>65</v>
      </c>
      <c r="E15" s="67"/>
      <c r="F15" s="3" t="s">
        <v>55</v>
      </c>
      <c r="G15" s="29">
        <v>755</v>
      </c>
      <c r="H15" s="29"/>
      <c r="I15" s="30">
        <v>21</v>
      </c>
      <c r="J15" s="29">
        <f>ROUND(G15*AN15,2)</f>
        <v>0</v>
      </c>
      <c r="K15" s="29">
        <f>ROUND(G15*AO15,2)</f>
        <v>0</v>
      </c>
      <c r="L15" s="29">
        <f>ROUND(G15*H15,2)</f>
        <v>0</v>
      </c>
      <c r="M15" s="29">
        <v>0</v>
      </c>
      <c r="N15" s="29">
        <f>G15*M15</f>
        <v>0</v>
      </c>
      <c r="O15" s="31" t="s">
        <v>56</v>
      </c>
      <c r="Y15" s="29">
        <f>ROUND(IF(AP15="5",BI15,0),2)</f>
        <v>0</v>
      </c>
      <c r="AA15" s="29">
        <f>ROUND(IF(AP15="1",BG15,0),2)</f>
        <v>0</v>
      </c>
      <c r="AB15" s="29">
        <f>ROUND(IF(AP15="1",BH15,0),2)</f>
        <v>0</v>
      </c>
      <c r="AC15" s="29">
        <f>ROUND(IF(AP15="7",BG15,0),2)</f>
        <v>0</v>
      </c>
      <c r="AD15" s="29">
        <f>ROUND(IF(AP15="7",BH15,0),2)</f>
        <v>0</v>
      </c>
      <c r="AE15" s="29">
        <f>ROUND(IF(AP15="2",BG15,0),2)</f>
        <v>0</v>
      </c>
      <c r="AF15" s="29">
        <f>ROUND(IF(AP15="2",BH15,0),2)</f>
        <v>0</v>
      </c>
      <c r="AG15" s="29">
        <f>ROUND(IF(AP15="0",BI15,0),2)</f>
        <v>0</v>
      </c>
      <c r="AH15" s="11" t="s">
        <v>49</v>
      </c>
      <c r="AI15" s="29">
        <f>IF(AM15=0,L15,0)</f>
        <v>0</v>
      </c>
      <c r="AJ15" s="29">
        <f>IF(AM15=12,L15,0)</f>
        <v>0</v>
      </c>
      <c r="AK15" s="29">
        <f>IF(AM15=21,L15,0)</f>
        <v>0</v>
      </c>
      <c r="AM15" s="29">
        <v>21</v>
      </c>
      <c r="AN15" s="29">
        <f>H15*0</f>
        <v>0</v>
      </c>
      <c r="AO15" s="29">
        <f>H15*(1-0)</f>
        <v>0</v>
      </c>
      <c r="AP15" s="32" t="s">
        <v>52</v>
      </c>
      <c r="AU15" s="29">
        <f>ROUND(AV15+AW15,2)</f>
        <v>0</v>
      </c>
      <c r="AV15" s="29">
        <f>ROUND(G15*AN15,2)</f>
        <v>0</v>
      </c>
      <c r="AW15" s="29">
        <f>ROUND(G15*AO15,2)</f>
        <v>0</v>
      </c>
      <c r="AX15" s="32" t="s">
        <v>66</v>
      </c>
      <c r="AY15" s="32" t="s">
        <v>58</v>
      </c>
      <c r="AZ15" s="11" t="s">
        <v>59</v>
      </c>
      <c r="BB15" s="29">
        <f>AV15+AW15</f>
        <v>0</v>
      </c>
      <c r="BC15" s="29">
        <f>H15/(100-BD15)*100</f>
        <v>0</v>
      </c>
      <c r="BD15" s="29">
        <v>0</v>
      </c>
      <c r="BE15" s="29">
        <f>N15</f>
        <v>0</v>
      </c>
      <c r="BG15" s="29">
        <f>G15*AN15</f>
        <v>0</v>
      </c>
      <c r="BH15" s="29">
        <f>G15*AO15</f>
        <v>0</v>
      </c>
      <c r="BI15" s="29">
        <f>G15*H15</f>
        <v>0</v>
      </c>
      <c r="BJ15" s="32" t="s">
        <v>60</v>
      </c>
      <c r="BK15" s="29">
        <v>18</v>
      </c>
      <c r="BV15" s="29">
        <f>I15</f>
        <v>21</v>
      </c>
      <c r="BW15" s="4" t="s">
        <v>65</v>
      </c>
    </row>
    <row r="16" spans="1:75" x14ac:dyDescent="0.25">
      <c r="A16" s="33" t="s">
        <v>49</v>
      </c>
      <c r="B16" s="34" t="s">
        <v>49</v>
      </c>
      <c r="C16" s="34" t="s">
        <v>67</v>
      </c>
      <c r="D16" s="68" t="s">
        <v>68</v>
      </c>
      <c r="E16" s="69"/>
      <c r="F16" s="35" t="s">
        <v>3</v>
      </c>
      <c r="G16" s="35" t="s">
        <v>3</v>
      </c>
      <c r="H16" s="35"/>
      <c r="I16" s="35" t="s">
        <v>3</v>
      </c>
      <c r="J16" s="1">
        <f>SUM(J17:J18)</f>
        <v>0</v>
      </c>
      <c r="K16" s="1">
        <f>SUM(K17:K18)</f>
        <v>0</v>
      </c>
      <c r="L16" s="1">
        <f>SUM(L17:L18)</f>
        <v>0</v>
      </c>
      <c r="M16" s="11" t="s">
        <v>49</v>
      </c>
      <c r="N16" s="1">
        <f>SUM(N17:N18)</f>
        <v>313.04565000000002</v>
      </c>
      <c r="O16" s="36" t="s">
        <v>49</v>
      </c>
      <c r="AH16" s="11" t="s">
        <v>49</v>
      </c>
      <c r="AR16" s="1">
        <f>SUM(AI17:AI18)</f>
        <v>0</v>
      </c>
      <c r="AS16" s="1">
        <f>SUM(AJ17:AJ18)</f>
        <v>0</v>
      </c>
      <c r="AT16" s="1">
        <f>SUM(AK17:AK18)</f>
        <v>0</v>
      </c>
    </row>
    <row r="17" spans="1:75" x14ac:dyDescent="0.25">
      <c r="A17" s="2" t="s">
        <v>69</v>
      </c>
      <c r="B17" s="3" t="s">
        <v>49</v>
      </c>
      <c r="C17" s="3" t="s">
        <v>70</v>
      </c>
      <c r="D17" s="66" t="s">
        <v>71</v>
      </c>
      <c r="E17" s="67"/>
      <c r="F17" s="3" t="s">
        <v>55</v>
      </c>
      <c r="G17" s="29">
        <v>755</v>
      </c>
      <c r="H17" s="29"/>
      <c r="I17" s="30">
        <v>21</v>
      </c>
      <c r="J17" s="29">
        <f>ROUND(G17*AN17,2)</f>
        <v>0</v>
      </c>
      <c r="K17" s="29">
        <f>ROUND(G17*AO17,2)</f>
        <v>0</v>
      </c>
      <c r="L17" s="29">
        <f>ROUND(G17*H17,2)</f>
        <v>0</v>
      </c>
      <c r="M17" s="29">
        <v>0.23</v>
      </c>
      <c r="N17" s="29">
        <f>G17*M17</f>
        <v>173.65</v>
      </c>
      <c r="O17" s="31" t="s">
        <v>56</v>
      </c>
      <c r="Y17" s="29">
        <f>ROUND(IF(AP17="5",BI17,0),2)</f>
        <v>0</v>
      </c>
      <c r="AA17" s="29">
        <f>ROUND(IF(AP17="1",BG17,0),2)</f>
        <v>0</v>
      </c>
      <c r="AB17" s="29">
        <f>ROUND(IF(AP17="1",BH17,0),2)</f>
        <v>0</v>
      </c>
      <c r="AC17" s="29">
        <f>ROUND(IF(AP17="7",BG17,0),2)</f>
        <v>0</v>
      </c>
      <c r="AD17" s="29">
        <f>ROUND(IF(AP17="7",BH17,0),2)</f>
        <v>0</v>
      </c>
      <c r="AE17" s="29">
        <f>ROUND(IF(AP17="2",BG17,0),2)</f>
        <v>0</v>
      </c>
      <c r="AF17" s="29">
        <f>ROUND(IF(AP17="2",BH17,0),2)</f>
        <v>0</v>
      </c>
      <c r="AG17" s="29">
        <f>ROUND(IF(AP17="0",BI17,0),2)</f>
        <v>0</v>
      </c>
      <c r="AH17" s="11" t="s">
        <v>49</v>
      </c>
      <c r="AI17" s="29">
        <f>IF(AM17=0,L17,0)</f>
        <v>0</v>
      </c>
      <c r="AJ17" s="29">
        <f>IF(AM17=12,L17,0)</f>
        <v>0</v>
      </c>
      <c r="AK17" s="29">
        <f>IF(AM17=21,L17,0)</f>
        <v>0</v>
      </c>
      <c r="AM17" s="29">
        <v>21</v>
      </c>
      <c r="AN17" s="29">
        <f>H17*0.78</f>
        <v>0</v>
      </c>
      <c r="AO17" s="29">
        <f>H17*(1-0.78)</f>
        <v>0</v>
      </c>
      <c r="AP17" s="32" t="s">
        <v>52</v>
      </c>
      <c r="AU17" s="29">
        <f>ROUND(AV17+AW17,2)</f>
        <v>0</v>
      </c>
      <c r="AV17" s="29">
        <f>ROUND(G17*AN17,2)</f>
        <v>0</v>
      </c>
      <c r="AW17" s="29">
        <f>ROUND(G17*AO17,2)</f>
        <v>0</v>
      </c>
      <c r="AX17" s="32" t="s">
        <v>72</v>
      </c>
      <c r="AY17" s="32" t="s">
        <v>73</v>
      </c>
      <c r="AZ17" s="11" t="s">
        <v>59</v>
      </c>
      <c r="BB17" s="29">
        <f>AV17+AW17</f>
        <v>0</v>
      </c>
      <c r="BC17" s="29">
        <f>H17/(100-BD17)*100</f>
        <v>0</v>
      </c>
      <c r="BD17" s="29">
        <v>0</v>
      </c>
      <c r="BE17" s="29">
        <f>N17</f>
        <v>173.65</v>
      </c>
      <c r="BG17" s="29">
        <f>G17*AN17</f>
        <v>0</v>
      </c>
      <c r="BH17" s="29">
        <f>G17*AO17</f>
        <v>0</v>
      </c>
      <c r="BI17" s="29">
        <f>G17*H17</f>
        <v>0</v>
      </c>
      <c r="BJ17" s="32" t="s">
        <v>60</v>
      </c>
      <c r="BK17" s="29">
        <v>56</v>
      </c>
      <c r="BV17" s="29">
        <f>I17</f>
        <v>21</v>
      </c>
      <c r="BW17" s="4" t="s">
        <v>71</v>
      </c>
    </row>
    <row r="18" spans="1:75" x14ac:dyDescent="0.25">
      <c r="A18" s="2" t="s">
        <v>74</v>
      </c>
      <c r="B18" s="3" t="s">
        <v>49</v>
      </c>
      <c r="C18" s="3" t="s">
        <v>75</v>
      </c>
      <c r="D18" s="66" t="s">
        <v>76</v>
      </c>
      <c r="E18" s="67"/>
      <c r="F18" s="3" t="s">
        <v>55</v>
      </c>
      <c r="G18" s="29">
        <v>755</v>
      </c>
      <c r="H18" s="29"/>
      <c r="I18" s="30">
        <v>21</v>
      </c>
      <c r="J18" s="29">
        <f>ROUND(G18*AN18,2)</f>
        <v>0</v>
      </c>
      <c r="K18" s="29">
        <f>ROUND(G18*AO18,2)</f>
        <v>0</v>
      </c>
      <c r="L18" s="29">
        <f>ROUND(G18*H18,2)</f>
        <v>0</v>
      </c>
      <c r="M18" s="29">
        <v>0.18462999999999999</v>
      </c>
      <c r="N18" s="29">
        <f>G18*M18</f>
        <v>139.39564999999999</v>
      </c>
      <c r="O18" s="31" t="s">
        <v>56</v>
      </c>
      <c r="Y18" s="29">
        <f>ROUND(IF(AP18="5",BI18,0),2)</f>
        <v>0</v>
      </c>
      <c r="AA18" s="29">
        <f>ROUND(IF(AP18="1",BG18,0),2)</f>
        <v>0</v>
      </c>
      <c r="AB18" s="29">
        <f>ROUND(IF(AP18="1",BH18,0),2)</f>
        <v>0</v>
      </c>
      <c r="AC18" s="29">
        <f>ROUND(IF(AP18="7",BG18,0),2)</f>
        <v>0</v>
      </c>
      <c r="AD18" s="29">
        <f>ROUND(IF(AP18="7",BH18,0),2)</f>
        <v>0</v>
      </c>
      <c r="AE18" s="29">
        <f>ROUND(IF(AP18="2",BG18,0),2)</f>
        <v>0</v>
      </c>
      <c r="AF18" s="29">
        <f>ROUND(IF(AP18="2",BH18,0),2)</f>
        <v>0</v>
      </c>
      <c r="AG18" s="29">
        <f>ROUND(IF(AP18="0",BI18,0),2)</f>
        <v>0</v>
      </c>
      <c r="AH18" s="11" t="s">
        <v>49</v>
      </c>
      <c r="AI18" s="29">
        <f>IF(AM18=0,L18,0)</f>
        <v>0</v>
      </c>
      <c r="AJ18" s="29">
        <f>IF(AM18=12,L18,0)</f>
        <v>0</v>
      </c>
      <c r="AK18" s="29">
        <f>IF(AM18=21,L18,0)</f>
        <v>0</v>
      </c>
      <c r="AM18" s="29">
        <v>21</v>
      </c>
      <c r="AN18" s="29">
        <f>H18*0.597135922</f>
        <v>0</v>
      </c>
      <c r="AO18" s="29">
        <f>H18*(1-0.597135922)</f>
        <v>0</v>
      </c>
      <c r="AP18" s="32" t="s">
        <v>52</v>
      </c>
      <c r="AU18" s="29">
        <f>ROUND(AV18+AW18,2)</f>
        <v>0</v>
      </c>
      <c r="AV18" s="29">
        <f>ROUND(G18*AN18,2)</f>
        <v>0</v>
      </c>
      <c r="AW18" s="29">
        <f>ROUND(G18*AO18,2)</f>
        <v>0</v>
      </c>
      <c r="AX18" s="32" t="s">
        <v>72</v>
      </c>
      <c r="AY18" s="32" t="s">
        <v>73</v>
      </c>
      <c r="AZ18" s="11" t="s">
        <v>59</v>
      </c>
      <c r="BB18" s="29">
        <f>AV18+AW18</f>
        <v>0</v>
      </c>
      <c r="BC18" s="29">
        <f>H18/(100-BD18)*100</f>
        <v>0</v>
      </c>
      <c r="BD18" s="29">
        <v>0</v>
      </c>
      <c r="BE18" s="29">
        <f>N18</f>
        <v>139.39564999999999</v>
      </c>
      <c r="BG18" s="29">
        <f>G18*AN18</f>
        <v>0</v>
      </c>
      <c r="BH18" s="29">
        <f>G18*AO18</f>
        <v>0</v>
      </c>
      <c r="BI18" s="29">
        <f>G18*H18</f>
        <v>0</v>
      </c>
      <c r="BJ18" s="32" t="s">
        <v>60</v>
      </c>
      <c r="BK18" s="29">
        <v>56</v>
      </c>
      <c r="BV18" s="29">
        <f>I18</f>
        <v>21</v>
      </c>
      <c r="BW18" s="4" t="s">
        <v>76</v>
      </c>
    </row>
    <row r="19" spans="1:75" x14ac:dyDescent="0.25">
      <c r="A19" s="33" t="s">
        <v>49</v>
      </c>
      <c r="B19" s="34" t="s">
        <v>49</v>
      </c>
      <c r="C19" s="34" t="s">
        <v>77</v>
      </c>
      <c r="D19" s="68" t="s">
        <v>78</v>
      </c>
      <c r="E19" s="69"/>
      <c r="F19" s="35" t="s">
        <v>3</v>
      </c>
      <c r="G19" s="35" t="s">
        <v>3</v>
      </c>
      <c r="H19" s="35"/>
      <c r="I19" s="35" t="s">
        <v>3</v>
      </c>
      <c r="J19" s="1">
        <f>SUM(J20:J21)</f>
        <v>0</v>
      </c>
      <c r="K19" s="1">
        <f>SUM(K20:K21)</f>
        <v>0</v>
      </c>
      <c r="L19" s="1">
        <f>SUM(L20:L21)</f>
        <v>0</v>
      </c>
      <c r="M19" s="11" t="s">
        <v>49</v>
      </c>
      <c r="N19" s="1">
        <f>SUM(N20:N21)</f>
        <v>78.844650000000001</v>
      </c>
      <c r="O19" s="36" t="s">
        <v>49</v>
      </c>
      <c r="AH19" s="11" t="s">
        <v>49</v>
      </c>
      <c r="AR19" s="1">
        <f>SUM(AI20:AI21)</f>
        <v>0</v>
      </c>
      <c r="AS19" s="1">
        <f>SUM(AJ20:AJ21)</f>
        <v>0</v>
      </c>
      <c r="AT19" s="1">
        <f>SUM(AK20:AK21)</f>
        <v>0</v>
      </c>
    </row>
    <row r="20" spans="1:75" ht="25.5" x14ac:dyDescent="0.25">
      <c r="A20" s="2" t="s">
        <v>79</v>
      </c>
      <c r="B20" s="3" t="s">
        <v>49</v>
      </c>
      <c r="C20" s="3" t="s">
        <v>80</v>
      </c>
      <c r="D20" s="66" t="s">
        <v>81</v>
      </c>
      <c r="E20" s="67"/>
      <c r="F20" s="3" t="s">
        <v>55</v>
      </c>
      <c r="G20" s="29">
        <v>755</v>
      </c>
      <c r="H20" s="29"/>
      <c r="I20" s="30">
        <v>21</v>
      </c>
      <c r="J20" s="29">
        <f>ROUND(G20*AN20,2)</f>
        <v>0</v>
      </c>
      <c r="K20" s="29">
        <f>ROUND(G20*AO20,2)</f>
        <v>0</v>
      </c>
      <c r="L20" s="29">
        <f>ROUND(G20*H20,2)</f>
        <v>0</v>
      </c>
      <c r="M20" s="29">
        <v>6.9999999999999999E-4</v>
      </c>
      <c r="N20" s="29">
        <f>G20*M20</f>
        <v>0.52849999999999997</v>
      </c>
      <c r="O20" s="31" t="s">
        <v>56</v>
      </c>
      <c r="Y20" s="29">
        <f>ROUND(IF(AP20="5",BI20,0),2)</f>
        <v>0</v>
      </c>
      <c r="AA20" s="29">
        <f>ROUND(IF(AP20="1",BG20,0),2)</f>
        <v>0</v>
      </c>
      <c r="AB20" s="29">
        <f>ROUND(IF(AP20="1",BH20,0),2)</f>
        <v>0</v>
      </c>
      <c r="AC20" s="29">
        <f>ROUND(IF(AP20="7",BG20,0),2)</f>
        <v>0</v>
      </c>
      <c r="AD20" s="29">
        <f>ROUND(IF(AP20="7",BH20,0),2)</f>
        <v>0</v>
      </c>
      <c r="AE20" s="29">
        <f>ROUND(IF(AP20="2",BG20,0),2)</f>
        <v>0</v>
      </c>
      <c r="AF20" s="29">
        <f>ROUND(IF(AP20="2",BH20,0),2)</f>
        <v>0</v>
      </c>
      <c r="AG20" s="29">
        <f>ROUND(IF(AP20="0",BI20,0),2)</f>
        <v>0</v>
      </c>
      <c r="AH20" s="11" t="s">
        <v>49</v>
      </c>
      <c r="AI20" s="29">
        <f>IF(AM20=0,L20,0)</f>
        <v>0</v>
      </c>
      <c r="AJ20" s="29">
        <f>IF(AM20=12,L20,0)</f>
        <v>0</v>
      </c>
      <c r="AK20" s="29">
        <f>IF(AM20=21,L20,0)</f>
        <v>0</v>
      </c>
      <c r="AM20" s="29">
        <v>21</v>
      </c>
      <c r="AN20" s="29">
        <f>H20*0.859790492</f>
        <v>0</v>
      </c>
      <c r="AO20" s="29">
        <f>H20*(1-0.859790492)</f>
        <v>0</v>
      </c>
      <c r="AP20" s="32" t="s">
        <v>52</v>
      </c>
      <c r="AU20" s="29">
        <f>ROUND(AV20+AW20,2)</f>
        <v>0</v>
      </c>
      <c r="AV20" s="29">
        <f>ROUND(G20*AN20,2)</f>
        <v>0</v>
      </c>
      <c r="AW20" s="29">
        <f>ROUND(G20*AO20,2)</f>
        <v>0</v>
      </c>
      <c r="AX20" s="32" t="s">
        <v>82</v>
      </c>
      <c r="AY20" s="32" t="s">
        <v>73</v>
      </c>
      <c r="AZ20" s="11" t="s">
        <v>59</v>
      </c>
      <c r="BB20" s="29">
        <f>AV20+AW20</f>
        <v>0</v>
      </c>
      <c r="BC20" s="29">
        <f>H20/(100-BD20)*100</f>
        <v>0</v>
      </c>
      <c r="BD20" s="29">
        <v>0</v>
      </c>
      <c r="BE20" s="29">
        <f>N20</f>
        <v>0.52849999999999997</v>
      </c>
      <c r="BG20" s="29">
        <f>G20*AN20</f>
        <v>0</v>
      </c>
      <c r="BH20" s="29">
        <f>G20*AO20</f>
        <v>0</v>
      </c>
      <c r="BI20" s="29">
        <f>G20*H20</f>
        <v>0</v>
      </c>
      <c r="BJ20" s="32" t="s">
        <v>60</v>
      </c>
      <c r="BK20" s="29">
        <v>57</v>
      </c>
      <c r="BV20" s="29">
        <f>I20</f>
        <v>21</v>
      </c>
      <c r="BW20" s="4" t="s">
        <v>81</v>
      </c>
    </row>
    <row r="21" spans="1:75" x14ac:dyDescent="0.25">
      <c r="A21" s="2" t="s">
        <v>83</v>
      </c>
      <c r="B21" s="3" t="s">
        <v>49</v>
      </c>
      <c r="C21" s="3" t="s">
        <v>84</v>
      </c>
      <c r="D21" s="66" t="s">
        <v>85</v>
      </c>
      <c r="E21" s="67"/>
      <c r="F21" s="3" t="s">
        <v>55</v>
      </c>
      <c r="G21" s="29">
        <v>755</v>
      </c>
      <c r="H21" s="29"/>
      <c r="I21" s="30">
        <v>21</v>
      </c>
      <c r="J21" s="29">
        <f>ROUND(G21*AN21,2)</f>
        <v>0</v>
      </c>
      <c r="K21" s="29">
        <f>ROUND(G21*AO21,2)</f>
        <v>0</v>
      </c>
      <c r="L21" s="29">
        <f>ROUND(G21*H21,2)</f>
        <v>0</v>
      </c>
      <c r="M21" s="29">
        <v>0.10373</v>
      </c>
      <c r="N21" s="29">
        <f>G21*M21</f>
        <v>78.316150000000007</v>
      </c>
      <c r="O21" s="31" t="s">
        <v>56</v>
      </c>
      <c r="Y21" s="29">
        <f>ROUND(IF(AP21="5",BI21,0),2)</f>
        <v>0</v>
      </c>
      <c r="AA21" s="29">
        <f>ROUND(IF(AP21="1",BG21,0),2)</f>
        <v>0</v>
      </c>
      <c r="AB21" s="29">
        <f>ROUND(IF(AP21="1",BH21,0),2)</f>
        <v>0</v>
      </c>
      <c r="AC21" s="29">
        <f>ROUND(IF(AP21="7",BG21,0),2)</f>
        <v>0</v>
      </c>
      <c r="AD21" s="29">
        <f>ROUND(IF(AP21="7",BH21,0),2)</f>
        <v>0</v>
      </c>
      <c r="AE21" s="29">
        <f>ROUND(IF(AP21="2",BG21,0),2)</f>
        <v>0</v>
      </c>
      <c r="AF21" s="29">
        <f>ROUND(IF(AP21="2",BH21,0),2)</f>
        <v>0</v>
      </c>
      <c r="AG21" s="29">
        <f>ROUND(IF(AP21="0",BI21,0),2)</f>
        <v>0</v>
      </c>
      <c r="AH21" s="11" t="s">
        <v>49</v>
      </c>
      <c r="AI21" s="29">
        <f>IF(AM21=0,L21,0)</f>
        <v>0</v>
      </c>
      <c r="AJ21" s="29">
        <f>IF(AM21=12,L21,0)</f>
        <v>0</v>
      </c>
      <c r="AK21" s="29">
        <f>IF(AM21=21,L21,0)</f>
        <v>0</v>
      </c>
      <c r="AM21" s="29">
        <v>21</v>
      </c>
      <c r="AN21" s="29">
        <f>H21*0.850612407</f>
        <v>0</v>
      </c>
      <c r="AO21" s="29">
        <f>H21*(1-0.850612407)</f>
        <v>0</v>
      </c>
      <c r="AP21" s="32" t="s">
        <v>52</v>
      </c>
      <c r="AU21" s="29">
        <f>ROUND(AV21+AW21,2)</f>
        <v>0</v>
      </c>
      <c r="AV21" s="29">
        <f>ROUND(G21*AN21,2)</f>
        <v>0</v>
      </c>
      <c r="AW21" s="29">
        <f>ROUND(G21*AO21,2)</f>
        <v>0</v>
      </c>
      <c r="AX21" s="32" t="s">
        <v>82</v>
      </c>
      <c r="AY21" s="32" t="s">
        <v>73</v>
      </c>
      <c r="AZ21" s="11" t="s">
        <v>59</v>
      </c>
      <c r="BB21" s="29">
        <f>AV21+AW21</f>
        <v>0</v>
      </c>
      <c r="BC21" s="29">
        <f>H21/(100-BD21)*100</f>
        <v>0</v>
      </c>
      <c r="BD21" s="29">
        <v>0</v>
      </c>
      <c r="BE21" s="29">
        <f>N21</f>
        <v>78.316150000000007</v>
      </c>
      <c r="BG21" s="29">
        <f>G21*AN21</f>
        <v>0</v>
      </c>
      <c r="BH21" s="29">
        <f>G21*AO21</f>
        <v>0</v>
      </c>
      <c r="BI21" s="29">
        <f>G21*H21</f>
        <v>0</v>
      </c>
      <c r="BJ21" s="32" t="s">
        <v>60</v>
      </c>
      <c r="BK21" s="29">
        <v>57</v>
      </c>
      <c r="BV21" s="29">
        <f>I21</f>
        <v>21</v>
      </c>
      <c r="BW21" s="4" t="s">
        <v>85</v>
      </c>
    </row>
    <row r="22" spans="1:75" x14ac:dyDescent="0.25">
      <c r="A22" s="33" t="s">
        <v>49</v>
      </c>
      <c r="B22" s="34" t="s">
        <v>49</v>
      </c>
      <c r="C22" s="34" t="s">
        <v>86</v>
      </c>
      <c r="D22" s="68" t="s">
        <v>87</v>
      </c>
      <c r="E22" s="69"/>
      <c r="F22" s="35" t="s">
        <v>3</v>
      </c>
      <c r="G22" s="35" t="s">
        <v>3</v>
      </c>
      <c r="H22" s="35"/>
      <c r="I22" s="35" t="s">
        <v>3</v>
      </c>
      <c r="J22" s="1">
        <f>SUM(J23:J24)</f>
        <v>0</v>
      </c>
      <c r="K22" s="1">
        <f>SUM(K23:K24)</f>
        <v>0</v>
      </c>
      <c r="L22" s="1">
        <f>SUM(L23:L24)</f>
        <v>0</v>
      </c>
      <c r="M22" s="11" t="s">
        <v>49</v>
      </c>
      <c r="N22" s="1">
        <f>SUM(N23:N24)</f>
        <v>2.9181900000000001</v>
      </c>
      <c r="O22" s="36" t="s">
        <v>49</v>
      </c>
      <c r="AH22" s="11" t="s">
        <v>49</v>
      </c>
      <c r="AR22" s="1">
        <f>SUM(AI23:AI24)</f>
        <v>0</v>
      </c>
      <c r="AS22" s="1">
        <f>SUM(AJ23:AJ24)</f>
        <v>0</v>
      </c>
      <c r="AT22" s="1">
        <f>SUM(AK23:AK24)</f>
        <v>0</v>
      </c>
    </row>
    <row r="23" spans="1:75" x14ac:dyDescent="0.25">
      <c r="A23" s="2" t="s">
        <v>88</v>
      </c>
      <c r="B23" s="3" t="s">
        <v>49</v>
      </c>
      <c r="C23" s="3" t="s">
        <v>89</v>
      </c>
      <c r="D23" s="66" t="s">
        <v>90</v>
      </c>
      <c r="E23" s="67"/>
      <c r="F23" s="3" t="s">
        <v>91</v>
      </c>
      <c r="G23" s="29">
        <v>5.5</v>
      </c>
      <c r="H23" s="29"/>
      <c r="I23" s="30">
        <v>21</v>
      </c>
      <c r="J23" s="29">
        <f>ROUND(G23*AN23,2)</f>
        <v>0</v>
      </c>
      <c r="K23" s="29">
        <f>ROUND(G23*AO23,2)</f>
        <v>0</v>
      </c>
      <c r="L23" s="29">
        <f>ROUND(G23*H23,2)</f>
        <v>0</v>
      </c>
      <c r="M23" s="29">
        <v>0.25206000000000001</v>
      </c>
      <c r="N23" s="29">
        <f>G23*M23</f>
        <v>1.3863300000000001</v>
      </c>
      <c r="O23" s="31" t="s">
        <v>56</v>
      </c>
      <c r="Y23" s="29">
        <f>ROUND(IF(AP23="5",BI23,0),2)</f>
        <v>0</v>
      </c>
      <c r="AA23" s="29">
        <f>ROUND(IF(AP23="1",BG23,0),2)</f>
        <v>0</v>
      </c>
      <c r="AB23" s="29">
        <f>ROUND(IF(AP23="1",BH23,0),2)</f>
        <v>0</v>
      </c>
      <c r="AC23" s="29">
        <f>ROUND(IF(AP23="7",BG23,0),2)</f>
        <v>0</v>
      </c>
      <c r="AD23" s="29">
        <f>ROUND(IF(AP23="7",BH23,0),2)</f>
        <v>0</v>
      </c>
      <c r="AE23" s="29">
        <f>ROUND(IF(AP23="2",BG23,0),2)</f>
        <v>0</v>
      </c>
      <c r="AF23" s="29">
        <f>ROUND(IF(AP23="2",BH23,0),2)</f>
        <v>0</v>
      </c>
      <c r="AG23" s="29">
        <f>ROUND(IF(AP23="0",BI23,0),2)</f>
        <v>0</v>
      </c>
      <c r="AH23" s="11" t="s">
        <v>49</v>
      </c>
      <c r="AI23" s="29">
        <f>IF(AM23=0,L23,0)</f>
        <v>0</v>
      </c>
      <c r="AJ23" s="29">
        <f>IF(AM23=12,L23,0)</f>
        <v>0</v>
      </c>
      <c r="AK23" s="29">
        <f>IF(AM23=21,L23,0)</f>
        <v>0</v>
      </c>
      <c r="AM23" s="29">
        <v>21</v>
      </c>
      <c r="AN23" s="29">
        <f>H23*0.499465371</f>
        <v>0</v>
      </c>
      <c r="AO23" s="29">
        <f>H23*(1-0.499465371)</f>
        <v>0</v>
      </c>
      <c r="AP23" s="32" t="s">
        <v>52</v>
      </c>
      <c r="AU23" s="29">
        <f>ROUND(AV23+AW23,2)</f>
        <v>0</v>
      </c>
      <c r="AV23" s="29">
        <f>ROUND(G23*AN23,2)</f>
        <v>0</v>
      </c>
      <c r="AW23" s="29">
        <f>ROUND(G23*AO23,2)</f>
        <v>0</v>
      </c>
      <c r="AX23" s="32" t="s">
        <v>92</v>
      </c>
      <c r="AY23" s="32" t="s">
        <v>73</v>
      </c>
      <c r="AZ23" s="11" t="s">
        <v>59</v>
      </c>
      <c r="BB23" s="29">
        <f>AV23+AW23</f>
        <v>0</v>
      </c>
      <c r="BC23" s="29">
        <f>H23/(100-BD23)*100</f>
        <v>0</v>
      </c>
      <c r="BD23" s="29">
        <v>0</v>
      </c>
      <c r="BE23" s="29">
        <f>N23</f>
        <v>1.3863300000000001</v>
      </c>
      <c r="BG23" s="29">
        <f>G23*AN23</f>
        <v>0</v>
      </c>
      <c r="BH23" s="29">
        <f>G23*AO23</f>
        <v>0</v>
      </c>
      <c r="BI23" s="29">
        <f>G23*H23</f>
        <v>0</v>
      </c>
      <c r="BJ23" s="32" t="s">
        <v>60</v>
      </c>
      <c r="BK23" s="29">
        <v>59</v>
      </c>
      <c r="BV23" s="29">
        <f>I23</f>
        <v>21</v>
      </c>
      <c r="BW23" s="4" t="s">
        <v>90</v>
      </c>
    </row>
    <row r="24" spans="1:75" x14ac:dyDescent="0.25">
      <c r="A24" s="2" t="s">
        <v>93</v>
      </c>
      <c r="B24" s="3" t="s">
        <v>49</v>
      </c>
      <c r="C24" s="3" t="s">
        <v>94</v>
      </c>
      <c r="D24" s="66" t="s">
        <v>95</v>
      </c>
      <c r="E24" s="67"/>
      <c r="F24" s="3" t="s">
        <v>91</v>
      </c>
      <c r="G24" s="29">
        <v>5.5</v>
      </c>
      <c r="H24" s="29"/>
      <c r="I24" s="30">
        <v>21</v>
      </c>
      <c r="J24" s="29">
        <f>ROUND(G24*AN24,2)</f>
        <v>0</v>
      </c>
      <c r="K24" s="29">
        <f>ROUND(G24*AO24,2)</f>
        <v>0</v>
      </c>
      <c r="L24" s="29">
        <f>ROUND(G24*H24,2)</f>
        <v>0</v>
      </c>
      <c r="M24" s="29">
        <v>0.27851999999999999</v>
      </c>
      <c r="N24" s="29">
        <f>G24*M24</f>
        <v>1.53186</v>
      </c>
      <c r="O24" s="31" t="s">
        <v>56</v>
      </c>
      <c r="Y24" s="29">
        <f>ROUND(IF(AP24="5",BI24,0),2)</f>
        <v>0</v>
      </c>
      <c r="AA24" s="29">
        <f>ROUND(IF(AP24="1",BG24,0),2)</f>
        <v>0</v>
      </c>
      <c r="AB24" s="29">
        <f>ROUND(IF(AP24="1",BH24,0),2)</f>
        <v>0</v>
      </c>
      <c r="AC24" s="29">
        <f>ROUND(IF(AP24="7",BG24,0),2)</f>
        <v>0</v>
      </c>
      <c r="AD24" s="29">
        <f>ROUND(IF(AP24="7",BH24,0),2)</f>
        <v>0</v>
      </c>
      <c r="AE24" s="29">
        <f>ROUND(IF(AP24="2",BG24,0),2)</f>
        <v>0</v>
      </c>
      <c r="AF24" s="29">
        <f>ROUND(IF(AP24="2",BH24,0),2)</f>
        <v>0</v>
      </c>
      <c r="AG24" s="29">
        <f>ROUND(IF(AP24="0",BI24,0),2)</f>
        <v>0</v>
      </c>
      <c r="AH24" s="11" t="s">
        <v>49</v>
      </c>
      <c r="AI24" s="29">
        <f>IF(AM24=0,L24,0)</f>
        <v>0</v>
      </c>
      <c r="AJ24" s="29">
        <f>IF(AM24=12,L24,0)</f>
        <v>0</v>
      </c>
      <c r="AK24" s="29">
        <f>IF(AM24=21,L24,0)</f>
        <v>0</v>
      </c>
      <c r="AM24" s="29">
        <v>21</v>
      </c>
      <c r="AN24" s="29">
        <f>H24*0.928774213</f>
        <v>0</v>
      </c>
      <c r="AO24" s="29">
        <f>H24*(1-0.928774213)</f>
        <v>0</v>
      </c>
      <c r="AP24" s="32" t="s">
        <v>52</v>
      </c>
      <c r="AU24" s="29">
        <f>ROUND(AV24+AW24,2)</f>
        <v>0</v>
      </c>
      <c r="AV24" s="29">
        <f>ROUND(G24*AN24,2)</f>
        <v>0</v>
      </c>
      <c r="AW24" s="29">
        <f>ROUND(G24*AO24,2)</f>
        <v>0</v>
      </c>
      <c r="AX24" s="32" t="s">
        <v>92</v>
      </c>
      <c r="AY24" s="32" t="s">
        <v>73</v>
      </c>
      <c r="AZ24" s="11" t="s">
        <v>59</v>
      </c>
      <c r="BB24" s="29">
        <f>AV24+AW24</f>
        <v>0</v>
      </c>
      <c r="BC24" s="29">
        <f>H24/(100-BD24)*100</f>
        <v>0</v>
      </c>
      <c r="BD24" s="29">
        <v>0</v>
      </c>
      <c r="BE24" s="29">
        <f>N24</f>
        <v>1.53186</v>
      </c>
      <c r="BG24" s="29">
        <f>G24*AN24</f>
        <v>0</v>
      </c>
      <c r="BH24" s="29">
        <f>G24*AO24</f>
        <v>0</v>
      </c>
      <c r="BI24" s="29">
        <f>G24*H24</f>
        <v>0</v>
      </c>
      <c r="BJ24" s="32" t="s">
        <v>60</v>
      </c>
      <c r="BK24" s="29">
        <v>59</v>
      </c>
      <c r="BV24" s="29">
        <f>I24</f>
        <v>21</v>
      </c>
      <c r="BW24" s="4" t="s">
        <v>95</v>
      </c>
    </row>
    <row r="25" spans="1:75" x14ac:dyDescent="0.25">
      <c r="A25" s="33" t="s">
        <v>49</v>
      </c>
      <c r="B25" s="34" t="s">
        <v>49</v>
      </c>
      <c r="C25" s="34" t="s">
        <v>96</v>
      </c>
      <c r="D25" s="68" t="s">
        <v>97</v>
      </c>
      <c r="E25" s="69"/>
      <c r="F25" s="35" t="s">
        <v>3</v>
      </c>
      <c r="G25" s="35" t="s">
        <v>3</v>
      </c>
      <c r="H25" s="35"/>
      <c r="I25" s="35" t="s">
        <v>3</v>
      </c>
      <c r="J25" s="1">
        <f>SUM(J26:J26)</f>
        <v>0</v>
      </c>
      <c r="K25" s="1">
        <f>SUM(K26:K26)</f>
        <v>0</v>
      </c>
      <c r="L25" s="1">
        <f>SUM(L26:L26)</f>
        <v>0</v>
      </c>
      <c r="M25" s="11" t="s">
        <v>49</v>
      </c>
      <c r="N25" s="1">
        <f>SUM(N26:N26)</f>
        <v>3.63584</v>
      </c>
      <c r="O25" s="36" t="s">
        <v>49</v>
      </c>
      <c r="AH25" s="11" t="s">
        <v>49</v>
      </c>
      <c r="AR25" s="1">
        <f>SUM(AI26:AI26)</f>
        <v>0</v>
      </c>
      <c r="AS25" s="1">
        <f>SUM(AJ26:AJ26)</f>
        <v>0</v>
      </c>
      <c r="AT25" s="1">
        <f>SUM(AK26:AK26)</f>
        <v>0</v>
      </c>
    </row>
    <row r="26" spans="1:75" x14ac:dyDescent="0.25">
      <c r="A26" s="2" t="s">
        <v>98</v>
      </c>
      <c r="B26" s="3" t="s">
        <v>49</v>
      </c>
      <c r="C26" s="3" t="s">
        <v>99</v>
      </c>
      <c r="D26" s="66" t="s">
        <v>100</v>
      </c>
      <c r="E26" s="67"/>
      <c r="F26" s="3" t="s">
        <v>91</v>
      </c>
      <c r="G26" s="29">
        <v>4</v>
      </c>
      <c r="H26" s="29"/>
      <c r="I26" s="30">
        <v>21</v>
      </c>
      <c r="J26" s="29">
        <f>ROUND(G26*AN26,2)</f>
        <v>0</v>
      </c>
      <c r="K26" s="29">
        <f>ROUND(G26*AO26,2)</f>
        <v>0</v>
      </c>
      <c r="L26" s="29">
        <f>ROUND(G26*H26,2)</f>
        <v>0</v>
      </c>
      <c r="M26" s="29">
        <v>0.90895999999999999</v>
      </c>
      <c r="N26" s="29">
        <f>G26*M26</f>
        <v>3.63584</v>
      </c>
      <c r="O26" s="31" t="s">
        <v>56</v>
      </c>
      <c r="Y26" s="29">
        <f>ROUND(IF(AP26="5",BI26,0),2)</f>
        <v>0</v>
      </c>
      <c r="AA26" s="29">
        <f>ROUND(IF(AP26="1",BG26,0),2)</f>
        <v>0</v>
      </c>
      <c r="AB26" s="29">
        <f>ROUND(IF(AP26="1",BH26,0),2)</f>
        <v>0</v>
      </c>
      <c r="AC26" s="29">
        <f>ROUND(IF(AP26="7",BG26,0),2)</f>
        <v>0</v>
      </c>
      <c r="AD26" s="29">
        <f>ROUND(IF(AP26="7",BH26,0),2)</f>
        <v>0</v>
      </c>
      <c r="AE26" s="29">
        <f>ROUND(IF(AP26="2",BG26,0),2)</f>
        <v>0</v>
      </c>
      <c r="AF26" s="29">
        <f>ROUND(IF(AP26="2",BH26,0),2)</f>
        <v>0</v>
      </c>
      <c r="AG26" s="29">
        <f>ROUND(IF(AP26="0",BI26,0),2)</f>
        <v>0</v>
      </c>
      <c r="AH26" s="11" t="s">
        <v>49</v>
      </c>
      <c r="AI26" s="29">
        <f>IF(AM26=0,L26,0)</f>
        <v>0</v>
      </c>
      <c r="AJ26" s="29">
        <f>IF(AM26=12,L26,0)</f>
        <v>0</v>
      </c>
      <c r="AK26" s="29">
        <f>IF(AM26=21,L26,0)</f>
        <v>0</v>
      </c>
      <c r="AM26" s="29">
        <v>21</v>
      </c>
      <c r="AN26" s="29">
        <f>H26*0.241348512</f>
        <v>0</v>
      </c>
      <c r="AO26" s="29">
        <f>H26*(1-0.241348512)</f>
        <v>0</v>
      </c>
      <c r="AP26" s="32" t="s">
        <v>52</v>
      </c>
      <c r="AU26" s="29">
        <f>ROUND(AV26+AW26,2)</f>
        <v>0</v>
      </c>
      <c r="AV26" s="29">
        <f>ROUND(G26*AN26,2)</f>
        <v>0</v>
      </c>
      <c r="AW26" s="29">
        <f>ROUND(G26*AO26,2)</f>
        <v>0</v>
      </c>
      <c r="AX26" s="32" t="s">
        <v>101</v>
      </c>
      <c r="AY26" s="32" t="s">
        <v>102</v>
      </c>
      <c r="AZ26" s="11" t="s">
        <v>59</v>
      </c>
      <c r="BB26" s="29">
        <f>AV26+AW26</f>
        <v>0</v>
      </c>
      <c r="BC26" s="29">
        <f>H26/(100-BD26)*100</f>
        <v>0</v>
      </c>
      <c r="BD26" s="29">
        <v>0</v>
      </c>
      <c r="BE26" s="29">
        <f>N26</f>
        <v>3.63584</v>
      </c>
      <c r="BG26" s="29">
        <f>G26*AN26</f>
        <v>0</v>
      </c>
      <c r="BH26" s="29">
        <f>G26*AO26</f>
        <v>0</v>
      </c>
      <c r="BI26" s="29">
        <f>G26*H26</f>
        <v>0</v>
      </c>
      <c r="BJ26" s="32" t="s">
        <v>60</v>
      </c>
      <c r="BK26" s="29">
        <v>83</v>
      </c>
      <c r="BV26" s="29">
        <f>I26</f>
        <v>21</v>
      </c>
      <c r="BW26" s="4" t="s">
        <v>100</v>
      </c>
    </row>
    <row r="27" spans="1:75" x14ac:dyDescent="0.25">
      <c r="A27" s="33" t="s">
        <v>49</v>
      </c>
      <c r="B27" s="34" t="s">
        <v>49</v>
      </c>
      <c r="C27" s="34" t="s">
        <v>103</v>
      </c>
      <c r="D27" s="68" t="s">
        <v>104</v>
      </c>
      <c r="E27" s="69"/>
      <c r="F27" s="35" t="s">
        <v>3</v>
      </c>
      <c r="G27" s="35" t="s">
        <v>3</v>
      </c>
      <c r="H27" s="35"/>
      <c r="I27" s="35" t="s">
        <v>3</v>
      </c>
      <c r="J27" s="1">
        <f>SUM(J28:J28)</f>
        <v>0</v>
      </c>
      <c r="K27" s="1">
        <f>SUM(K28:K28)</f>
        <v>0</v>
      </c>
      <c r="L27" s="1">
        <f>SUM(L28:L28)</f>
        <v>0</v>
      </c>
      <c r="M27" s="11" t="s">
        <v>49</v>
      </c>
      <c r="N27" s="1">
        <f>SUM(N28:N28)</f>
        <v>0.43381999999999998</v>
      </c>
      <c r="O27" s="36" t="s">
        <v>49</v>
      </c>
      <c r="AH27" s="11" t="s">
        <v>49</v>
      </c>
      <c r="AR27" s="1">
        <f>SUM(AI28:AI28)</f>
        <v>0</v>
      </c>
      <c r="AS27" s="1">
        <f>SUM(AJ28:AJ28)</f>
        <v>0</v>
      </c>
      <c r="AT27" s="1">
        <f>SUM(AK28:AK28)</f>
        <v>0</v>
      </c>
    </row>
    <row r="28" spans="1:75" x14ac:dyDescent="0.25">
      <c r="A28" s="2" t="s">
        <v>105</v>
      </c>
      <c r="B28" s="3" t="s">
        <v>49</v>
      </c>
      <c r="C28" s="3" t="s">
        <v>106</v>
      </c>
      <c r="D28" s="66" t="s">
        <v>107</v>
      </c>
      <c r="E28" s="67"/>
      <c r="F28" s="3" t="s">
        <v>108</v>
      </c>
      <c r="G28" s="29">
        <v>1</v>
      </c>
      <c r="H28" s="29"/>
      <c r="I28" s="30">
        <v>21</v>
      </c>
      <c r="J28" s="29">
        <f>ROUND(G28*AN28,2)</f>
        <v>0</v>
      </c>
      <c r="K28" s="29">
        <f>ROUND(G28*AO28,2)</f>
        <v>0</v>
      </c>
      <c r="L28" s="29">
        <f>ROUND(G28*H28,2)</f>
        <v>0</v>
      </c>
      <c r="M28" s="29">
        <v>0.43381999999999998</v>
      </c>
      <c r="N28" s="29">
        <f>G28*M28</f>
        <v>0.43381999999999998</v>
      </c>
      <c r="O28" s="31" t="s">
        <v>56</v>
      </c>
      <c r="Y28" s="29">
        <f>ROUND(IF(AP28="5",BI28,0),2)</f>
        <v>0</v>
      </c>
      <c r="AA28" s="29">
        <f>ROUND(IF(AP28="1",BG28,0),2)</f>
        <v>0</v>
      </c>
      <c r="AB28" s="29">
        <f>ROUND(IF(AP28="1",BH28,0),2)</f>
        <v>0</v>
      </c>
      <c r="AC28" s="29">
        <f>ROUND(IF(AP28="7",BG28,0),2)</f>
        <v>0</v>
      </c>
      <c r="AD28" s="29">
        <f>ROUND(IF(AP28="7",BH28,0),2)</f>
        <v>0</v>
      </c>
      <c r="AE28" s="29">
        <f>ROUND(IF(AP28="2",BG28,0),2)</f>
        <v>0</v>
      </c>
      <c r="AF28" s="29">
        <f>ROUND(IF(AP28="2",BH28,0),2)</f>
        <v>0</v>
      </c>
      <c r="AG28" s="29">
        <f>ROUND(IF(AP28="0",BI28,0),2)</f>
        <v>0</v>
      </c>
      <c r="AH28" s="11" t="s">
        <v>49</v>
      </c>
      <c r="AI28" s="29">
        <f>IF(AM28=0,L28,0)</f>
        <v>0</v>
      </c>
      <c r="AJ28" s="29">
        <f>IF(AM28=12,L28,0)</f>
        <v>0</v>
      </c>
      <c r="AK28" s="29">
        <f>IF(AM28=21,L28,0)</f>
        <v>0</v>
      </c>
      <c r="AM28" s="29">
        <v>21</v>
      </c>
      <c r="AN28" s="29">
        <f>H28*0.316888889</f>
        <v>0</v>
      </c>
      <c r="AO28" s="29">
        <f>H28*(1-0.316888889)</f>
        <v>0</v>
      </c>
      <c r="AP28" s="32" t="s">
        <v>52</v>
      </c>
      <c r="AU28" s="29">
        <f>ROUND(AV28+AW28,2)</f>
        <v>0</v>
      </c>
      <c r="AV28" s="29">
        <f>ROUND(G28*AN28,2)</f>
        <v>0</v>
      </c>
      <c r="AW28" s="29">
        <f>ROUND(G28*AO28,2)</f>
        <v>0</v>
      </c>
      <c r="AX28" s="32" t="s">
        <v>109</v>
      </c>
      <c r="AY28" s="32" t="s">
        <v>102</v>
      </c>
      <c r="AZ28" s="11" t="s">
        <v>59</v>
      </c>
      <c r="BB28" s="29">
        <f>AV28+AW28</f>
        <v>0</v>
      </c>
      <c r="BC28" s="29">
        <f>H28/(100-BD28)*100</f>
        <v>0</v>
      </c>
      <c r="BD28" s="29">
        <v>0</v>
      </c>
      <c r="BE28" s="29">
        <f>N28</f>
        <v>0.43381999999999998</v>
      </c>
      <c r="BG28" s="29">
        <f>G28*AN28</f>
        <v>0</v>
      </c>
      <c r="BH28" s="29">
        <f>G28*AO28</f>
        <v>0</v>
      </c>
      <c r="BI28" s="29">
        <f>G28*H28</f>
        <v>0</v>
      </c>
      <c r="BJ28" s="32" t="s">
        <v>60</v>
      </c>
      <c r="BK28" s="29">
        <v>89</v>
      </c>
      <c r="BV28" s="29">
        <f>I28</f>
        <v>21</v>
      </c>
      <c r="BW28" s="4" t="s">
        <v>107</v>
      </c>
    </row>
    <row r="29" spans="1:75" x14ac:dyDescent="0.25">
      <c r="A29" s="33" t="s">
        <v>49</v>
      </c>
      <c r="B29" s="34" t="s">
        <v>49</v>
      </c>
      <c r="C29" s="34" t="s">
        <v>110</v>
      </c>
      <c r="D29" s="68" t="s">
        <v>111</v>
      </c>
      <c r="E29" s="69"/>
      <c r="F29" s="35" t="s">
        <v>3</v>
      </c>
      <c r="G29" s="35" t="s">
        <v>3</v>
      </c>
      <c r="H29" s="35"/>
      <c r="I29" s="35" t="s">
        <v>3</v>
      </c>
      <c r="J29" s="1">
        <f>SUM(J30:J33)</f>
        <v>0</v>
      </c>
      <c r="K29" s="1">
        <f>SUM(K30:K33)</f>
        <v>0</v>
      </c>
      <c r="L29" s="1">
        <f>SUM(L30:L33)</f>
        <v>0</v>
      </c>
      <c r="M29" s="11" t="s">
        <v>49</v>
      </c>
      <c r="N29" s="1">
        <f>SUM(N30:N33)</f>
        <v>0</v>
      </c>
      <c r="O29" s="36" t="s">
        <v>49</v>
      </c>
      <c r="AH29" s="11" t="s">
        <v>49</v>
      </c>
      <c r="AR29" s="1">
        <f>SUM(AI30:AI33)</f>
        <v>0</v>
      </c>
      <c r="AS29" s="1">
        <f>SUM(AJ30:AJ33)</f>
        <v>0</v>
      </c>
      <c r="AT29" s="1">
        <f>SUM(AK30:AK33)</f>
        <v>0</v>
      </c>
    </row>
    <row r="30" spans="1:75" x14ac:dyDescent="0.25">
      <c r="A30" s="2" t="s">
        <v>50</v>
      </c>
      <c r="B30" s="3" t="s">
        <v>49</v>
      </c>
      <c r="C30" s="3" t="s">
        <v>112</v>
      </c>
      <c r="D30" s="66" t="s">
        <v>113</v>
      </c>
      <c r="E30" s="67"/>
      <c r="F30" s="3" t="s">
        <v>114</v>
      </c>
      <c r="G30" s="29">
        <f>N12</f>
        <v>332.2</v>
      </c>
      <c r="H30" s="29"/>
      <c r="I30" s="30">
        <v>21</v>
      </c>
      <c r="J30" s="29">
        <f>ROUND(G30*AN30,2)</f>
        <v>0</v>
      </c>
      <c r="K30" s="29">
        <f>ROUND(G30*AO30,2)</f>
        <v>0</v>
      </c>
      <c r="L30" s="29">
        <f>ROUND(G30*H30,2)</f>
        <v>0</v>
      </c>
      <c r="M30" s="29">
        <v>0</v>
      </c>
      <c r="N30" s="29">
        <f>G30*M30</f>
        <v>0</v>
      </c>
      <c r="O30" s="31" t="s">
        <v>56</v>
      </c>
      <c r="Y30" s="29">
        <f>ROUND(IF(AP30="5",BI30,0),2)</f>
        <v>0</v>
      </c>
      <c r="AA30" s="29">
        <f>ROUND(IF(AP30="1",BG30,0),2)</f>
        <v>0</v>
      </c>
      <c r="AB30" s="29">
        <f>ROUND(IF(AP30="1",BH30,0),2)</f>
        <v>0</v>
      </c>
      <c r="AC30" s="29">
        <f>ROUND(IF(AP30="7",BG30,0),2)</f>
        <v>0</v>
      </c>
      <c r="AD30" s="29">
        <f>ROUND(IF(AP30="7",BH30,0),2)</f>
        <v>0</v>
      </c>
      <c r="AE30" s="29">
        <f>ROUND(IF(AP30="2",BG30,0),2)</f>
        <v>0</v>
      </c>
      <c r="AF30" s="29">
        <f>ROUND(IF(AP30="2",BH30,0),2)</f>
        <v>0</v>
      </c>
      <c r="AG30" s="29">
        <f>ROUND(IF(AP30="0",BI30,0),2)</f>
        <v>0</v>
      </c>
      <c r="AH30" s="11" t="s">
        <v>49</v>
      </c>
      <c r="AI30" s="29">
        <f>IF(AM30=0,L30,0)</f>
        <v>0</v>
      </c>
      <c r="AJ30" s="29">
        <f>IF(AM30=12,L30,0)</f>
        <v>0</v>
      </c>
      <c r="AK30" s="29">
        <f>IF(AM30=21,L30,0)</f>
        <v>0</v>
      </c>
      <c r="AM30" s="29">
        <v>21</v>
      </c>
      <c r="AN30" s="29">
        <f>H30*0</f>
        <v>0</v>
      </c>
      <c r="AO30" s="29">
        <f>H30*(1-0)</f>
        <v>0</v>
      </c>
      <c r="AP30" s="32" t="s">
        <v>79</v>
      </c>
      <c r="AU30" s="29">
        <f>ROUND(AV30+AW30,2)</f>
        <v>0</v>
      </c>
      <c r="AV30" s="29">
        <f>ROUND(G30*AN30,2)</f>
        <v>0</v>
      </c>
      <c r="AW30" s="29">
        <f>ROUND(G30*AO30,2)</f>
        <v>0</v>
      </c>
      <c r="AX30" s="32" t="s">
        <v>115</v>
      </c>
      <c r="AY30" s="32" t="s">
        <v>116</v>
      </c>
      <c r="AZ30" s="11" t="s">
        <v>59</v>
      </c>
      <c r="BB30" s="29">
        <f>AV30+AW30</f>
        <v>0</v>
      </c>
      <c r="BC30" s="29">
        <f>H30/(100-BD30)*100</f>
        <v>0</v>
      </c>
      <c r="BD30" s="29">
        <v>0</v>
      </c>
      <c r="BE30" s="29">
        <f>N30</f>
        <v>0</v>
      </c>
      <c r="BG30" s="29">
        <f>G30*AN30</f>
        <v>0</v>
      </c>
      <c r="BH30" s="29">
        <f>G30*AO30</f>
        <v>0</v>
      </c>
      <c r="BI30" s="29">
        <f>G30*H30</f>
        <v>0</v>
      </c>
      <c r="BJ30" s="32" t="s">
        <v>60</v>
      </c>
      <c r="BK30" s="29"/>
      <c r="BV30" s="29">
        <f>I30</f>
        <v>21</v>
      </c>
      <c r="BW30" s="4" t="s">
        <v>113</v>
      </c>
    </row>
    <row r="31" spans="1:75" x14ac:dyDescent="0.25">
      <c r="A31" s="2" t="s">
        <v>117</v>
      </c>
      <c r="B31" s="3" t="s">
        <v>49</v>
      </c>
      <c r="C31" s="3" t="s">
        <v>118</v>
      </c>
      <c r="D31" s="66" t="s">
        <v>119</v>
      </c>
      <c r="E31" s="67"/>
      <c r="F31" s="3" t="s">
        <v>114</v>
      </c>
      <c r="G31" s="29">
        <f>G30</f>
        <v>332.2</v>
      </c>
      <c r="H31" s="29"/>
      <c r="I31" s="30">
        <v>21</v>
      </c>
      <c r="J31" s="29">
        <f>ROUND(G31*AN31,2)</f>
        <v>0</v>
      </c>
      <c r="K31" s="29">
        <f>ROUND(G31*AO31,2)</f>
        <v>0</v>
      </c>
      <c r="L31" s="29">
        <f>ROUND(G31*H31,2)</f>
        <v>0</v>
      </c>
      <c r="M31" s="29">
        <v>0</v>
      </c>
      <c r="N31" s="29">
        <f>G31*M31</f>
        <v>0</v>
      </c>
      <c r="O31" s="31" t="s">
        <v>56</v>
      </c>
      <c r="Y31" s="29">
        <f>ROUND(IF(AP31="5",BI31,0),2)</f>
        <v>0</v>
      </c>
      <c r="AA31" s="29">
        <f>ROUND(IF(AP31="1",BG31,0),2)</f>
        <v>0</v>
      </c>
      <c r="AB31" s="29">
        <f>ROUND(IF(AP31="1",BH31,0),2)</f>
        <v>0</v>
      </c>
      <c r="AC31" s="29">
        <f>ROUND(IF(AP31="7",BG31,0),2)</f>
        <v>0</v>
      </c>
      <c r="AD31" s="29">
        <f>ROUND(IF(AP31="7",BH31,0),2)</f>
        <v>0</v>
      </c>
      <c r="AE31" s="29">
        <f>ROUND(IF(AP31="2",BG31,0),2)</f>
        <v>0</v>
      </c>
      <c r="AF31" s="29">
        <f>ROUND(IF(AP31="2",BH31,0),2)</f>
        <v>0</v>
      </c>
      <c r="AG31" s="29">
        <f>ROUND(IF(AP31="0",BI31,0),2)</f>
        <v>0</v>
      </c>
      <c r="AH31" s="11" t="s">
        <v>49</v>
      </c>
      <c r="AI31" s="29">
        <f>IF(AM31=0,L31,0)</f>
        <v>0</v>
      </c>
      <c r="AJ31" s="29">
        <f>IF(AM31=12,L31,0)</f>
        <v>0</v>
      </c>
      <c r="AK31" s="29">
        <f>IF(AM31=21,L31,0)</f>
        <v>0</v>
      </c>
      <c r="AM31" s="29">
        <v>21</v>
      </c>
      <c r="AN31" s="29">
        <f>H31*0.01062201</f>
        <v>0</v>
      </c>
      <c r="AO31" s="29">
        <f>H31*(1-0.01062201)</f>
        <v>0</v>
      </c>
      <c r="AP31" s="32" t="s">
        <v>79</v>
      </c>
      <c r="AU31" s="29">
        <f>ROUND(AV31+AW31,2)</f>
        <v>0</v>
      </c>
      <c r="AV31" s="29">
        <f>ROUND(G31*AN31,2)</f>
        <v>0</v>
      </c>
      <c r="AW31" s="29">
        <f>ROUND(G31*AO31,2)</f>
        <v>0</v>
      </c>
      <c r="AX31" s="32" t="s">
        <v>115</v>
      </c>
      <c r="AY31" s="32" t="s">
        <v>116</v>
      </c>
      <c r="AZ31" s="11" t="s">
        <v>59</v>
      </c>
      <c r="BB31" s="29">
        <f>AV31+AW31</f>
        <v>0</v>
      </c>
      <c r="BC31" s="29">
        <f>H31/(100-BD31)*100</f>
        <v>0</v>
      </c>
      <c r="BD31" s="29">
        <v>0</v>
      </c>
      <c r="BE31" s="29">
        <f>N31</f>
        <v>0</v>
      </c>
      <c r="BG31" s="29">
        <f>G31*AN31</f>
        <v>0</v>
      </c>
      <c r="BH31" s="29">
        <f>G31*AO31</f>
        <v>0</v>
      </c>
      <c r="BI31" s="29">
        <f>G31*H31</f>
        <v>0</v>
      </c>
      <c r="BJ31" s="32" t="s">
        <v>60</v>
      </c>
      <c r="BK31" s="29"/>
      <c r="BV31" s="29">
        <f>I31</f>
        <v>21</v>
      </c>
      <c r="BW31" s="4" t="s">
        <v>119</v>
      </c>
    </row>
    <row r="32" spans="1:75" x14ac:dyDescent="0.25">
      <c r="A32" s="2" t="s">
        <v>120</v>
      </c>
      <c r="B32" s="3" t="s">
        <v>49</v>
      </c>
      <c r="C32" s="3" t="s">
        <v>121</v>
      </c>
      <c r="D32" s="66" t="s">
        <v>122</v>
      </c>
      <c r="E32" s="67"/>
      <c r="F32" s="3" t="s">
        <v>114</v>
      </c>
      <c r="G32" s="29">
        <f>G31*4</f>
        <v>1328.8</v>
      </c>
      <c r="H32" s="29"/>
      <c r="I32" s="30">
        <v>21</v>
      </c>
      <c r="J32" s="29">
        <f>ROUND(G32*AN32,2)</f>
        <v>0</v>
      </c>
      <c r="K32" s="29">
        <f>ROUND(G32*AO32,2)</f>
        <v>0</v>
      </c>
      <c r="L32" s="29">
        <f>ROUND(G32*H32,2)</f>
        <v>0</v>
      </c>
      <c r="M32" s="29">
        <v>0</v>
      </c>
      <c r="N32" s="29">
        <f>G32*M32</f>
        <v>0</v>
      </c>
      <c r="O32" s="31" t="s">
        <v>56</v>
      </c>
      <c r="Y32" s="29">
        <f>ROUND(IF(AP32="5",BI32,0),2)</f>
        <v>0</v>
      </c>
      <c r="AA32" s="29">
        <f>ROUND(IF(AP32="1",BG32,0),2)</f>
        <v>0</v>
      </c>
      <c r="AB32" s="29">
        <f>ROUND(IF(AP32="1",BH32,0),2)</f>
        <v>0</v>
      </c>
      <c r="AC32" s="29">
        <f>ROUND(IF(AP32="7",BG32,0),2)</f>
        <v>0</v>
      </c>
      <c r="AD32" s="29">
        <f>ROUND(IF(AP32="7",BH32,0),2)</f>
        <v>0</v>
      </c>
      <c r="AE32" s="29">
        <f>ROUND(IF(AP32="2",BG32,0),2)</f>
        <v>0</v>
      </c>
      <c r="AF32" s="29">
        <f>ROUND(IF(AP32="2",BH32,0),2)</f>
        <v>0</v>
      </c>
      <c r="AG32" s="29">
        <f>ROUND(IF(AP32="0",BI32,0),2)</f>
        <v>0</v>
      </c>
      <c r="AH32" s="11" t="s">
        <v>49</v>
      </c>
      <c r="AI32" s="29">
        <f>IF(AM32=0,L32,0)</f>
        <v>0</v>
      </c>
      <c r="AJ32" s="29">
        <f>IF(AM32=12,L32,0)</f>
        <v>0</v>
      </c>
      <c r="AK32" s="29">
        <f>IF(AM32=21,L32,0)</f>
        <v>0</v>
      </c>
      <c r="AM32" s="29">
        <v>21</v>
      </c>
      <c r="AN32" s="29">
        <f>H32*0</f>
        <v>0</v>
      </c>
      <c r="AO32" s="29">
        <f>H32*(1-0)</f>
        <v>0</v>
      </c>
      <c r="AP32" s="32" t="s">
        <v>79</v>
      </c>
      <c r="AU32" s="29">
        <f>ROUND(AV32+AW32,2)</f>
        <v>0</v>
      </c>
      <c r="AV32" s="29">
        <f>ROUND(G32*AN32,2)</f>
        <v>0</v>
      </c>
      <c r="AW32" s="29">
        <f>ROUND(G32*AO32,2)</f>
        <v>0</v>
      </c>
      <c r="AX32" s="32" t="s">
        <v>115</v>
      </c>
      <c r="AY32" s="32" t="s">
        <v>116</v>
      </c>
      <c r="AZ32" s="11" t="s">
        <v>59</v>
      </c>
      <c r="BB32" s="29">
        <f>AV32+AW32</f>
        <v>0</v>
      </c>
      <c r="BC32" s="29">
        <f>H32/(100-BD32)*100</f>
        <v>0</v>
      </c>
      <c r="BD32" s="29">
        <v>0</v>
      </c>
      <c r="BE32" s="29">
        <f>N32</f>
        <v>0</v>
      </c>
      <c r="BG32" s="29">
        <f>G32*AN32</f>
        <v>0</v>
      </c>
      <c r="BH32" s="29">
        <f>G32*AO32</f>
        <v>0</v>
      </c>
      <c r="BI32" s="29">
        <f>G32*H32</f>
        <v>0</v>
      </c>
      <c r="BJ32" s="32" t="s">
        <v>60</v>
      </c>
      <c r="BK32" s="29"/>
      <c r="BV32" s="29">
        <f>I32</f>
        <v>21</v>
      </c>
      <c r="BW32" s="4" t="s">
        <v>122</v>
      </c>
    </row>
    <row r="33" spans="1:75" x14ac:dyDescent="0.25">
      <c r="A33" s="2" t="s">
        <v>123</v>
      </c>
      <c r="B33" s="3" t="s">
        <v>49</v>
      </c>
      <c r="C33" s="3" t="s">
        <v>124</v>
      </c>
      <c r="D33" s="66" t="s">
        <v>125</v>
      </c>
      <c r="E33" s="67"/>
      <c r="F33" s="3" t="s">
        <v>114</v>
      </c>
      <c r="G33" s="29">
        <f>G30</f>
        <v>332.2</v>
      </c>
      <c r="H33" s="29"/>
      <c r="I33" s="30">
        <v>21</v>
      </c>
      <c r="J33" s="29">
        <f>ROUND(G33*AN33,2)</f>
        <v>0</v>
      </c>
      <c r="K33" s="29">
        <f>ROUND(G33*AO33,2)</f>
        <v>0</v>
      </c>
      <c r="L33" s="29">
        <f>ROUND(G33*H33,2)</f>
        <v>0</v>
      </c>
      <c r="M33" s="29">
        <v>0</v>
      </c>
      <c r="N33" s="29">
        <f>G33*M33</f>
        <v>0</v>
      </c>
      <c r="O33" s="31" t="s">
        <v>56</v>
      </c>
      <c r="Y33" s="29">
        <f>ROUND(IF(AP33="5",BI33,0),2)</f>
        <v>0</v>
      </c>
      <c r="AA33" s="29">
        <f>ROUND(IF(AP33="1",BG33,0),2)</f>
        <v>0</v>
      </c>
      <c r="AB33" s="29">
        <f>ROUND(IF(AP33="1",BH33,0),2)</f>
        <v>0</v>
      </c>
      <c r="AC33" s="29">
        <f>ROUND(IF(AP33="7",BG33,0),2)</f>
        <v>0</v>
      </c>
      <c r="AD33" s="29">
        <f>ROUND(IF(AP33="7",BH33,0),2)</f>
        <v>0</v>
      </c>
      <c r="AE33" s="29">
        <f>ROUND(IF(AP33="2",BG33,0),2)</f>
        <v>0</v>
      </c>
      <c r="AF33" s="29">
        <f>ROUND(IF(AP33="2",BH33,0),2)</f>
        <v>0</v>
      </c>
      <c r="AG33" s="29">
        <f>ROUND(IF(AP33="0",BI33,0),2)</f>
        <v>0</v>
      </c>
      <c r="AH33" s="11" t="s">
        <v>49</v>
      </c>
      <c r="AI33" s="29">
        <f>IF(AM33=0,L33,0)</f>
        <v>0</v>
      </c>
      <c r="AJ33" s="29">
        <f>IF(AM33=12,L33,0)</f>
        <v>0</v>
      </c>
      <c r="AK33" s="29">
        <f>IF(AM33=21,L33,0)</f>
        <v>0</v>
      </c>
      <c r="AM33" s="29">
        <v>21</v>
      </c>
      <c r="AN33" s="29">
        <f>H33*0</f>
        <v>0</v>
      </c>
      <c r="AO33" s="29">
        <f>H33*(1-0)</f>
        <v>0</v>
      </c>
      <c r="AP33" s="32" t="s">
        <v>79</v>
      </c>
      <c r="AU33" s="29">
        <f>ROUND(AV33+AW33,2)</f>
        <v>0</v>
      </c>
      <c r="AV33" s="29">
        <f>ROUND(G33*AN33,2)</f>
        <v>0</v>
      </c>
      <c r="AW33" s="29">
        <f>ROUND(G33*AO33,2)</f>
        <v>0</v>
      </c>
      <c r="AX33" s="32" t="s">
        <v>115</v>
      </c>
      <c r="AY33" s="32" t="s">
        <v>116</v>
      </c>
      <c r="AZ33" s="11" t="s">
        <v>59</v>
      </c>
      <c r="BB33" s="29">
        <f>AV33+AW33</f>
        <v>0</v>
      </c>
      <c r="BC33" s="29">
        <f>H33/(100-BD33)*100</f>
        <v>0</v>
      </c>
      <c r="BD33" s="29">
        <v>0</v>
      </c>
      <c r="BE33" s="29">
        <f>N33</f>
        <v>0</v>
      </c>
      <c r="BG33" s="29">
        <f>G33*AN33</f>
        <v>0</v>
      </c>
      <c r="BH33" s="29">
        <f>G33*AO33</f>
        <v>0</v>
      </c>
      <c r="BI33" s="29">
        <f>G33*H33</f>
        <v>0</v>
      </c>
      <c r="BJ33" s="32" t="s">
        <v>60</v>
      </c>
      <c r="BK33" s="29"/>
      <c r="BV33" s="29">
        <f>I33</f>
        <v>21</v>
      </c>
      <c r="BW33" s="4" t="s">
        <v>125</v>
      </c>
    </row>
    <row r="34" spans="1:75" x14ac:dyDescent="0.25">
      <c r="A34" s="33" t="s">
        <v>49</v>
      </c>
      <c r="B34" s="34" t="s">
        <v>49</v>
      </c>
      <c r="C34" s="34" t="s">
        <v>126</v>
      </c>
      <c r="D34" s="68" t="s">
        <v>127</v>
      </c>
      <c r="E34" s="69"/>
      <c r="F34" s="35" t="s">
        <v>3</v>
      </c>
      <c r="G34" s="35" t="s">
        <v>3</v>
      </c>
      <c r="H34" s="35"/>
      <c r="I34" s="35" t="s">
        <v>3</v>
      </c>
      <c r="J34" s="1">
        <f>J35</f>
        <v>0</v>
      </c>
      <c r="K34" s="1">
        <f>K35</f>
        <v>0</v>
      </c>
      <c r="L34" s="1">
        <f>L35</f>
        <v>0</v>
      </c>
      <c r="M34" s="11" t="s">
        <v>49</v>
      </c>
      <c r="N34" s="1">
        <f>N35</f>
        <v>0</v>
      </c>
      <c r="O34" s="36" t="s">
        <v>49</v>
      </c>
      <c r="AH34" s="11" t="s">
        <v>49</v>
      </c>
    </row>
    <row r="35" spans="1:75" x14ac:dyDescent="0.25">
      <c r="A35" s="33" t="s">
        <v>49</v>
      </c>
      <c r="B35" s="34" t="s">
        <v>49</v>
      </c>
      <c r="C35" s="34" t="s">
        <v>128</v>
      </c>
      <c r="D35" s="68" t="s">
        <v>129</v>
      </c>
      <c r="E35" s="69"/>
      <c r="F35" s="35" t="s">
        <v>3</v>
      </c>
      <c r="G35" s="35" t="s">
        <v>3</v>
      </c>
      <c r="H35" s="35"/>
      <c r="I35" s="35" t="s">
        <v>3</v>
      </c>
      <c r="J35" s="1">
        <f>SUM(J36:J36)</f>
        <v>0</v>
      </c>
      <c r="K35" s="1">
        <f>SUM(K36:K36)</f>
        <v>0</v>
      </c>
      <c r="L35" s="1">
        <f>SUM(L36:L36)</f>
        <v>0</v>
      </c>
      <c r="M35" s="11" t="s">
        <v>49</v>
      </c>
      <c r="N35" s="1">
        <f>SUM(N36:N36)</f>
        <v>0</v>
      </c>
      <c r="O35" s="36" t="s">
        <v>49</v>
      </c>
      <c r="AH35" s="11" t="s">
        <v>49</v>
      </c>
      <c r="AR35" s="1">
        <f>SUM(AI36:AI36)</f>
        <v>0</v>
      </c>
      <c r="AS35" s="1">
        <f>SUM(AJ36:AJ36)</f>
        <v>0</v>
      </c>
      <c r="AT35" s="1">
        <f>SUM(AK36:AK36)</f>
        <v>0</v>
      </c>
    </row>
    <row r="36" spans="1:75" x14ac:dyDescent="0.25">
      <c r="A36" s="37" t="s">
        <v>130</v>
      </c>
      <c r="B36" s="38" t="s">
        <v>49</v>
      </c>
      <c r="C36" s="38" t="s">
        <v>131</v>
      </c>
      <c r="D36" s="70" t="s">
        <v>200</v>
      </c>
      <c r="E36" s="71"/>
      <c r="F36" s="38" t="s">
        <v>133</v>
      </c>
      <c r="G36" s="39">
        <v>1</v>
      </c>
      <c r="H36" s="39"/>
      <c r="I36" s="40">
        <v>21</v>
      </c>
      <c r="J36" s="39">
        <f>ROUND(G36*AN36,2)</f>
        <v>0</v>
      </c>
      <c r="K36" s="39">
        <f>ROUND(G36*AO36,2)</f>
        <v>0</v>
      </c>
      <c r="L36" s="39">
        <f>ROUND(G36*H36,2)</f>
        <v>0</v>
      </c>
      <c r="M36" s="39">
        <v>0</v>
      </c>
      <c r="N36" s="39">
        <f>G36*M36</f>
        <v>0</v>
      </c>
      <c r="O36" s="41" t="s">
        <v>56</v>
      </c>
      <c r="Y36" s="29">
        <f>ROUND(IF(AP36="5",BI36,0),2)</f>
        <v>0</v>
      </c>
      <c r="AA36" s="29">
        <f>ROUND(IF(AP36="1",BG36,0),2)</f>
        <v>0</v>
      </c>
      <c r="AB36" s="29">
        <f>ROUND(IF(AP36="1",BH36,0),2)</f>
        <v>0</v>
      </c>
      <c r="AC36" s="29">
        <f>ROUND(IF(AP36="7",BG36,0),2)</f>
        <v>0</v>
      </c>
      <c r="AD36" s="29">
        <f>ROUND(IF(AP36="7",BH36,0),2)</f>
        <v>0</v>
      </c>
      <c r="AE36" s="29">
        <f>ROUND(IF(AP36="2",BG36,0),2)</f>
        <v>0</v>
      </c>
      <c r="AF36" s="29">
        <f>ROUND(IF(AP36="2",BH36,0),2)</f>
        <v>0</v>
      </c>
      <c r="AG36" s="29">
        <f>ROUND(IF(AP36="0",BI36,0),2)</f>
        <v>0</v>
      </c>
      <c r="AH36" s="11" t="s">
        <v>49</v>
      </c>
      <c r="AI36" s="29">
        <f>IF(AM36=0,L36,0)</f>
        <v>0</v>
      </c>
      <c r="AJ36" s="29">
        <f>IF(AM36=12,L36,0)</f>
        <v>0</v>
      </c>
      <c r="AK36" s="29">
        <f>IF(AM36=21,L36,0)</f>
        <v>0</v>
      </c>
      <c r="AM36" s="29">
        <v>21</v>
      </c>
      <c r="AN36" s="29">
        <f>H36*0</f>
        <v>0</v>
      </c>
      <c r="AO36" s="29">
        <f>H36*(1-0)</f>
        <v>0</v>
      </c>
      <c r="AP36" s="32" t="s">
        <v>134</v>
      </c>
      <c r="AU36" s="29">
        <f>ROUND(AV36+AW36,2)</f>
        <v>0</v>
      </c>
      <c r="AV36" s="29">
        <f>ROUND(G36*AN36,2)</f>
        <v>0</v>
      </c>
      <c r="AW36" s="29">
        <f>ROUND(G36*AO36,2)</f>
        <v>0</v>
      </c>
      <c r="AX36" s="32" t="s">
        <v>135</v>
      </c>
      <c r="AY36" s="32" t="s">
        <v>136</v>
      </c>
      <c r="AZ36" s="11" t="s">
        <v>59</v>
      </c>
      <c r="BB36" s="29">
        <f>AV36+AW36</f>
        <v>0</v>
      </c>
      <c r="BC36" s="29">
        <f>H36/(100-BD36)*100</f>
        <v>0</v>
      </c>
      <c r="BD36" s="29">
        <v>0</v>
      </c>
      <c r="BE36" s="29">
        <f>N36</f>
        <v>0</v>
      </c>
      <c r="BG36" s="29">
        <f>G36*AN36</f>
        <v>0</v>
      </c>
      <c r="BH36" s="29">
        <f>G36*AO36</f>
        <v>0</v>
      </c>
      <c r="BI36" s="29">
        <f>G36*H36</f>
        <v>0</v>
      </c>
      <c r="BJ36" s="32" t="s">
        <v>60</v>
      </c>
      <c r="BK36" s="29"/>
      <c r="BO36" s="29">
        <f>G36*H36</f>
        <v>0</v>
      </c>
      <c r="BV36" s="29">
        <f>I36</f>
        <v>21</v>
      </c>
      <c r="BW36" s="4" t="s">
        <v>132</v>
      </c>
    </row>
    <row r="37" spans="1:75" x14ac:dyDescent="0.25">
      <c r="J37" s="72" t="s">
        <v>137</v>
      </c>
      <c r="K37" s="72"/>
      <c r="L37" s="42">
        <f>ROUND(L12+L14+L16+L19+L22+L25+L27+L29+L35,2)</f>
        <v>0</v>
      </c>
    </row>
    <row r="38" spans="1:75" x14ac:dyDescent="0.25">
      <c r="A38" s="43" t="s">
        <v>138</v>
      </c>
    </row>
    <row r="39" spans="1:75" ht="12.75" customHeight="1" x14ac:dyDescent="0.25">
      <c r="A39" s="66" t="s">
        <v>49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</sheetData>
  <mergeCells count="56">
    <mergeCell ref="A1:O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M10:N10"/>
    <mergeCell ref="D12:E12"/>
    <mergeCell ref="D13:E13"/>
    <mergeCell ref="J2:O3"/>
    <mergeCell ref="J4:O5"/>
    <mergeCell ref="J6:O7"/>
    <mergeCell ref="J8:O9"/>
    <mergeCell ref="D10:E10"/>
    <mergeCell ref="D8:E9"/>
    <mergeCell ref="H2:H3"/>
    <mergeCell ref="H4:H5"/>
    <mergeCell ref="H6:H7"/>
    <mergeCell ref="H8:H9"/>
    <mergeCell ref="D14:E14"/>
    <mergeCell ref="D15:E15"/>
    <mergeCell ref="D16:E16"/>
    <mergeCell ref="D11:E11"/>
    <mergeCell ref="J10:L10"/>
    <mergeCell ref="D22:E22"/>
    <mergeCell ref="D23:E23"/>
    <mergeCell ref="D24:E24"/>
    <mergeCell ref="D25:E25"/>
    <mergeCell ref="D17:E17"/>
    <mergeCell ref="D18:E18"/>
    <mergeCell ref="D19:E19"/>
    <mergeCell ref="D20:E20"/>
    <mergeCell ref="D21:E21"/>
    <mergeCell ref="D30:E30"/>
    <mergeCell ref="D31:E31"/>
    <mergeCell ref="D32:E32"/>
    <mergeCell ref="D33:E33"/>
    <mergeCell ref="D26:E26"/>
    <mergeCell ref="D27:E27"/>
    <mergeCell ref="D28:E28"/>
    <mergeCell ref="D29:E29"/>
    <mergeCell ref="A39:O39"/>
    <mergeCell ref="D34:E34"/>
    <mergeCell ref="D35:E35"/>
    <mergeCell ref="D36:E36"/>
    <mergeCell ref="J37:K3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34" t="s">
        <v>139</v>
      </c>
      <c r="B1" s="89"/>
      <c r="C1" s="89"/>
      <c r="D1" s="89"/>
      <c r="E1" s="89"/>
      <c r="F1" s="89"/>
      <c r="G1" s="89"/>
      <c r="H1" s="89"/>
      <c r="I1" s="89"/>
    </row>
    <row r="2" spans="1:9" x14ac:dyDescent="0.25">
      <c r="A2" s="90" t="s">
        <v>1</v>
      </c>
      <c r="B2" s="82"/>
      <c r="C2" s="95" t="str">
        <f>'Stavební rozpočet'!D2</f>
        <v xml:space="preserve">Manipulační plocha </v>
      </c>
      <c r="D2" s="96"/>
      <c r="E2" s="94" t="s">
        <v>4</v>
      </c>
      <c r="F2" s="94" t="str">
        <f>'Stavební rozpočet'!J2</f>
        <v> </v>
      </c>
      <c r="G2" s="82"/>
      <c r="H2" s="94" t="s">
        <v>140</v>
      </c>
      <c r="I2" s="83" t="s">
        <v>49</v>
      </c>
    </row>
    <row r="3" spans="1:9" ht="15" customHeight="1" x14ac:dyDescent="0.25">
      <c r="A3" s="91"/>
      <c r="B3" s="67"/>
      <c r="C3" s="97"/>
      <c r="D3" s="97"/>
      <c r="E3" s="67"/>
      <c r="F3" s="67"/>
      <c r="G3" s="67"/>
      <c r="H3" s="67"/>
      <c r="I3" s="84"/>
    </row>
    <row r="4" spans="1:9" x14ac:dyDescent="0.25">
      <c r="A4" s="92" t="s">
        <v>6</v>
      </c>
      <c r="B4" s="67"/>
      <c r="C4" s="66" t="str">
        <f>'Stavební rozpočet'!D4</f>
        <v xml:space="preserve"> </v>
      </c>
      <c r="D4" s="67"/>
      <c r="E4" s="66" t="s">
        <v>8</v>
      </c>
      <c r="F4" s="66" t="str">
        <f>'Stavební rozpočet'!J4</f>
        <v> </v>
      </c>
      <c r="G4" s="67"/>
      <c r="H4" s="66" t="s">
        <v>140</v>
      </c>
      <c r="I4" s="84" t="s">
        <v>49</v>
      </c>
    </row>
    <row r="5" spans="1:9" ht="15" customHeight="1" x14ac:dyDescent="0.25">
      <c r="A5" s="91"/>
      <c r="B5" s="67"/>
      <c r="C5" s="67"/>
      <c r="D5" s="67"/>
      <c r="E5" s="67"/>
      <c r="F5" s="67"/>
      <c r="G5" s="67"/>
      <c r="H5" s="67"/>
      <c r="I5" s="84"/>
    </row>
    <row r="6" spans="1:9" x14ac:dyDescent="0.25">
      <c r="A6" s="92" t="s">
        <v>9</v>
      </c>
      <c r="B6" s="67"/>
      <c r="C6" s="66" t="str">
        <f>'Stavební rozpočet'!D6</f>
        <v>Správa města SÚ</v>
      </c>
      <c r="D6" s="67"/>
      <c r="E6" s="66" t="s">
        <v>12</v>
      </c>
      <c r="F6" s="66" t="str">
        <f>'Stavební rozpočet'!J6</f>
        <v> </v>
      </c>
      <c r="G6" s="67"/>
      <c r="H6" s="66" t="s">
        <v>140</v>
      </c>
      <c r="I6" s="84" t="s">
        <v>49</v>
      </c>
    </row>
    <row r="7" spans="1:9" ht="15" customHeight="1" x14ac:dyDescent="0.25">
      <c r="A7" s="91"/>
      <c r="B7" s="67"/>
      <c r="C7" s="67"/>
      <c r="D7" s="67"/>
      <c r="E7" s="67"/>
      <c r="F7" s="67"/>
      <c r="G7" s="67"/>
      <c r="H7" s="67"/>
      <c r="I7" s="84"/>
    </row>
    <row r="8" spans="1:9" x14ac:dyDescent="0.25">
      <c r="A8" s="92" t="s">
        <v>7</v>
      </c>
      <c r="B8" s="67"/>
      <c r="C8" s="66">
        <f>'Stavební rozpočet'!H4</f>
        <v>0</v>
      </c>
      <c r="D8" s="67"/>
      <c r="E8" s="66" t="s">
        <v>11</v>
      </c>
      <c r="F8" s="66" t="str">
        <f>'Stavební rozpočet'!H6</f>
        <v xml:space="preserve"> </v>
      </c>
      <c r="G8" s="67"/>
      <c r="H8" s="67" t="s">
        <v>141</v>
      </c>
      <c r="I8" s="135">
        <v>15</v>
      </c>
    </row>
    <row r="9" spans="1:9" x14ac:dyDescent="0.25">
      <c r="A9" s="91"/>
      <c r="B9" s="67"/>
      <c r="C9" s="67"/>
      <c r="D9" s="67"/>
      <c r="E9" s="67"/>
      <c r="F9" s="67"/>
      <c r="G9" s="67"/>
      <c r="H9" s="67"/>
      <c r="I9" s="84"/>
    </row>
    <row r="10" spans="1:9" x14ac:dyDescent="0.25">
      <c r="A10" s="92" t="s">
        <v>13</v>
      </c>
      <c r="B10" s="67"/>
      <c r="C10" s="66" t="str">
        <f>'Stavební rozpočet'!D8</f>
        <v xml:space="preserve"> </v>
      </c>
      <c r="D10" s="67"/>
      <c r="E10" s="66" t="s">
        <v>15</v>
      </c>
      <c r="F10" s="66" t="str">
        <f>'Stavební rozpočet'!J8</f>
        <v> </v>
      </c>
      <c r="G10" s="67"/>
      <c r="H10" s="67" t="s">
        <v>142</v>
      </c>
      <c r="I10" s="128">
        <f>'Stavební rozpočet'!H8</f>
        <v>0</v>
      </c>
    </row>
    <row r="11" spans="1:9" x14ac:dyDescent="0.25">
      <c r="A11" s="133"/>
      <c r="B11" s="71"/>
      <c r="C11" s="71"/>
      <c r="D11" s="71"/>
      <c r="E11" s="71"/>
      <c r="F11" s="71"/>
      <c r="G11" s="71"/>
      <c r="H11" s="71"/>
      <c r="I11" s="129"/>
    </row>
    <row r="12" spans="1:9" ht="23.25" x14ac:dyDescent="0.25">
      <c r="A12" s="130" t="s">
        <v>143</v>
      </c>
      <c r="B12" s="130"/>
      <c r="C12" s="130"/>
      <c r="D12" s="130"/>
      <c r="E12" s="130"/>
      <c r="F12" s="130"/>
      <c r="G12" s="130"/>
      <c r="H12" s="130"/>
      <c r="I12" s="130"/>
    </row>
    <row r="13" spans="1:9" ht="26.25" customHeight="1" x14ac:dyDescent="0.25">
      <c r="A13" s="44" t="s">
        <v>144</v>
      </c>
      <c r="B13" s="131" t="s">
        <v>145</v>
      </c>
      <c r="C13" s="132"/>
      <c r="D13" s="45" t="s">
        <v>146</v>
      </c>
      <c r="E13" s="131" t="s">
        <v>147</v>
      </c>
      <c r="F13" s="132"/>
      <c r="G13" s="45" t="s">
        <v>148</v>
      </c>
      <c r="H13" s="131" t="s">
        <v>149</v>
      </c>
      <c r="I13" s="132"/>
    </row>
    <row r="14" spans="1:9" ht="15.75" x14ac:dyDescent="0.25">
      <c r="A14" s="46" t="s">
        <v>150</v>
      </c>
      <c r="B14" s="47" t="s">
        <v>151</v>
      </c>
      <c r="C14" s="48">
        <f>SUM('Stavební rozpočet'!AA12:AA78)</f>
        <v>0</v>
      </c>
      <c r="D14" s="118" t="s">
        <v>152</v>
      </c>
      <c r="E14" s="119"/>
      <c r="F14" s="48">
        <f>VORN!I15</f>
        <v>0</v>
      </c>
      <c r="G14" s="118" t="s">
        <v>153</v>
      </c>
      <c r="H14" s="119"/>
      <c r="I14" s="49">
        <f>VORN!I21</f>
        <v>0</v>
      </c>
    </row>
    <row r="15" spans="1:9" ht="15.75" x14ac:dyDescent="0.25">
      <c r="A15" s="50" t="s">
        <v>49</v>
      </c>
      <c r="B15" s="47" t="s">
        <v>33</v>
      </c>
      <c r="C15" s="48">
        <f>SUM('Stavební rozpočet'!AB12:AB78)</f>
        <v>0</v>
      </c>
      <c r="D15" s="118" t="s">
        <v>154</v>
      </c>
      <c r="E15" s="119"/>
      <c r="F15" s="48">
        <f>VORN!I16</f>
        <v>0</v>
      </c>
      <c r="G15" s="118" t="s">
        <v>155</v>
      </c>
      <c r="H15" s="119"/>
      <c r="I15" s="49">
        <f>VORN!I22</f>
        <v>0</v>
      </c>
    </row>
    <row r="16" spans="1:9" ht="15.75" x14ac:dyDescent="0.25">
      <c r="A16" s="46" t="s">
        <v>156</v>
      </c>
      <c r="B16" s="47" t="s">
        <v>151</v>
      </c>
      <c r="C16" s="48">
        <f>SUM('Stavební rozpočet'!AC12:AC78)</f>
        <v>0</v>
      </c>
      <c r="D16" s="118" t="s">
        <v>157</v>
      </c>
      <c r="E16" s="119"/>
      <c r="F16" s="48">
        <f>VORN!I17</f>
        <v>0</v>
      </c>
      <c r="G16" s="118" t="s">
        <v>158</v>
      </c>
      <c r="H16" s="119"/>
      <c r="I16" s="49">
        <f>VORN!I23</f>
        <v>0</v>
      </c>
    </row>
    <row r="17" spans="1:9" ht="15.75" x14ac:dyDescent="0.25">
      <c r="A17" s="50" t="s">
        <v>49</v>
      </c>
      <c r="B17" s="47" t="s">
        <v>33</v>
      </c>
      <c r="C17" s="48">
        <f>SUM('Stavební rozpočet'!AD12:AD78)</f>
        <v>0</v>
      </c>
      <c r="D17" s="118" t="s">
        <v>49</v>
      </c>
      <c r="E17" s="119"/>
      <c r="F17" s="49" t="s">
        <v>49</v>
      </c>
      <c r="G17" s="118" t="s">
        <v>159</v>
      </c>
      <c r="H17" s="119"/>
      <c r="I17" s="49">
        <f>VORN!I24</f>
        <v>0</v>
      </c>
    </row>
    <row r="18" spans="1:9" ht="15.75" x14ac:dyDescent="0.25">
      <c r="A18" s="46" t="s">
        <v>160</v>
      </c>
      <c r="B18" s="47" t="s">
        <v>151</v>
      </c>
      <c r="C18" s="48">
        <f>SUM('Stavební rozpočet'!AE12:AE78)</f>
        <v>0</v>
      </c>
      <c r="D18" s="118" t="s">
        <v>49</v>
      </c>
      <c r="E18" s="119"/>
      <c r="F18" s="49" t="s">
        <v>49</v>
      </c>
      <c r="G18" s="118" t="s">
        <v>161</v>
      </c>
      <c r="H18" s="119"/>
      <c r="I18" s="49">
        <f>VORN!I25</f>
        <v>0</v>
      </c>
    </row>
    <row r="19" spans="1:9" ht="15.75" x14ac:dyDescent="0.25">
      <c r="A19" s="50" t="s">
        <v>49</v>
      </c>
      <c r="B19" s="47" t="s">
        <v>33</v>
      </c>
      <c r="C19" s="48">
        <f>SUM('Stavební rozpočet'!AF12:AF78)</f>
        <v>0</v>
      </c>
      <c r="D19" s="118" t="s">
        <v>49</v>
      </c>
      <c r="E19" s="119"/>
      <c r="F19" s="49" t="s">
        <v>49</v>
      </c>
      <c r="G19" s="118" t="s">
        <v>162</v>
      </c>
      <c r="H19" s="119"/>
      <c r="I19" s="49">
        <f>VORN!I26</f>
        <v>0</v>
      </c>
    </row>
    <row r="20" spans="1:9" ht="15.75" x14ac:dyDescent="0.25">
      <c r="A20" s="110" t="s">
        <v>163</v>
      </c>
      <c r="B20" s="111"/>
      <c r="C20" s="48">
        <f>SUM('Stavební rozpočet'!AG12:AG78)</f>
        <v>0</v>
      </c>
      <c r="D20" s="118" t="s">
        <v>49</v>
      </c>
      <c r="E20" s="119"/>
      <c r="F20" s="49" t="s">
        <v>49</v>
      </c>
      <c r="G20" s="118" t="s">
        <v>49</v>
      </c>
      <c r="H20" s="119"/>
      <c r="I20" s="49" t="s">
        <v>49</v>
      </c>
    </row>
    <row r="21" spans="1:9" ht="15.75" x14ac:dyDescent="0.25">
      <c r="A21" s="125" t="s">
        <v>164</v>
      </c>
      <c r="B21" s="126"/>
      <c r="C21" s="51">
        <f>SUM('Stavební rozpočet'!Y12:Y78)</f>
        <v>0</v>
      </c>
      <c r="D21" s="120" t="s">
        <v>49</v>
      </c>
      <c r="E21" s="121"/>
      <c r="F21" s="52" t="s">
        <v>49</v>
      </c>
      <c r="G21" s="120" t="s">
        <v>49</v>
      </c>
      <c r="H21" s="121"/>
      <c r="I21" s="52" t="s">
        <v>49</v>
      </c>
    </row>
    <row r="22" spans="1:9" ht="16.5" customHeight="1" x14ac:dyDescent="0.25">
      <c r="A22" s="127" t="s">
        <v>165</v>
      </c>
      <c r="B22" s="123"/>
      <c r="C22" s="53">
        <f>ROUND(SUM(C14:C21),2)</f>
        <v>0</v>
      </c>
      <c r="D22" s="122" t="s">
        <v>166</v>
      </c>
      <c r="E22" s="123"/>
      <c r="F22" s="53">
        <f>SUM(F14:F21)</f>
        <v>0</v>
      </c>
      <c r="G22" s="122" t="s">
        <v>167</v>
      </c>
      <c r="H22" s="123"/>
      <c r="I22" s="53">
        <f>SUM(I14:I21)</f>
        <v>0</v>
      </c>
    </row>
    <row r="23" spans="1:9" ht="15.75" x14ac:dyDescent="0.25">
      <c r="D23" s="110" t="s">
        <v>168</v>
      </c>
      <c r="E23" s="111"/>
      <c r="F23" s="54">
        <v>0</v>
      </c>
      <c r="G23" s="124" t="s">
        <v>169</v>
      </c>
      <c r="H23" s="111"/>
      <c r="I23" s="48">
        <v>0</v>
      </c>
    </row>
    <row r="24" spans="1:9" ht="15.75" x14ac:dyDescent="0.25">
      <c r="G24" s="110" t="s">
        <v>170</v>
      </c>
      <c r="H24" s="111"/>
      <c r="I24" s="48">
        <f>vorn_sum</f>
        <v>0</v>
      </c>
    </row>
    <row r="25" spans="1:9" ht="15.75" x14ac:dyDescent="0.25">
      <c r="G25" s="110" t="s">
        <v>171</v>
      </c>
      <c r="H25" s="111"/>
      <c r="I25" s="48">
        <v>0</v>
      </c>
    </row>
    <row r="27" spans="1:9" ht="15.75" x14ac:dyDescent="0.25">
      <c r="A27" s="112" t="s">
        <v>172</v>
      </c>
      <c r="B27" s="113"/>
      <c r="C27" s="55">
        <f>ROUND(SUM('Stavební rozpočet'!AI12:AI78),2)</f>
        <v>0</v>
      </c>
    </row>
    <row r="28" spans="1:9" ht="15.75" x14ac:dyDescent="0.25">
      <c r="A28" s="114" t="s">
        <v>173</v>
      </c>
      <c r="B28" s="115"/>
      <c r="C28" s="56">
        <f>ROUND(SUM('Stavební rozpočet'!AJ12:AJ78),2)</f>
        <v>0</v>
      </c>
      <c r="D28" s="116" t="s">
        <v>174</v>
      </c>
      <c r="E28" s="113"/>
      <c r="F28" s="55">
        <f>ROUND(C28*(12/100),2)</f>
        <v>0</v>
      </c>
      <c r="G28" s="116" t="s">
        <v>175</v>
      </c>
      <c r="H28" s="113"/>
      <c r="I28" s="55">
        <f>ROUND(SUM(C27:C29),2)</f>
        <v>0</v>
      </c>
    </row>
    <row r="29" spans="1:9" ht="15.75" x14ac:dyDescent="0.25">
      <c r="A29" s="114" t="s">
        <v>176</v>
      </c>
      <c r="B29" s="115"/>
      <c r="C29" s="56">
        <f>ROUND(SUM('Stavební rozpočet'!AK12:AK78),2)</f>
        <v>0</v>
      </c>
      <c r="D29" s="117" t="s">
        <v>177</v>
      </c>
      <c r="E29" s="115"/>
      <c r="F29" s="56">
        <f>ROUND(C29*(21/100),2)</f>
        <v>0</v>
      </c>
      <c r="G29" s="117" t="s">
        <v>178</v>
      </c>
      <c r="H29" s="115"/>
      <c r="I29" s="56">
        <f>ROUND(SUM(F28:F29)+I28,2)</f>
        <v>0</v>
      </c>
    </row>
    <row r="31" spans="1:9" x14ac:dyDescent="0.25">
      <c r="A31" s="107" t="s">
        <v>179</v>
      </c>
      <c r="B31" s="99"/>
      <c r="C31" s="100"/>
      <c r="D31" s="98" t="s">
        <v>180</v>
      </c>
      <c r="E31" s="99"/>
      <c r="F31" s="100"/>
      <c r="G31" s="98" t="s">
        <v>181</v>
      </c>
      <c r="H31" s="99"/>
      <c r="I31" s="100"/>
    </row>
    <row r="32" spans="1:9" x14ac:dyDescent="0.25">
      <c r="A32" s="108" t="s">
        <v>49</v>
      </c>
      <c r="B32" s="102"/>
      <c r="C32" s="103"/>
      <c r="D32" s="101" t="s">
        <v>49</v>
      </c>
      <c r="E32" s="102"/>
      <c r="F32" s="103"/>
      <c r="G32" s="101" t="s">
        <v>49</v>
      </c>
      <c r="H32" s="102"/>
      <c r="I32" s="103"/>
    </row>
    <row r="33" spans="1:9" x14ac:dyDescent="0.25">
      <c r="A33" s="108" t="s">
        <v>49</v>
      </c>
      <c r="B33" s="102"/>
      <c r="C33" s="103"/>
      <c r="D33" s="101" t="s">
        <v>49</v>
      </c>
      <c r="E33" s="102"/>
      <c r="F33" s="103"/>
      <c r="G33" s="101" t="s">
        <v>49</v>
      </c>
      <c r="H33" s="102"/>
      <c r="I33" s="103"/>
    </row>
    <row r="34" spans="1:9" x14ac:dyDescent="0.25">
      <c r="A34" s="108" t="s">
        <v>49</v>
      </c>
      <c r="B34" s="102"/>
      <c r="C34" s="103"/>
      <c r="D34" s="101" t="s">
        <v>49</v>
      </c>
      <c r="E34" s="102"/>
      <c r="F34" s="103"/>
      <c r="G34" s="101" t="s">
        <v>49</v>
      </c>
      <c r="H34" s="102"/>
      <c r="I34" s="103"/>
    </row>
    <row r="35" spans="1:9" x14ac:dyDescent="0.25">
      <c r="A35" s="109" t="s">
        <v>182</v>
      </c>
      <c r="B35" s="105"/>
      <c r="C35" s="106"/>
      <c r="D35" s="104" t="s">
        <v>182</v>
      </c>
      <c r="E35" s="105"/>
      <c r="F35" s="106"/>
      <c r="G35" s="104" t="s">
        <v>182</v>
      </c>
      <c r="H35" s="105"/>
      <c r="I35" s="106"/>
    </row>
    <row r="36" spans="1:9" x14ac:dyDescent="0.25">
      <c r="A36" s="57" t="s">
        <v>138</v>
      </c>
    </row>
    <row r="37" spans="1:9" ht="12.75" customHeight="1" x14ac:dyDescent="0.25">
      <c r="A37" s="66" t="s">
        <v>49</v>
      </c>
      <c r="B37" s="67"/>
      <c r="C37" s="67"/>
      <c r="D37" s="67"/>
      <c r="E37" s="67"/>
      <c r="F37" s="67"/>
      <c r="G37" s="67"/>
      <c r="H37" s="67"/>
      <c r="I37" s="67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34" t="s">
        <v>127</v>
      </c>
      <c r="B1" s="89"/>
      <c r="C1" s="89"/>
      <c r="D1" s="89"/>
      <c r="E1" s="89"/>
      <c r="F1" s="89"/>
      <c r="G1" s="89"/>
      <c r="H1" s="89"/>
      <c r="I1" s="89"/>
    </row>
    <row r="2" spans="1:9" x14ac:dyDescent="0.25">
      <c r="A2" s="90" t="s">
        <v>1</v>
      </c>
      <c r="B2" s="82"/>
      <c r="C2" s="95" t="str">
        <f>'Stavební rozpočet'!D2</f>
        <v xml:space="preserve">Manipulační plocha </v>
      </c>
      <c r="D2" s="96"/>
      <c r="E2" s="94" t="s">
        <v>4</v>
      </c>
      <c r="F2" s="94" t="str">
        <f>'Stavební rozpočet'!J2</f>
        <v> </v>
      </c>
      <c r="G2" s="82"/>
      <c r="H2" s="94" t="s">
        <v>140</v>
      </c>
      <c r="I2" s="83" t="s">
        <v>49</v>
      </c>
    </row>
    <row r="3" spans="1:9" ht="15" customHeight="1" x14ac:dyDescent="0.25">
      <c r="A3" s="91"/>
      <c r="B3" s="67"/>
      <c r="C3" s="97"/>
      <c r="D3" s="97"/>
      <c r="E3" s="67"/>
      <c r="F3" s="67"/>
      <c r="G3" s="67"/>
      <c r="H3" s="67"/>
      <c r="I3" s="84"/>
    </row>
    <row r="4" spans="1:9" x14ac:dyDescent="0.25">
      <c r="A4" s="92" t="s">
        <v>6</v>
      </c>
      <c r="B4" s="67"/>
      <c r="C4" s="66" t="str">
        <f>'Stavební rozpočet'!D4</f>
        <v xml:space="preserve"> </v>
      </c>
      <c r="D4" s="67"/>
      <c r="E4" s="66" t="s">
        <v>8</v>
      </c>
      <c r="F4" s="66" t="str">
        <f>'Stavební rozpočet'!J4</f>
        <v> </v>
      </c>
      <c r="G4" s="67"/>
      <c r="H4" s="66" t="s">
        <v>140</v>
      </c>
      <c r="I4" s="84" t="s">
        <v>49</v>
      </c>
    </row>
    <row r="5" spans="1:9" ht="15" customHeight="1" x14ac:dyDescent="0.25">
      <c r="A5" s="91"/>
      <c r="B5" s="67"/>
      <c r="C5" s="67"/>
      <c r="D5" s="67"/>
      <c r="E5" s="67"/>
      <c r="F5" s="67"/>
      <c r="G5" s="67"/>
      <c r="H5" s="67"/>
      <c r="I5" s="84"/>
    </row>
    <row r="6" spans="1:9" x14ac:dyDescent="0.25">
      <c r="A6" s="92" t="s">
        <v>9</v>
      </c>
      <c r="B6" s="67"/>
      <c r="C6" s="66" t="str">
        <f>'Stavební rozpočet'!D6</f>
        <v>Správa města SÚ</v>
      </c>
      <c r="D6" s="67"/>
      <c r="E6" s="66" t="s">
        <v>12</v>
      </c>
      <c r="F6" s="66" t="str">
        <f>'Stavební rozpočet'!J6</f>
        <v> </v>
      </c>
      <c r="G6" s="67"/>
      <c r="H6" s="66" t="s">
        <v>140</v>
      </c>
      <c r="I6" s="84" t="s">
        <v>49</v>
      </c>
    </row>
    <row r="7" spans="1:9" ht="15" customHeight="1" x14ac:dyDescent="0.25">
      <c r="A7" s="91"/>
      <c r="B7" s="67"/>
      <c r="C7" s="67"/>
      <c r="D7" s="67"/>
      <c r="E7" s="67"/>
      <c r="F7" s="67"/>
      <c r="G7" s="67"/>
      <c r="H7" s="67"/>
      <c r="I7" s="84"/>
    </row>
    <row r="8" spans="1:9" x14ac:dyDescent="0.25">
      <c r="A8" s="92" t="s">
        <v>7</v>
      </c>
      <c r="B8" s="67"/>
      <c r="C8" s="66">
        <f>'Stavební rozpočet'!H4</f>
        <v>0</v>
      </c>
      <c r="D8" s="67"/>
      <c r="E8" s="66" t="s">
        <v>11</v>
      </c>
      <c r="F8" s="66" t="str">
        <f>'Stavební rozpočet'!H6</f>
        <v xml:space="preserve"> </v>
      </c>
      <c r="G8" s="67"/>
      <c r="H8" s="67" t="s">
        <v>141</v>
      </c>
      <c r="I8" s="135">
        <v>15</v>
      </c>
    </row>
    <row r="9" spans="1:9" x14ac:dyDescent="0.25">
      <c r="A9" s="91"/>
      <c r="B9" s="67"/>
      <c r="C9" s="67"/>
      <c r="D9" s="67"/>
      <c r="E9" s="67"/>
      <c r="F9" s="67"/>
      <c r="G9" s="67"/>
      <c r="H9" s="67"/>
      <c r="I9" s="84"/>
    </row>
    <row r="10" spans="1:9" x14ac:dyDescent="0.25">
      <c r="A10" s="92" t="s">
        <v>13</v>
      </c>
      <c r="B10" s="67"/>
      <c r="C10" s="66" t="str">
        <f>'Stavební rozpočet'!D8</f>
        <v xml:space="preserve"> </v>
      </c>
      <c r="D10" s="67"/>
      <c r="E10" s="66" t="s">
        <v>15</v>
      </c>
      <c r="F10" s="66" t="str">
        <f>'Stavební rozpočet'!J8</f>
        <v> </v>
      </c>
      <c r="G10" s="67"/>
      <c r="H10" s="67" t="s">
        <v>142</v>
      </c>
      <c r="I10" s="128">
        <f>'Stavební rozpočet'!H8</f>
        <v>0</v>
      </c>
    </row>
    <row r="11" spans="1:9" x14ac:dyDescent="0.25">
      <c r="A11" s="133"/>
      <c r="B11" s="71"/>
      <c r="C11" s="71"/>
      <c r="D11" s="71"/>
      <c r="E11" s="71"/>
      <c r="F11" s="71"/>
      <c r="G11" s="71"/>
      <c r="H11" s="71"/>
      <c r="I11" s="129"/>
    </row>
    <row r="13" spans="1:9" ht="15.75" x14ac:dyDescent="0.25">
      <c r="A13" s="151" t="s">
        <v>183</v>
      </c>
      <c r="B13" s="151"/>
      <c r="C13" s="151"/>
      <c r="D13" s="151"/>
      <c r="E13" s="151"/>
    </row>
    <row r="14" spans="1:9" x14ac:dyDescent="0.25">
      <c r="A14" s="152" t="s">
        <v>184</v>
      </c>
      <c r="B14" s="153"/>
      <c r="C14" s="153"/>
      <c r="D14" s="153"/>
      <c r="E14" s="154"/>
      <c r="F14" s="58" t="s">
        <v>185</v>
      </c>
      <c r="G14" s="58" t="s">
        <v>186</v>
      </c>
      <c r="H14" s="58" t="s">
        <v>187</v>
      </c>
      <c r="I14" s="58" t="s">
        <v>185</v>
      </c>
    </row>
    <row r="15" spans="1:9" x14ac:dyDescent="0.25">
      <c r="A15" s="136" t="s">
        <v>152</v>
      </c>
      <c r="B15" s="137"/>
      <c r="C15" s="137"/>
      <c r="D15" s="137"/>
      <c r="E15" s="138"/>
      <c r="F15" s="59">
        <v>0</v>
      </c>
      <c r="G15" s="60" t="s">
        <v>49</v>
      </c>
      <c r="H15" s="60" t="s">
        <v>49</v>
      </c>
      <c r="I15" s="59">
        <f>F15</f>
        <v>0</v>
      </c>
    </row>
    <row r="16" spans="1:9" x14ac:dyDescent="0.25">
      <c r="A16" s="136" t="s">
        <v>154</v>
      </c>
      <c r="B16" s="137"/>
      <c r="C16" s="137"/>
      <c r="D16" s="137"/>
      <c r="E16" s="138"/>
      <c r="F16" s="59">
        <v>0</v>
      </c>
      <c r="G16" s="60" t="s">
        <v>49</v>
      </c>
      <c r="H16" s="60" t="s">
        <v>49</v>
      </c>
      <c r="I16" s="59">
        <f>F16</f>
        <v>0</v>
      </c>
    </row>
    <row r="17" spans="1:9" x14ac:dyDescent="0.25">
      <c r="A17" s="139" t="s">
        <v>157</v>
      </c>
      <c r="B17" s="140"/>
      <c r="C17" s="140"/>
      <c r="D17" s="140"/>
      <c r="E17" s="141"/>
      <c r="F17" s="61">
        <v>0</v>
      </c>
      <c r="G17" s="62" t="s">
        <v>49</v>
      </c>
      <c r="H17" s="62" t="s">
        <v>49</v>
      </c>
      <c r="I17" s="61">
        <f>F17</f>
        <v>0</v>
      </c>
    </row>
    <row r="18" spans="1:9" x14ac:dyDescent="0.25">
      <c r="A18" s="142" t="s">
        <v>188</v>
      </c>
      <c r="B18" s="143"/>
      <c r="C18" s="143"/>
      <c r="D18" s="143"/>
      <c r="E18" s="144"/>
      <c r="F18" s="63" t="s">
        <v>49</v>
      </c>
      <c r="G18" s="64" t="s">
        <v>49</v>
      </c>
      <c r="H18" s="64" t="s">
        <v>49</v>
      </c>
      <c r="I18" s="65">
        <f>SUM(I15:I17)</f>
        <v>0</v>
      </c>
    </row>
    <row r="20" spans="1:9" x14ac:dyDescent="0.25">
      <c r="A20" s="152" t="s">
        <v>149</v>
      </c>
      <c r="B20" s="153"/>
      <c r="C20" s="153"/>
      <c r="D20" s="153"/>
      <c r="E20" s="154"/>
      <c r="F20" s="58" t="s">
        <v>185</v>
      </c>
      <c r="G20" s="58" t="s">
        <v>186</v>
      </c>
      <c r="H20" s="58" t="s">
        <v>187</v>
      </c>
      <c r="I20" s="58" t="s">
        <v>185</v>
      </c>
    </row>
    <row r="21" spans="1:9" x14ac:dyDescent="0.25">
      <c r="A21" s="136" t="s">
        <v>153</v>
      </c>
      <c r="B21" s="137"/>
      <c r="C21" s="137"/>
      <c r="D21" s="137"/>
      <c r="E21" s="138"/>
      <c r="F21" s="59">
        <v>0</v>
      </c>
      <c r="G21" s="60" t="s">
        <v>49</v>
      </c>
      <c r="H21" s="60" t="s">
        <v>49</v>
      </c>
      <c r="I21" s="59">
        <f t="shared" ref="I21:I26" si="0">F21</f>
        <v>0</v>
      </c>
    </row>
    <row r="22" spans="1:9" x14ac:dyDescent="0.25">
      <c r="A22" s="136" t="s">
        <v>155</v>
      </c>
      <c r="B22" s="137"/>
      <c r="C22" s="137"/>
      <c r="D22" s="137"/>
      <c r="E22" s="138"/>
      <c r="F22" s="59">
        <v>0</v>
      </c>
      <c r="G22" s="60" t="s">
        <v>49</v>
      </c>
      <c r="H22" s="60" t="s">
        <v>49</v>
      </c>
      <c r="I22" s="59">
        <f t="shared" si="0"/>
        <v>0</v>
      </c>
    </row>
    <row r="23" spans="1:9" x14ac:dyDescent="0.25">
      <c r="A23" s="136" t="s">
        <v>158</v>
      </c>
      <c r="B23" s="137"/>
      <c r="C23" s="137"/>
      <c r="D23" s="137"/>
      <c r="E23" s="138"/>
      <c r="F23" s="59">
        <v>0</v>
      </c>
      <c r="G23" s="60" t="s">
        <v>49</v>
      </c>
      <c r="H23" s="60" t="s">
        <v>49</v>
      </c>
      <c r="I23" s="59">
        <f t="shared" si="0"/>
        <v>0</v>
      </c>
    </row>
    <row r="24" spans="1:9" x14ac:dyDescent="0.25">
      <c r="A24" s="136" t="s">
        <v>159</v>
      </c>
      <c r="B24" s="137"/>
      <c r="C24" s="137"/>
      <c r="D24" s="137"/>
      <c r="E24" s="138"/>
      <c r="F24" s="59">
        <v>0</v>
      </c>
      <c r="G24" s="60" t="s">
        <v>49</v>
      </c>
      <c r="H24" s="60" t="s">
        <v>49</v>
      </c>
      <c r="I24" s="59">
        <f t="shared" si="0"/>
        <v>0</v>
      </c>
    </row>
    <row r="25" spans="1:9" x14ac:dyDescent="0.25">
      <c r="A25" s="136" t="s">
        <v>161</v>
      </c>
      <c r="B25" s="137"/>
      <c r="C25" s="137"/>
      <c r="D25" s="137"/>
      <c r="E25" s="138"/>
      <c r="F25" s="59">
        <v>0</v>
      </c>
      <c r="G25" s="60" t="s">
        <v>49</v>
      </c>
      <c r="H25" s="60" t="s">
        <v>49</v>
      </c>
      <c r="I25" s="59">
        <f t="shared" si="0"/>
        <v>0</v>
      </c>
    </row>
    <row r="26" spans="1:9" x14ac:dyDescent="0.25">
      <c r="A26" s="139" t="s">
        <v>162</v>
      </c>
      <c r="B26" s="140"/>
      <c r="C26" s="140"/>
      <c r="D26" s="140"/>
      <c r="E26" s="141"/>
      <c r="F26" s="61">
        <v>0</v>
      </c>
      <c r="G26" s="62" t="s">
        <v>49</v>
      </c>
      <c r="H26" s="62" t="s">
        <v>49</v>
      </c>
      <c r="I26" s="61">
        <f t="shared" si="0"/>
        <v>0</v>
      </c>
    </row>
    <row r="27" spans="1:9" x14ac:dyDescent="0.25">
      <c r="A27" s="142" t="s">
        <v>189</v>
      </c>
      <c r="B27" s="143"/>
      <c r="C27" s="143"/>
      <c r="D27" s="143"/>
      <c r="E27" s="144"/>
      <c r="F27" s="63" t="s">
        <v>49</v>
      </c>
      <c r="G27" s="64" t="s">
        <v>49</v>
      </c>
      <c r="H27" s="64" t="s">
        <v>49</v>
      </c>
      <c r="I27" s="65">
        <f>SUM(I21:I26)</f>
        <v>0</v>
      </c>
    </row>
    <row r="29" spans="1:9" ht="15.75" x14ac:dyDescent="0.25">
      <c r="A29" s="145" t="s">
        <v>190</v>
      </c>
      <c r="B29" s="146"/>
      <c r="C29" s="146"/>
      <c r="D29" s="146"/>
      <c r="E29" s="147"/>
      <c r="F29" s="148">
        <f>I18+I27</f>
        <v>0</v>
      </c>
      <c r="G29" s="149"/>
      <c r="H29" s="149"/>
      <c r="I29" s="150"/>
    </row>
    <row r="33" spans="1:9" ht="15.75" x14ac:dyDescent="0.25">
      <c r="A33" s="151" t="s">
        <v>191</v>
      </c>
      <c r="B33" s="151"/>
      <c r="C33" s="151"/>
      <c r="D33" s="151"/>
      <c r="E33" s="151"/>
    </row>
    <row r="34" spans="1:9" x14ac:dyDescent="0.25">
      <c r="A34" s="152" t="s">
        <v>192</v>
      </c>
      <c r="B34" s="153"/>
      <c r="C34" s="153"/>
      <c r="D34" s="153"/>
      <c r="E34" s="154"/>
      <c r="F34" s="58" t="s">
        <v>185</v>
      </c>
      <c r="G34" s="58" t="s">
        <v>186</v>
      </c>
      <c r="H34" s="58" t="s">
        <v>187</v>
      </c>
      <c r="I34" s="58" t="s">
        <v>185</v>
      </c>
    </row>
    <row r="35" spans="1:9" x14ac:dyDescent="0.25">
      <c r="A35" s="136" t="s">
        <v>193</v>
      </c>
      <c r="B35" s="137"/>
      <c r="C35" s="137"/>
      <c r="D35" s="137"/>
      <c r="E35" s="138"/>
      <c r="F35" s="59">
        <f>SUM('Stavební rozpočet'!BL12:BL78)</f>
        <v>0</v>
      </c>
      <c r="G35" s="60" t="s">
        <v>49</v>
      </c>
      <c r="H35" s="60" t="s">
        <v>49</v>
      </c>
      <c r="I35" s="59">
        <f t="shared" ref="I35:I44" si="1">F35</f>
        <v>0</v>
      </c>
    </row>
    <row r="36" spans="1:9" x14ac:dyDescent="0.25">
      <c r="A36" s="136" t="s">
        <v>194</v>
      </c>
      <c r="B36" s="137"/>
      <c r="C36" s="137"/>
      <c r="D36" s="137"/>
      <c r="E36" s="138"/>
      <c r="F36" s="59">
        <f>SUM('Stavební rozpočet'!BM12:BM78)</f>
        <v>0</v>
      </c>
      <c r="G36" s="60" t="s">
        <v>49</v>
      </c>
      <c r="H36" s="60" t="s">
        <v>49</v>
      </c>
      <c r="I36" s="59">
        <f t="shared" si="1"/>
        <v>0</v>
      </c>
    </row>
    <row r="37" spans="1:9" x14ac:dyDescent="0.25">
      <c r="A37" s="136" t="s">
        <v>153</v>
      </c>
      <c r="B37" s="137"/>
      <c r="C37" s="137"/>
      <c r="D37" s="137"/>
      <c r="E37" s="138"/>
      <c r="F37" s="59">
        <f>SUM('Stavební rozpočet'!BN12:BN78)</f>
        <v>0</v>
      </c>
      <c r="G37" s="60" t="s">
        <v>49</v>
      </c>
      <c r="H37" s="60" t="s">
        <v>49</v>
      </c>
      <c r="I37" s="59">
        <f t="shared" si="1"/>
        <v>0</v>
      </c>
    </row>
    <row r="38" spans="1:9" x14ac:dyDescent="0.25">
      <c r="A38" s="136" t="s">
        <v>129</v>
      </c>
      <c r="B38" s="137"/>
      <c r="C38" s="137"/>
      <c r="D38" s="137"/>
      <c r="E38" s="138"/>
      <c r="F38" s="59">
        <f>SUM('Stavební rozpočet'!BO12:BO78)</f>
        <v>0</v>
      </c>
      <c r="G38" s="60" t="s">
        <v>49</v>
      </c>
      <c r="H38" s="60" t="s">
        <v>49</v>
      </c>
      <c r="I38" s="59">
        <f t="shared" si="1"/>
        <v>0</v>
      </c>
    </row>
    <row r="39" spans="1:9" x14ac:dyDescent="0.25">
      <c r="A39" s="136" t="s">
        <v>195</v>
      </c>
      <c r="B39" s="137"/>
      <c r="C39" s="137"/>
      <c r="D39" s="137"/>
      <c r="E39" s="138"/>
      <c r="F39" s="59">
        <f>SUM('Stavební rozpočet'!BP12:BP78)</f>
        <v>0</v>
      </c>
      <c r="G39" s="60" t="s">
        <v>49</v>
      </c>
      <c r="H39" s="60" t="s">
        <v>49</v>
      </c>
      <c r="I39" s="59">
        <f t="shared" si="1"/>
        <v>0</v>
      </c>
    </row>
    <row r="40" spans="1:9" x14ac:dyDescent="0.25">
      <c r="A40" s="136" t="s">
        <v>158</v>
      </c>
      <c r="B40" s="137"/>
      <c r="C40" s="137"/>
      <c r="D40" s="137"/>
      <c r="E40" s="138"/>
      <c r="F40" s="59">
        <f>SUM('Stavební rozpočet'!BQ12:BQ78)</f>
        <v>0</v>
      </c>
      <c r="G40" s="60" t="s">
        <v>49</v>
      </c>
      <c r="H40" s="60" t="s">
        <v>49</v>
      </c>
      <c r="I40" s="59">
        <f t="shared" si="1"/>
        <v>0</v>
      </c>
    </row>
    <row r="41" spans="1:9" x14ac:dyDescent="0.25">
      <c r="A41" s="136" t="s">
        <v>159</v>
      </c>
      <c r="B41" s="137"/>
      <c r="C41" s="137"/>
      <c r="D41" s="137"/>
      <c r="E41" s="138"/>
      <c r="F41" s="59">
        <f>SUM('Stavební rozpočet'!BR12:BR78)</f>
        <v>0</v>
      </c>
      <c r="G41" s="60" t="s">
        <v>49</v>
      </c>
      <c r="H41" s="60" t="s">
        <v>49</v>
      </c>
      <c r="I41" s="59">
        <f t="shared" si="1"/>
        <v>0</v>
      </c>
    </row>
    <row r="42" spans="1:9" x14ac:dyDescent="0.25">
      <c r="A42" s="136" t="s">
        <v>196</v>
      </c>
      <c r="B42" s="137"/>
      <c r="C42" s="137"/>
      <c r="D42" s="137"/>
      <c r="E42" s="138"/>
      <c r="F42" s="59">
        <f>SUM('Stavební rozpočet'!BS12:BS78)</f>
        <v>0</v>
      </c>
      <c r="G42" s="60" t="s">
        <v>49</v>
      </c>
      <c r="H42" s="60" t="s">
        <v>49</v>
      </c>
      <c r="I42" s="59">
        <f t="shared" si="1"/>
        <v>0</v>
      </c>
    </row>
    <row r="43" spans="1:9" x14ac:dyDescent="0.25">
      <c r="A43" s="136" t="s">
        <v>197</v>
      </c>
      <c r="B43" s="137"/>
      <c r="C43" s="137"/>
      <c r="D43" s="137"/>
      <c r="E43" s="138"/>
      <c r="F43" s="59">
        <f>SUM('Stavební rozpočet'!BT12:BT78)</f>
        <v>0</v>
      </c>
      <c r="G43" s="60" t="s">
        <v>49</v>
      </c>
      <c r="H43" s="60" t="s">
        <v>49</v>
      </c>
      <c r="I43" s="59">
        <f t="shared" si="1"/>
        <v>0</v>
      </c>
    </row>
    <row r="44" spans="1:9" x14ac:dyDescent="0.25">
      <c r="A44" s="139" t="s">
        <v>198</v>
      </c>
      <c r="B44" s="140"/>
      <c r="C44" s="140"/>
      <c r="D44" s="140"/>
      <c r="E44" s="141"/>
      <c r="F44" s="61">
        <f>SUM('Stavební rozpočet'!BU12:BU78)</f>
        <v>0</v>
      </c>
      <c r="G44" s="62" t="s">
        <v>49</v>
      </c>
      <c r="H44" s="62" t="s">
        <v>49</v>
      </c>
      <c r="I44" s="61">
        <f t="shared" si="1"/>
        <v>0</v>
      </c>
    </row>
    <row r="45" spans="1:9" x14ac:dyDescent="0.25">
      <c r="A45" s="142" t="s">
        <v>199</v>
      </c>
      <c r="B45" s="143"/>
      <c r="C45" s="143"/>
      <c r="D45" s="143"/>
      <c r="E45" s="144"/>
      <c r="F45" s="63" t="s">
        <v>49</v>
      </c>
      <c r="G45" s="64" t="s">
        <v>49</v>
      </c>
      <c r="H45" s="64" t="s">
        <v>49</v>
      </c>
      <c r="I45" s="65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7A910EE24ED44F8731BA032A0CCC7C" ma:contentTypeVersion="10" ma:contentTypeDescription="Vytvoří nový dokument" ma:contentTypeScope="" ma:versionID="84c76c5af9b63572f7572e32402bc702">
  <xsd:schema xmlns:xsd="http://www.w3.org/2001/XMLSchema" xmlns:xs="http://www.w3.org/2001/XMLSchema" xmlns:p="http://schemas.microsoft.com/office/2006/metadata/properties" xmlns:ns2="5cf36323-4aac-4792-b0d2-834fde358eba" xmlns:ns3="eaf7439c-cccb-4b9f-865a-07221ad4ff9b" targetNamespace="http://schemas.microsoft.com/office/2006/metadata/properties" ma:root="true" ma:fieldsID="25be5b8a49715cec8d1e388b747c5098" ns2:_="" ns3:_="">
    <xsd:import namespace="5cf36323-4aac-4792-b0d2-834fde358eba"/>
    <xsd:import namespace="eaf7439c-cccb-4b9f-865a-07221ad4f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36323-4aac-4792-b0d2-834fde358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62f23b0-df22-4d87-baad-cf6eb3feba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7439c-cccb-4b9f-865a-07221ad4ff9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84e78f6-74cd-4c30-abe2-84421eb0084a}" ma:internalName="TaxCatchAll" ma:showField="CatchAllData" ma:web="eaf7439c-cccb-4b9f-865a-07221ad4f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f36323-4aac-4792-b0d2-834fde358eba">
      <Terms xmlns="http://schemas.microsoft.com/office/infopath/2007/PartnerControls"/>
    </lcf76f155ced4ddcb4097134ff3c332f>
    <TaxCatchAll xmlns="eaf7439c-cccb-4b9f-865a-07221ad4ff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6ADFC4-67FF-4558-BBDF-79326C7E1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f36323-4aac-4792-b0d2-834fde358eba"/>
    <ds:schemaRef ds:uri="eaf7439c-cccb-4b9f-865a-07221ad4f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5C9276-89E4-4E91-9617-A3A61867D0B4}">
  <ds:schemaRefs>
    <ds:schemaRef ds:uri="http://schemas.microsoft.com/office/2006/metadata/properties"/>
    <ds:schemaRef ds:uri="http://schemas.microsoft.com/office/infopath/2007/PartnerControls"/>
    <ds:schemaRef ds:uri="5cf36323-4aac-4792-b0d2-834fde358eba"/>
    <ds:schemaRef ds:uri="eaf7439c-cccb-4b9f-865a-07221ad4ff9b"/>
  </ds:schemaRefs>
</ds:datastoreItem>
</file>

<file path=customXml/itemProps3.xml><?xml version="1.0" encoding="utf-8"?>
<ds:datastoreItem xmlns:ds="http://schemas.openxmlformats.org/officeDocument/2006/customXml" ds:itemID="{0C6E4FE6-AAEA-4FA8-9040-EFF2041630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Stavební rozpočet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Petra Nigrinova</cp:lastModifiedBy>
  <dcterms:created xsi:type="dcterms:W3CDTF">2021-06-10T20:06:38Z</dcterms:created>
  <dcterms:modified xsi:type="dcterms:W3CDTF">2025-08-20T09:04:56Z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0x010100747A910EE24ED44F8731BA032A0CCC7C</vt:lpwstr>
  </property>
  <property fmtid="{D5CDD505-2E9C-101B-9397-08002B2CF9AE}" pid="3" name="MediaServiceImageTags">
    <vt:lpwstr/>
  </property>
</Properties>
</file>