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2012\users\kastankova\Desktop\nádrž\"/>
    </mc:Choice>
  </mc:AlternateContent>
  <bookViews>
    <workbookView xWindow="0" yWindow="0" windowWidth="21540" windowHeight="8145" activeTab="3"/>
  </bookViews>
  <sheets>
    <sheet name="Rekapitulace stavby" sheetId="1" r:id="rId1"/>
    <sheet name="MP - Méněpráce" sheetId="2" r:id="rId2"/>
    <sheet name="V-4 - Vícepráce dle §222 ..." sheetId="3" r:id="rId3"/>
    <sheet name="V-6 - Vícepráce dle §222 ..." sheetId="4" r:id="rId4"/>
  </sheets>
  <definedNames>
    <definedName name="_xlnm._FilterDatabase" localSheetId="1" hidden="1">'MP - Méněpráce'!$C$119:$K$128</definedName>
    <definedName name="_xlnm._FilterDatabase" localSheetId="2" hidden="1">'V-4 - Vícepráce dle §222 ...'!$C$121:$K$150</definedName>
    <definedName name="_xlnm._FilterDatabase" localSheetId="3" hidden="1">'V-6 - Vícepráce dle §222 ...'!$C$122:$K$155</definedName>
    <definedName name="_xlnm.Print_Titles" localSheetId="1">'MP - Méněpráce'!$119:$119</definedName>
    <definedName name="_xlnm.Print_Titles" localSheetId="0">'Rekapitulace stavby'!$92:$92</definedName>
    <definedName name="_xlnm.Print_Titles" localSheetId="2">'V-4 - Vícepráce dle §222 ...'!$121:$121</definedName>
    <definedName name="_xlnm.Print_Titles" localSheetId="3">'V-6 - Vícepráce dle §222 ...'!$122:$122</definedName>
    <definedName name="_xlnm.Print_Area" localSheetId="1">'MP - Méněpráce'!$C$4:$J$76,'MP - Méněpráce'!$C$82:$J$101,'MP - Méněpráce'!$C$107:$J$128</definedName>
    <definedName name="_xlnm.Print_Area" localSheetId="0">'Rekapitulace stavby'!$D$4:$AO$76,'Rekapitulace stavby'!$C$82:$AQ$98</definedName>
    <definedName name="_xlnm.Print_Area" localSheetId="2">'V-4 - Vícepráce dle §222 ...'!$C$4:$J$76,'V-4 - Vícepráce dle §222 ...'!$C$82:$J$103,'V-4 - Vícepráce dle §222 ...'!$C$109:$J$150</definedName>
    <definedName name="_xlnm.Print_Area" localSheetId="3">'V-6 - Vícepráce dle §222 ...'!$C$4:$J$76,'V-6 - Vícepráce dle §222 ...'!$C$82:$J$104,'V-6 - Vícepráce dle §222 ...'!$C$110:$J$155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/>
  <c r="J35" i="4"/>
  <c r="AX97" i="1"/>
  <c r="BI153" i="4"/>
  <c r="BH153" i="4"/>
  <c r="BG153" i="4"/>
  <c r="BF153" i="4"/>
  <c r="T153" i="4"/>
  <c r="R153" i="4"/>
  <c r="P153" i="4"/>
  <c r="BI150" i="4"/>
  <c r="BH150" i="4"/>
  <c r="BG150" i="4"/>
  <c r="BF150" i="4"/>
  <c r="T150" i="4"/>
  <c r="R150" i="4"/>
  <c r="P150" i="4"/>
  <c r="BI147" i="4"/>
  <c r="BH147" i="4"/>
  <c r="BG147" i="4"/>
  <c r="BF147" i="4"/>
  <c r="T147" i="4"/>
  <c r="T146" i="4" s="1"/>
  <c r="R147" i="4"/>
  <c r="R146" i="4"/>
  <c r="P147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5" i="4"/>
  <c r="BH135" i="4"/>
  <c r="BG135" i="4"/>
  <c r="BF135" i="4"/>
  <c r="T135" i="4"/>
  <c r="R135" i="4"/>
  <c r="P135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26" i="4"/>
  <c r="BH126" i="4"/>
  <c r="BG126" i="4"/>
  <c r="BF126" i="4"/>
  <c r="T126" i="4"/>
  <c r="T125" i="4" s="1"/>
  <c r="R126" i="4"/>
  <c r="R125" i="4"/>
  <c r="P126" i="4"/>
  <c r="P125" i="4"/>
  <c r="F120" i="4"/>
  <c r="F117" i="4"/>
  <c r="E115" i="4"/>
  <c r="F92" i="4"/>
  <c r="F89" i="4"/>
  <c r="E87" i="4"/>
  <c r="J24" i="4"/>
  <c r="E24" i="4"/>
  <c r="J92" i="4"/>
  <c r="J23" i="4"/>
  <c r="J21" i="4"/>
  <c r="E21" i="4"/>
  <c r="J119" i="4"/>
  <c r="J20" i="4"/>
  <c r="J15" i="4"/>
  <c r="E15" i="4"/>
  <c r="F119" i="4" s="1"/>
  <c r="J14" i="4"/>
  <c r="J12" i="4"/>
  <c r="J117" i="4" s="1"/>
  <c r="E7" i="4"/>
  <c r="E113" i="4"/>
  <c r="J37" i="3"/>
  <c r="J36" i="3"/>
  <c r="AY96" i="1"/>
  <c r="J35" i="3"/>
  <c r="AX96" i="1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3" i="3"/>
  <c r="BH143" i="3"/>
  <c r="BG143" i="3"/>
  <c r="BF143" i="3"/>
  <c r="T143" i="3"/>
  <c r="T142" i="3"/>
  <c r="R143" i="3"/>
  <c r="R142" i="3"/>
  <c r="P143" i="3"/>
  <c r="P142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3" i="3"/>
  <c r="BH133" i="3"/>
  <c r="BG133" i="3"/>
  <c r="BF133" i="3"/>
  <c r="T133" i="3"/>
  <c r="R133" i="3"/>
  <c r="P133" i="3"/>
  <c r="BI129" i="3"/>
  <c r="BH129" i="3"/>
  <c r="BG129" i="3"/>
  <c r="BF129" i="3"/>
  <c r="T129" i="3"/>
  <c r="R129" i="3"/>
  <c r="P129" i="3"/>
  <c r="BI125" i="3"/>
  <c r="BH125" i="3"/>
  <c r="BG125" i="3"/>
  <c r="BF125" i="3"/>
  <c r="T125" i="3"/>
  <c r="T124" i="3" s="1"/>
  <c r="R125" i="3"/>
  <c r="R124" i="3" s="1"/>
  <c r="P125" i="3"/>
  <c r="P124" i="3"/>
  <c r="F119" i="3"/>
  <c r="F116" i="3"/>
  <c r="E114" i="3"/>
  <c r="F92" i="3"/>
  <c r="F89" i="3"/>
  <c r="E87" i="3"/>
  <c r="J24" i="3"/>
  <c r="E24" i="3"/>
  <c r="J119" i="3"/>
  <c r="J23" i="3"/>
  <c r="J21" i="3"/>
  <c r="E21" i="3"/>
  <c r="J118" i="3"/>
  <c r="J20" i="3"/>
  <c r="J15" i="3"/>
  <c r="E15" i="3"/>
  <c r="F118" i="3"/>
  <c r="J14" i="3"/>
  <c r="J12" i="3"/>
  <c r="J89" i="3"/>
  <c r="E7" i="3"/>
  <c r="E112" i="3"/>
  <c r="J37" i="2"/>
  <c r="J36" i="2"/>
  <c r="AY95" i="1"/>
  <c r="J35" i="2"/>
  <c r="AX95" i="1"/>
  <c r="BI126" i="2"/>
  <c r="BH126" i="2"/>
  <c r="BG126" i="2"/>
  <c r="BF126" i="2"/>
  <c r="F34" i="2" s="1"/>
  <c r="T126" i="2"/>
  <c r="T125" i="2" s="1"/>
  <c r="T124" i="2" s="1"/>
  <c r="R126" i="2"/>
  <c r="R125" i="2"/>
  <c r="R124" i="2"/>
  <c r="P126" i="2"/>
  <c r="P125" i="2"/>
  <c r="P124" i="2" s="1"/>
  <c r="BI123" i="2"/>
  <c r="BH123" i="2"/>
  <c r="F36" i="2" s="1"/>
  <c r="BG123" i="2"/>
  <c r="BF123" i="2"/>
  <c r="T123" i="2"/>
  <c r="T122" i="2"/>
  <c r="T121" i="2" s="1"/>
  <c r="R123" i="2"/>
  <c r="R122" i="2"/>
  <c r="R121" i="2"/>
  <c r="R120" i="2" s="1"/>
  <c r="P123" i="2"/>
  <c r="P122" i="2" s="1"/>
  <c r="P121" i="2" s="1"/>
  <c r="F114" i="2"/>
  <c r="E112" i="2"/>
  <c r="F89" i="2"/>
  <c r="E87" i="2"/>
  <c r="J24" i="2"/>
  <c r="E24" i="2"/>
  <c r="J117" i="2"/>
  <c r="J23" i="2"/>
  <c r="J21" i="2"/>
  <c r="E21" i="2"/>
  <c r="J116" i="2" s="1"/>
  <c r="J20" i="2"/>
  <c r="J18" i="2"/>
  <c r="E18" i="2"/>
  <c r="F117" i="2"/>
  <c r="J17" i="2"/>
  <c r="J15" i="2"/>
  <c r="E15" i="2"/>
  <c r="F116" i="2" s="1"/>
  <c r="J14" i="2"/>
  <c r="J12" i="2"/>
  <c r="J114" i="2" s="1"/>
  <c r="E7" i="2"/>
  <c r="E110" i="2"/>
  <c r="L90" i="1"/>
  <c r="AM90" i="1"/>
  <c r="AM89" i="1"/>
  <c r="L89" i="1"/>
  <c r="AM87" i="1"/>
  <c r="L87" i="1"/>
  <c r="L85" i="1"/>
  <c r="L84" i="1"/>
  <c r="AS94" i="1"/>
  <c r="J150" i="3"/>
  <c r="BK137" i="3"/>
  <c r="BK153" i="4"/>
  <c r="J131" i="4"/>
  <c r="J126" i="4"/>
  <c r="J153" i="4"/>
  <c r="BK143" i="3"/>
  <c r="BK141" i="4"/>
  <c r="J132" i="4"/>
  <c r="BK144" i="4"/>
  <c r="J148" i="3"/>
  <c r="J133" i="3"/>
  <c r="J140" i="4"/>
  <c r="BK132" i="4"/>
  <c r="BK126" i="2"/>
  <c r="F35" i="2"/>
  <c r="BK125" i="3"/>
  <c r="BK148" i="3"/>
  <c r="J129" i="3"/>
  <c r="J141" i="4"/>
  <c r="J150" i="4"/>
  <c r="J145" i="4"/>
  <c r="BK123" i="2"/>
  <c r="J137" i="3"/>
  <c r="BK133" i="3"/>
  <c r="BK149" i="3"/>
  <c r="J125" i="3"/>
  <c r="J147" i="4"/>
  <c r="BK131" i="4"/>
  <c r="BK135" i="4"/>
  <c r="BK138" i="3"/>
  <c r="BK150" i="3"/>
  <c r="J143" i="3"/>
  <c r="J144" i="4"/>
  <c r="J123" i="2"/>
  <c r="J126" i="2"/>
  <c r="J136" i="3"/>
  <c r="BK129" i="3"/>
  <c r="J149" i="3"/>
  <c r="J138" i="3"/>
  <c r="BK150" i="4"/>
  <c r="BK145" i="4"/>
  <c r="BK147" i="4"/>
  <c r="BK140" i="4"/>
  <c r="J34" i="2"/>
  <c r="BK136" i="3"/>
  <c r="J135" i="4"/>
  <c r="BK126" i="4"/>
  <c r="T120" i="2" l="1"/>
  <c r="P120" i="2"/>
  <c r="AU95" i="1"/>
  <c r="BK128" i="3"/>
  <c r="J128" i="3" s="1"/>
  <c r="J99" i="3" s="1"/>
  <c r="P128" i="3"/>
  <c r="P123" i="3"/>
  <c r="T128" i="3"/>
  <c r="T123" i="3"/>
  <c r="T122" i="3"/>
  <c r="R147" i="3"/>
  <c r="R146" i="3"/>
  <c r="P147" i="3"/>
  <c r="P146" i="3" s="1"/>
  <c r="BK147" i="3"/>
  <c r="J147" i="3"/>
  <c r="J102" i="3"/>
  <c r="BK130" i="4"/>
  <c r="J130" i="4" s="1"/>
  <c r="J99" i="4" s="1"/>
  <c r="P130" i="4"/>
  <c r="P124" i="4"/>
  <c r="P123" i="4"/>
  <c r="AU97" i="1" s="1"/>
  <c r="T130" i="4"/>
  <c r="T124" i="4" s="1"/>
  <c r="T123" i="4" s="1"/>
  <c r="R139" i="4"/>
  <c r="R149" i="4"/>
  <c r="R148" i="4"/>
  <c r="R128" i="3"/>
  <c r="R123" i="3"/>
  <c r="R122" i="3" s="1"/>
  <c r="T147" i="3"/>
  <c r="T146" i="3"/>
  <c r="R130" i="4"/>
  <c r="R124" i="4"/>
  <c r="R123" i="4"/>
  <c r="BK139" i="4"/>
  <c r="J139" i="4"/>
  <c r="J100" i="4"/>
  <c r="P139" i="4"/>
  <c r="T139" i="4"/>
  <c r="BK149" i="4"/>
  <c r="J149" i="4"/>
  <c r="J103" i="4"/>
  <c r="P149" i="4"/>
  <c r="P148" i="4"/>
  <c r="T149" i="4"/>
  <c r="T148" i="4"/>
  <c r="BK125" i="2"/>
  <c r="J125" i="2"/>
  <c r="J100" i="2"/>
  <c r="BK122" i="2"/>
  <c r="J122" i="2" s="1"/>
  <c r="J98" i="2" s="1"/>
  <c r="BK124" i="3"/>
  <c r="J124" i="3"/>
  <c r="J98" i="3"/>
  <c r="BK142" i="3"/>
  <c r="J142" i="3" s="1"/>
  <c r="J100" i="3" s="1"/>
  <c r="BK125" i="4"/>
  <c r="J125" i="4"/>
  <c r="J98" i="4"/>
  <c r="BK146" i="4"/>
  <c r="J146" i="4"/>
  <c r="J101" i="4"/>
  <c r="J91" i="4"/>
  <c r="BE145" i="4"/>
  <c r="BK146" i="3"/>
  <c r="J146" i="3"/>
  <c r="J101" i="3" s="1"/>
  <c r="E85" i="4"/>
  <c r="BE150" i="4"/>
  <c r="BE132" i="4"/>
  <c r="J120" i="4"/>
  <c r="BE144" i="4"/>
  <c r="J89" i="4"/>
  <c r="BE131" i="4"/>
  <c r="BE135" i="4"/>
  <c r="BE141" i="4"/>
  <c r="BE153" i="4"/>
  <c r="BE140" i="4"/>
  <c r="F91" i="4"/>
  <c r="BE126" i="4"/>
  <c r="BE147" i="4"/>
  <c r="F91" i="3"/>
  <c r="J92" i="3"/>
  <c r="J116" i="3"/>
  <c r="BE125" i="3"/>
  <c r="BE137" i="3"/>
  <c r="BE138" i="3"/>
  <c r="BE143" i="3"/>
  <c r="BE148" i="3"/>
  <c r="BE149" i="3"/>
  <c r="BE150" i="3"/>
  <c r="E85" i="3"/>
  <c r="J91" i="3"/>
  <c r="BE129" i="3"/>
  <c r="BE133" i="3"/>
  <c r="BE136" i="3"/>
  <c r="BE123" i="2"/>
  <c r="E85" i="2"/>
  <c r="J89" i="2"/>
  <c r="F91" i="2"/>
  <c r="J91" i="2"/>
  <c r="F92" i="2"/>
  <c r="J92" i="2"/>
  <c r="BE126" i="2"/>
  <c r="AW95" i="1"/>
  <c r="BA95" i="1"/>
  <c r="BB95" i="1"/>
  <c r="BC95" i="1"/>
  <c r="J34" i="3"/>
  <c r="AW96" i="1"/>
  <c r="F34" i="4"/>
  <c r="BA97" i="1"/>
  <c r="F36" i="4"/>
  <c r="BC97" i="1"/>
  <c r="F34" i="3"/>
  <c r="BA96" i="1"/>
  <c r="J34" i="4"/>
  <c r="AW97" i="1" s="1"/>
  <c r="F35" i="3"/>
  <c r="BB96" i="1" s="1"/>
  <c r="F37" i="2"/>
  <c r="BD95" i="1"/>
  <c r="F36" i="3"/>
  <c r="BC96" i="1"/>
  <c r="F35" i="4"/>
  <c r="BB97" i="1"/>
  <c r="F37" i="3"/>
  <c r="BD96" i="1"/>
  <c r="F37" i="4"/>
  <c r="BD97" i="1"/>
  <c r="P122" i="3" l="1"/>
  <c r="AU96" i="1" s="1"/>
  <c r="AU94" i="1" s="1"/>
  <c r="BK121" i="2"/>
  <c r="J121" i="2" s="1"/>
  <c r="J97" i="2" s="1"/>
  <c r="BK124" i="2"/>
  <c r="J124" i="2" s="1"/>
  <c r="J99" i="2" s="1"/>
  <c r="BK123" i="3"/>
  <c r="BK122" i="3" s="1"/>
  <c r="J122" i="3" s="1"/>
  <c r="J30" i="3" s="1"/>
  <c r="AG96" i="1" s="1"/>
  <c r="J123" i="3"/>
  <c r="J97" i="3"/>
  <c r="BK124" i="4"/>
  <c r="J124" i="4"/>
  <c r="J97" i="4" s="1"/>
  <c r="BK148" i="4"/>
  <c r="J148" i="4" s="1"/>
  <c r="J102" i="4" s="1"/>
  <c r="J33" i="2"/>
  <c r="AV95" i="1"/>
  <c r="AT95" i="1"/>
  <c r="F33" i="2"/>
  <c r="AZ95" i="1"/>
  <c r="F33" i="3"/>
  <c r="AZ96" i="1" s="1"/>
  <c r="BC94" i="1"/>
  <c r="W32" i="1" s="1"/>
  <c r="F33" i="4"/>
  <c r="AZ97" i="1"/>
  <c r="J33" i="3"/>
  <c r="AV96" i="1" s="1"/>
  <c r="AT96" i="1" s="1"/>
  <c r="BB94" i="1"/>
  <c r="W31" i="1" s="1"/>
  <c r="BA94" i="1"/>
  <c r="W30" i="1" s="1"/>
  <c r="J33" i="4"/>
  <c r="AV97" i="1" s="1"/>
  <c r="AT97" i="1" s="1"/>
  <c r="BD94" i="1"/>
  <c r="W33" i="1"/>
  <c r="BK120" i="2" l="1"/>
  <c r="J120" i="2"/>
  <c r="J96" i="2" s="1"/>
  <c r="BK123" i="4"/>
  <c r="J123" i="4"/>
  <c r="J96" i="4" s="1"/>
  <c r="AN96" i="1"/>
  <c r="J96" i="3"/>
  <c r="J39" i="3"/>
  <c r="AW94" i="1"/>
  <c r="AK30" i="1" s="1"/>
  <c r="AY94" i="1"/>
  <c r="AZ94" i="1"/>
  <c r="W29" i="1" s="1"/>
  <c r="AX94" i="1"/>
  <c r="J30" i="4" l="1"/>
  <c r="AG97" i="1" s="1"/>
  <c r="AV94" i="1"/>
  <c r="AK29" i="1"/>
  <c r="J30" i="2"/>
  <c r="AG95" i="1"/>
  <c r="J39" i="2" l="1"/>
  <c r="J39" i="4"/>
  <c r="AN95" i="1"/>
  <c r="AG94" i="1"/>
  <c r="AK26" i="1"/>
  <c r="AK35" i="1" s="1"/>
  <c r="AN97" i="1"/>
  <c r="AT94" i="1"/>
  <c r="AN94" i="1"/>
</calcChain>
</file>

<file path=xl/sharedStrings.xml><?xml version="1.0" encoding="utf-8"?>
<sst xmlns="http://schemas.openxmlformats.org/spreadsheetml/2006/main" count="1166" uniqueCount="239">
  <si>
    <t>Export Komplet</t>
  </si>
  <si>
    <t/>
  </si>
  <si>
    <t>2.0</t>
  </si>
  <si>
    <t>False</t>
  </si>
  <si>
    <t>{4c6a3a7b-32ef-40ca-8345-35ba98b69b3a}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</si>
  <si>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</si>
  <si>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</si>
  <si>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</si>
  <si>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</si>
  <si>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</si>
  <si>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</si>
  <si>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</si>
  <si>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</si>
  <si>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IMPORT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</si>
  <si>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</si>
  <si>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</si>
  <si>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</si>
  <si>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</si>
  <si>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</si>
  <si>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</si>
  <si>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</si>
  <si>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</si>
  <si>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</si>
  <si>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</si>
  <si>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</si>
  <si>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</si>
  <si>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</si>
  <si>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</si>
  <si>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</si>
  <si>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</si>
  <si>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</si>
  <si>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</si>
  <si>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</si>
  <si>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</si>
  <si>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</si>
  <si>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</si>
  <si>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</si>
  <si>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</si>
  <si>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</si>
  <si>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</si>
  <si>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</si>
  <si>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</si>
  <si>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</si>
  <si>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</si>
  <si>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</si>
  <si>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</si>
  <si>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</si>
  <si>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</si>
  <si>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</si>
  <si>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</si>
  <si>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</si>
  <si>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</si>
  <si>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</si>
  <si>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</si>
  <si>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</si>
  <si>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</si>
  <si>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</si>
  <si>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</si>
  <si>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</si>
  <si>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</si>
  <si>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</si>
  <si>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</si>
  <si>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</si>
  <si>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</si>
  <si>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</si>
  <si>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</si>
  <si>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</si>
  <si>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</si>
  <si>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</si>
  <si>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</si>
  <si>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</si>
  <si>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</si>
  <si>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MP</t>
  </si>
  <si>
    <t>Méněpráce</t>
  </si>
  <si>
    <t>STA</t>
  </si>
  <si>
    <t>1</t>
  </si>
  <si>
    <t>{ac208b7c-d6a6-4417-ae26-32e5a8e65111}</t>
  </si>
  <si>
    <t>2</t>
  </si>
  <si>
    <t>V-4</t>
  </si>
  <si>
    <t>Vícepráce dle §222 odst.4</t>
  </si>
  <si>
    <t>{da441408-58ef-463f-a195-5123d6a1f0eb}</t>
  </si>
  <si>
    <t>V-6</t>
  </si>
  <si>
    <t>Vícepráce dle §222 odst.6</t>
  </si>
  <si>
    <t>{631df5ae-c5f1-4262-b411-03cdb8ba2f03}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</si>
  <si>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</si>
  <si>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</si>
  <si>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</si>
  <si>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</si>
  <si>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</si>
  <si>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</si>
  <si>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</si>
  <si>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</si>
  <si>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</si>
  <si>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>PSV - Práce a dodávky PSV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</si>
  <si>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</si>
  <si>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</si>
  <si>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</si>
  <si>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</si>
  <si>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</si>
  <si>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</si>
  <si>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</si>
  <si>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</si>
  <si>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</si>
  <si>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</si>
  <si>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</si>
  <si>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</si>
  <si>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</si>
  <si>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</si>
  <si>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</si>
  <si>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</si>
  <si>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</si>
  <si>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</si>
  <si>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</si>
  <si>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</si>
  <si>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313101214</t>
  </si>
  <si>
    <t>Vytvoření prostupů nebo suchých kanálků v betonových zdech obkladových z monolitického betonu a železobetonu vodorovných, šikmých, obloukových, zalomených, svislých vložkami z trub, prefabrikovaných dílců, dutinových tvarovek, apod., bez jejich dodání trv</t>
  </si>
  <si>
    <t>m</t>
  </si>
  <si>
    <t>4</t>
  </si>
  <si>
    <t>1411667519</t>
  </si>
  <si>
    <t>PSV</t>
  </si>
  <si>
    <t>Práce a dodávky PSV</t>
  </si>
  <si>
    <t>783</t>
  </si>
  <si>
    <t>Dokončovací práce - nátěry</t>
  </si>
  <si>
    <t>78380752R</t>
  </si>
  <si>
    <t>Provedení dvojnásobného nátěru požárních nádrží - svislé plochy včetně penetrace a materiálu</t>
  </si>
  <si>
    <t>m2</t>
  </si>
  <si>
    <t>16</t>
  </si>
  <si>
    <t>VV</t>
  </si>
  <si>
    <t>-(1614,205-246,142)</t>
  </si>
  <si>
    <t>Součet</t>
  </si>
  <si>
    <t>V-4 - Vícepráce dle §222 odst.4</t>
  </si>
  <si>
    <t>25284959</t>
  </si>
  <si>
    <t>INSTAV Hlinsko a.s.</t>
  </si>
  <si>
    <t>CZ25284959</t>
  </si>
  <si>
    <t xml:space="preserve">    1 - Zemní práce</t>
  </si>
  <si>
    <t xml:space="preserve">    8 - Trubní vedení</t>
  </si>
  <si>
    <t xml:space="preserve">    9 - Ostatní konstrukce a práce, bourání</t>
  </si>
  <si>
    <t xml:space="preserve">    767 - 1 - Kovové zábradlí</t>
  </si>
  <si>
    <t>Zemní práce</t>
  </si>
  <si>
    <t>132151101</t>
  </si>
  <si>
    <t>Hloubení rýh nezapažených š do 800 mm v hornině třídy těžitelnosti I skupiny 1 a 2 objem do 20 m3 strojně</t>
  </si>
  <si>
    <t>m3</t>
  </si>
  <si>
    <t xml:space="preserve">0,4*0,5*2,5 "hloubení rýhy </t>
  </si>
  <si>
    <t>8</t>
  </si>
  <si>
    <t>Trubní vedení</t>
  </si>
  <si>
    <t>871393120</t>
  </si>
  <si>
    <t>Montáž kanalizačního potrubí hladkého plnostěnného SN 4 z PVC-U DN 400</t>
  </si>
  <si>
    <t>3,5 "nové množství</t>
  </si>
  <si>
    <t>-0,25 "původní</t>
  </si>
  <si>
    <t>M</t>
  </si>
  <si>
    <t>28611148</t>
  </si>
  <si>
    <t>trubka kanalizační PVC DN 400x5000mm SN4</t>
  </si>
  <si>
    <t>10</t>
  </si>
  <si>
    <t>3,25*1,03 "Přepočtené koeficientem množství</t>
  </si>
  <si>
    <t>894410302R</t>
  </si>
  <si>
    <t>Osazení betonových dílců pro kanalizační šachty  - PZ desky 3ks</t>
  </si>
  <si>
    <t>kpl</t>
  </si>
  <si>
    <t>5</t>
  </si>
  <si>
    <t>894410302R1</t>
  </si>
  <si>
    <t>Demontáž betonových dílců pro kanalizační šachty  - PZ desky 3ks</t>
  </si>
  <si>
    <t>14</t>
  </si>
  <si>
    <t>6</t>
  </si>
  <si>
    <t>899623161</t>
  </si>
  <si>
    <t>Obetonování potrubí nebo zdiva stok betonem prostým tř. C 20/25 v otevřeném výkopu</t>
  </si>
  <si>
    <t>obetonování zhlaví trubky</t>
  </si>
  <si>
    <t>0,8</t>
  </si>
  <si>
    <t>9</t>
  </si>
  <si>
    <t>Ostatní konstrukce a práce, bourání</t>
  </si>
  <si>
    <t>7</t>
  </si>
  <si>
    <t>938907141</t>
  </si>
  <si>
    <t>Odstranění nánosu z drenážních šachtic hl do 2 m</t>
  </si>
  <si>
    <t>18</t>
  </si>
  <si>
    <t>1,2*1,2*0,4</t>
  </si>
  <si>
    <t>767 - 1</t>
  </si>
  <si>
    <t>Kovové zábradlí</t>
  </si>
  <si>
    <t>767161111</t>
  </si>
  <si>
    <t>Montáž zábradlí rovného z trubek nebo tenkostěnných profilů do zdiva, hmotnosti 1 m zábradlí do 20 kg</t>
  </si>
  <si>
    <t>36</t>
  </si>
  <si>
    <t>55391530R</t>
  </si>
  <si>
    <t>Dvoutrubkové zábradlí s výztužným sloupkem, povrchová úprava Zn</t>
  </si>
  <si>
    <t>38</t>
  </si>
  <si>
    <t>998767101</t>
  </si>
  <si>
    <t>Přesun hmot pro zámečnické konstrukce stanovený z hmotnosti přesunovaného materiálu vodorovná dopravní vzdálenost do 50 m v objektech výšky do 6 m</t>
  </si>
  <si>
    <t>t</t>
  </si>
  <si>
    <t>40</t>
  </si>
  <si>
    <t>V-6 - Vícepráce dle §222 odst.6</t>
  </si>
  <si>
    <t xml:space="preserve">    997 - Přesun sutě</t>
  </si>
  <si>
    <t xml:space="preserve">    998 - Přesun hmot</t>
  </si>
  <si>
    <t>380326342</t>
  </si>
  <si>
    <t>Kompletní konstrukce čistíren odpadních vod, nádrží, vodojemů, kanálů z betonu železového bez výztuže a bednění pro konstrukce bílých van tř. C 30/37, tl. přes 150 do 300 mm ( třída vodostavebního betonu dle PD )</t>
  </si>
  <si>
    <t>63,5 "skutečné množství</t>
  </si>
  <si>
    <t xml:space="preserve">-36,516 "původní </t>
  </si>
  <si>
    <t>953334124</t>
  </si>
  <si>
    <t>Bobtnavý pásek do pracovních spar betonových kcí bentonitový 30x30 mm s prodlouženou dobou bobtnání</t>
  </si>
  <si>
    <t>20</t>
  </si>
  <si>
    <t>962042320</t>
  </si>
  <si>
    <t>Bourání zdiva z betonu prostého nadzákladového objemu do 1 m3</t>
  </si>
  <si>
    <t>22</t>
  </si>
  <si>
    <t>1,2*0,8*1</t>
  </si>
  <si>
    <t>966041111</t>
  </si>
  <si>
    <t>Bourání konstrukcí LTM zdiva z betonu prostého neprokládaného ručně</t>
  </si>
  <si>
    <t>24</t>
  </si>
  <si>
    <t>1*0,2*0,8 "hlava stěny nádrže</t>
  </si>
  <si>
    <t>0,3*0,5*0,2 "sběrná šachta</t>
  </si>
  <si>
    <t>997</t>
  </si>
  <si>
    <t>Přesun sutě</t>
  </si>
  <si>
    <t>997013111</t>
  </si>
  <si>
    <t>Vnitrostaveništní doprava suti a vybouraných hmot vodorovně do 50 m svisle s použitím mechanizace pro budovy a haly výšky do 6 m</t>
  </si>
  <si>
    <t>26</t>
  </si>
  <si>
    <t>997013501</t>
  </si>
  <si>
    <t>Odvoz suti a vybouraných hmot na skládku nebo meziskládku se složením, na vzdálenost do 1 km</t>
  </si>
  <si>
    <t>28</t>
  </si>
  <si>
    <t>2,53*4 "Přepočtené koeficientem množství</t>
  </si>
  <si>
    <t>997013509</t>
  </si>
  <si>
    <t>Odvoz suti a vybouraných hmot na skládku nebo meziskládku se složením, na vzdálenost Příplatek k ceně za každý další i započatý 1 km přes 1 km</t>
  </si>
  <si>
    <t>30</t>
  </si>
  <si>
    <t>997013631</t>
  </si>
  <si>
    <t>Poplatek za uložení stavebního odpadu na skládce (skládkovné) směsného stavebního a demoličního zatříděného do Katalogu odpadů pod kódem 17 09 04</t>
  </si>
  <si>
    <t>32</t>
  </si>
  <si>
    <t>998</t>
  </si>
  <si>
    <t>Přesun hmot</t>
  </si>
  <si>
    <t>998142251</t>
  </si>
  <si>
    <t>Přesun hmot pro nádrže, jímky, zásobníky a jámy pozemní mimo zemědělství se svislou nosnou konstrukcí monolitickou betonovou tyčovou nebo plošnou vodorovná dopravní vzdálenost do 50 m výšky do 25 m</t>
  </si>
  <si>
    <t>34</t>
  </si>
  <si>
    <t>783902350</t>
  </si>
  <si>
    <t>Provedení tmelení podkladu betonových podlah prasklin šířky do 5 mm ( použití a rozsah - bude upřesněno )</t>
  </si>
  <si>
    <t>-509938151</t>
  </si>
  <si>
    <t>235-50</t>
  </si>
  <si>
    <t>11</t>
  </si>
  <si>
    <t>23152210</t>
  </si>
  <si>
    <t>tmel silikonový trvale pružný</t>
  </si>
  <si>
    <t>kg</t>
  </si>
  <si>
    <t>583510882</t>
  </si>
  <si>
    <t>11,27-2,45</t>
  </si>
  <si>
    <t>5110/24/014</t>
  </si>
  <si>
    <t>Svratouch, požární nádrž - vícepráce/méněpráce</t>
  </si>
  <si>
    <t>Obec Svratouch, 539 42 Svratouch</t>
  </si>
  <si>
    <t>INSTAV Hlinsko a.s. Tyršova 833</t>
  </si>
  <si>
    <t>MP - Méněpráce dle §222 odst.6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</si>
</sst>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opLeftCell="A88" workbookViewId="0">
      <selection activeCell="AM87" sqref="AM87:AN8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97" t="s">
        <v>5</v>
      </c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S4" s="16" t="s">
        <v>11</v>
      </c>
    </row>
    <row r="5" spans="1:74" ht="12" customHeight="1">
      <c r="B5" s="19"/>
      <c r="D5" s="22" t="s">
        <v>12</v>
      </c>
      <c r="K5" s="177" t="s">
        <v>234</v>
      </c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R5" s="19"/>
      <c r="BS5" s="16" t="s">
        <v>6</v>
      </c>
    </row>
    <row r="6" spans="1:74" ht="36.950000000000003" customHeight="1">
      <c r="B6" s="19"/>
      <c r="D6" s="24" t="s">
        <v>14</v>
      </c>
      <c r="K6" s="179" t="s">
        <v>235</v>
      </c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R6" s="19"/>
      <c r="BS6" s="16" t="s">
        <v>6</v>
      </c>
    </row>
    <row r="7" spans="1:74" ht="12" customHeight="1">
      <c r="B7" s="19"/>
      <c r="D7" s="25" t="s">
        <v>15</v>
      </c>
      <c r="K7" s="23" t="s">
        <v>1</v>
      </c>
      <c r="AK7" s="25" t="s">
        <v>16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17</v>
      </c>
      <c r="K8" s="23" t="s">
        <v>18</v>
      </c>
      <c r="AK8" s="25" t="s">
        <v>19</v>
      </c>
      <c r="AN8" s="214">
        <v>45831</v>
      </c>
      <c r="AR8" s="19"/>
      <c r="BS8" s="16" t="s">
        <v>6</v>
      </c>
    </row>
    <row r="9" spans="1:74" ht="14.45" customHeight="1">
      <c r="B9" s="19"/>
      <c r="AR9" s="19"/>
      <c r="BS9" s="16" t="s">
        <v>6</v>
      </c>
    </row>
    <row r="10" spans="1:74" ht="12" customHeight="1">
      <c r="B10" s="19"/>
      <c r="D10" s="25" t="s">
        <v>20</v>
      </c>
      <c r="AK10" s="25" t="s">
        <v>21</v>
      </c>
      <c r="AN10" s="23" t="s">
        <v>1</v>
      </c>
      <c r="AR10" s="19"/>
      <c r="BS10" s="16" t="s">
        <v>6</v>
      </c>
    </row>
    <row r="11" spans="1:74" ht="18.399999999999999" customHeight="1">
      <c r="B11" s="19"/>
      <c r="E11" s="23" t="s">
        <v>236</v>
      </c>
      <c r="AK11" s="25" t="s">
        <v>22</v>
      </c>
      <c r="AN11" s="23" t="s">
        <v>1</v>
      </c>
      <c r="AR11" s="19"/>
      <c r="BS11" s="16" t="s">
        <v>6</v>
      </c>
    </row>
    <row r="12" spans="1:74" ht="6.95" customHeight="1">
      <c r="B12" s="19"/>
      <c r="AR12" s="19"/>
      <c r="BS12" s="16" t="s">
        <v>6</v>
      </c>
    </row>
    <row r="13" spans="1:74" ht="12" customHeight="1">
      <c r="B13" s="19"/>
      <c r="D13" s="25" t="s">
        <v>23</v>
      </c>
      <c r="AK13" s="25" t="s">
        <v>21</v>
      </c>
      <c r="AN13" s="23">
        <v>25284959</v>
      </c>
      <c r="AR13" s="19"/>
      <c r="BS13" s="16" t="s">
        <v>6</v>
      </c>
    </row>
    <row r="14" spans="1:74" ht="12.75">
      <c r="B14" s="19"/>
      <c r="E14" s="23" t="s">
        <v>237</v>
      </c>
      <c r="AK14" s="25" t="s">
        <v>22</v>
      </c>
      <c r="AN14" s="23" t="s">
        <v>133</v>
      </c>
      <c r="AR14" s="19"/>
      <c r="BS14" s="16" t="s">
        <v>6</v>
      </c>
    </row>
    <row r="15" spans="1:74" ht="6.95" customHeight="1">
      <c r="B15" s="19"/>
      <c r="AR15" s="19"/>
      <c r="BS15" s="16" t="s">
        <v>3</v>
      </c>
    </row>
    <row r="16" spans="1:74" ht="12" customHeight="1">
      <c r="B16" s="19"/>
      <c r="D16" s="25" t="s">
        <v>24</v>
      </c>
      <c r="AK16" s="25" t="s">
        <v>21</v>
      </c>
      <c r="AN16" s="23" t="s">
        <v>1</v>
      </c>
      <c r="AR16" s="19"/>
      <c r="BS16" s="16" t="s">
        <v>3</v>
      </c>
    </row>
    <row r="17" spans="2:71" ht="18.399999999999999" customHeight="1">
      <c r="B17" s="19"/>
      <c r="E17" s="23" t="s">
        <v>18</v>
      </c>
      <c r="AK17" s="25" t="s">
        <v>22</v>
      </c>
      <c r="AN17" s="23" t="s">
        <v>1</v>
      </c>
      <c r="AR17" s="19"/>
      <c r="BS17" s="16" t="s">
        <v>25</v>
      </c>
    </row>
    <row r="18" spans="2:71" ht="6.95" customHeight="1">
      <c r="B18" s="19"/>
      <c r="AR18" s="19"/>
      <c r="BS18" s="16" t="s">
        <v>6</v>
      </c>
    </row>
    <row r="19" spans="2:71" ht="12" customHeight="1">
      <c r="B19" s="19"/>
      <c r="D19" s="25" t="s">
        <v>26</v>
      </c>
      <c r="AK19" s="25" t="s">
        <v>21</v>
      </c>
      <c r="AN19" s="23" t="s">
        <v>1</v>
      </c>
      <c r="AR19" s="19"/>
      <c r="BS19" s="16" t="s">
        <v>6</v>
      </c>
    </row>
    <row r="20" spans="2:71" ht="18.399999999999999" customHeight="1">
      <c r="B20" s="19"/>
      <c r="E20" s="23" t="s">
        <v>18</v>
      </c>
      <c r="AK20" s="25" t="s">
        <v>22</v>
      </c>
      <c r="AN20" s="23" t="s">
        <v>1</v>
      </c>
      <c r="AR20" s="19"/>
      <c r="BS20" s="16" t="s">
        <v>3</v>
      </c>
    </row>
    <row r="21" spans="2:71" ht="6.95" customHeight="1">
      <c r="B21" s="19"/>
      <c r="AR21" s="19"/>
    </row>
    <row r="22" spans="2:71" ht="12" customHeight="1">
      <c r="B22" s="19"/>
      <c r="D22" s="25" t="s">
        <v>27</v>
      </c>
      <c r="AR22" s="19"/>
    </row>
    <row r="23" spans="2:71" ht="16.5" customHeight="1">
      <c r="B23" s="19"/>
      <c r="E23" s="180" t="s">
        <v>1</v>
      </c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R23" s="19"/>
    </row>
    <row r="24" spans="2:71" ht="6.95" customHeight="1">
      <c r="B24" s="19"/>
      <c r="AR24" s="19"/>
    </row>
    <row r="25" spans="2:71" ht="6.95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5.9" customHeight="1">
      <c r="B26" s="28"/>
      <c r="D26" s="29" t="s">
        <v>28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1">
        <f>ROUND(AG94,2)</f>
        <v>20553.86</v>
      </c>
      <c r="AL26" s="182"/>
      <c r="AM26" s="182"/>
      <c r="AN26" s="182"/>
      <c r="AO26" s="182"/>
      <c r="AR26" s="28"/>
    </row>
    <row r="27" spans="2:71" s="1" customFormat="1" ht="6.95" customHeight="1">
      <c r="B27" s="28"/>
      <c r="AR27" s="28"/>
    </row>
    <row r="28" spans="2:71" s="1" customFormat="1" ht="12.75">
      <c r="B28" s="28"/>
      <c r="L28" s="183" t="s">
        <v>29</v>
      </c>
      <c r="M28" s="183"/>
      <c r="N28" s="183"/>
      <c r="O28" s="183"/>
      <c r="P28" s="183"/>
      <c r="W28" s="183" t="s">
        <v>30</v>
      </c>
      <c r="X28" s="183"/>
      <c r="Y28" s="183"/>
      <c r="Z28" s="183"/>
      <c r="AA28" s="183"/>
      <c r="AB28" s="183"/>
      <c r="AC28" s="183"/>
      <c r="AD28" s="183"/>
      <c r="AE28" s="183"/>
      <c r="AK28" s="183" t="s">
        <v>31</v>
      </c>
      <c r="AL28" s="183"/>
      <c r="AM28" s="183"/>
      <c r="AN28" s="183"/>
      <c r="AO28" s="183"/>
      <c r="AR28" s="28"/>
    </row>
    <row r="29" spans="2:71" s="2" customFormat="1" ht="14.45" customHeight="1">
      <c r="B29" s="32"/>
      <c r="D29" s="25" t="s">
        <v>32</v>
      </c>
      <c r="F29" s="25" t="s">
        <v>33</v>
      </c>
      <c r="L29" s="186">
        <v>0.21</v>
      </c>
      <c r="M29" s="185"/>
      <c r="N29" s="185"/>
      <c r="O29" s="185"/>
      <c r="P29" s="185"/>
      <c r="W29" s="184">
        <f>ROUND(AZ94, 2)</f>
        <v>20553.86</v>
      </c>
      <c r="X29" s="185"/>
      <c r="Y29" s="185"/>
      <c r="Z29" s="185"/>
      <c r="AA29" s="185"/>
      <c r="AB29" s="185"/>
      <c r="AC29" s="185"/>
      <c r="AD29" s="185"/>
      <c r="AE29" s="185"/>
      <c r="AK29" s="184">
        <f>ROUND(AV94, 2)</f>
        <v>4316.3100000000004</v>
      </c>
      <c r="AL29" s="185"/>
      <c r="AM29" s="185"/>
      <c r="AN29" s="185"/>
      <c r="AO29" s="185"/>
      <c r="AR29" s="32"/>
    </row>
    <row r="30" spans="2:71" s="2" customFormat="1" ht="14.45" customHeight="1">
      <c r="B30" s="32"/>
      <c r="F30" s="25" t="s">
        <v>34</v>
      </c>
      <c r="L30" s="186">
        <v>0.12</v>
      </c>
      <c r="M30" s="185"/>
      <c r="N30" s="185"/>
      <c r="O30" s="185"/>
      <c r="P30" s="185"/>
      <c r="W30" s="184">
        <f>ROUND(BA94, 2)</f>
        <v>0</v>
      </c>
      <c r="X30" s="185"/>
      <c r="Y30" s="185"/>
      <c r="Z30" s="185"/>
      <c r="AA30" s="185"/>
      <c r="AB30" s="185"/>
      <c r="AC30" s="185"/>
      <c r="AD30" s="185"/>
      <c r="AE30" s="185"/>
      <c r="AK30" s="184">
        <f>ROUND(AW94, 2)</f>
        <v>0</v>
      </c>
      <c r="AL30" s="185"/>
      <c r="AM30" s="185"/>
      <c r="AN30" s="185"/>
      <c r="AO30" s="185"/>
      <c r="AR30" s="32"/>
    </row>
    <row r="31" spans="2:71" s="2" customFormat="1" ht="14.45" hidden="1" customHeight="1">
      <c r="B31" s="32"/>
      <c r="F31" s="25" t="s">
        <v>35</v>
      </c>
      <c r="L31" s="186">
        <v>0.21</v>
      </c>
      <c r="M31" s="185"/>
      <c r="N31" s="185"/>
      <c r="O31" s="185"/>
      <c r="P31" s="185"/>
      <c r="W31" s="184">
        <f>ROUND(BB94, 2)</f>
        <v>0</v>
      </c>
      <c r="X31" s="185"/>
      <c r="Y31" s="185"/>
      <c r="Z31" s="185"/>
      <c r="AA31" s="185"/>
      <c r="AB31" s="185"/>
      <c r="AC31" s="185"/>
      <c r="AD31" s="185"/>
      <c r="AE31" s="185"/>
      <c r="AK31" s="184">
        <v>0</v>
      </c>
      <c r="AL31" s="185"/>
      <c r="AM31" s="185"/>
      <c r="AN31" s="185"/>
      <c r="AO31" s="185"/>
      <c r="AR31" s="32"/>
    </row>
    <row r="32" spans="2:71" s="2" customFormat="1" ht="14.45" hidden="1" customHeight="1">
      <c r="B32" s="32"/>
      <c r="F32" s="25" t="s">
        <v>36</v>
      </c>
      <c r="L32" s="186">
        <v>0.12</v>
      </c>
      <c r="M32" s="185"/>
      <c r="N32" s="185"/>
      <c r="O32" s="185"/>
      <c r="P32" s="185"/>
      <c r="W32" s="184">
        <f>ROUND(BC94, 2)</f>
        <v>0</v>
      </c>
      <c r="X32" s="185"/>
      <c r="Y32" s="185"/>
      <c r="Z32" s="185"/>
      <c r="AA32" s="185"/>
      <c r="AB32" s="185"/>
      <c r="AC32" s="185"/>
      <c r="AD32" s="185"/>
      <c r="AE32" s="185"/>
      <c r="AK32" s="184">
        <v>0</v>
      </c>
      <c r="AL32" s="185"/>
      <c r="AM32" s="185"/>
      <c r="AN32" s="185"/>
      <c r="AO32" s="185"/>
      <c r="AR32" s="32"/>
    </row>
    <row r="33" spans="2:44" s="2" customFormat="1" ht="14.45" hidden="1" customHeight="1">
      <c r="B33" s="32"/>
      <c r="F33" s="25" t="s">
        <v>37</v>
      </c>
      <c r="L33" s="186">
        <v>0</v>
      </c>
      <c r="M33" s="185"/>
      <c r="N33" s="185"/>
      <c r="O33" s="185"/>
      <c r="P33" s="185"/>
      <c r="W33" s="184">
        <f>ROUND(BD94, 2)</f>
        <v>0</v>
      </c>
      <c r="X33" s="185"/>
      <c r="Y33" s="185"/>
      <c r="Z33" s="185"/>
      <c r="AA33" s="185"/>
      <c r="AB33" s="185"/>
      <c r="AC33" s="185"/>
      <c r="AD33" s="185"/>
      <c r="AE33" s="185"/>
      <c r="AK33" s="184">
        <v>0</v>
      </c>
      <c r="AL33" s="185"/>
      <c r="AM33" s="185"/>
      <c r="AN33" s="185"/>
      <c r="AO33" s="185"/>
      <c r="AR33" s="32"/>
    </row>
    <row r="34" spans="2:44" s="1" customFormat="1" ht="6.95" customHeight="1">
      <c r="B34" s="28"/>
      <c r="AR34" s="28"/>
    </row>
    <row r="35" spans="2:44" s="1" customFormat="1" ht="25.9" customHeight="1">
      <c r="B35" s="28"/>
      <c r="C35" s="33"/>
      <c r="D35" s="34" t="s">
        <v>38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39</v>
      </c>
      <c r="U35" s="35"/>
      <c r="V35" s="35"/>
      <c r="W35" s="35"/>
      <c r="X35" s="207" t="s">
        <v>40</v>
      </c>
      <c r="Y35" s="208"/>
      <c r="Z35" s="208"/>
      <c r="AA35" s="208"/>
      <c r="AB35" s="208"/>
      <c r="AC35" s="35"/>
      <c r="AD35" s="35"/>
      <c r="AE35" s="35"/>
      <c r="AF35" s="35"/>
      <c r="AG35" s="35"/>
      <c r="AH35" s="35"/>
      <c r="AI35" s="35"/>
      <c r="AJ35" s="35"/>
      <c r="AK35" s="209">
        <f>SUM(AK26:AK33)</f>
        <v>24870.170000000002</v>
      </c>
      <c r="AL35" s="208"/>
      <c r="AM35" s="208"/>
      <c r="AN35" s="208"/>
      <c r="AO35" s="210"/>
      <c r="AP35" s="33"/>
      <c r="AQ35" s="33"/>
      <c r="AR35" s="28"/>
    </row>
    <row r="36" spans="2:44" s="1" customFormat="1" ht="6.95" customHeight="1">
      <c r="B36" s="28"/>
      <c r="AR36" s="28"/>
    </row>
    <row r="37" spans="2:44" s="1" customFormat="1" ht="14.45" customHeight="1">
      <c r="B37" s="28"/>
      <c r="AR37" s="28"/>
    </row>
    <row r="38" spans="2:44" ht="14.45" customHeight="1">
      <c r="B38" s="19"/>
      <c r="AR38" s="19"/>
    </row>
    <row r="39" spans="2:44" ht="14.45" customHeight="1">
      <c r="B39" s="19"/>
      <c r="AR39" s="19"/>
    </row>
    <row r="40" spans="2:44" ht="14.45" customHeight="1">
      <c r="B40" s="19"/>
      <c r="AR40" s="19"/>
    </row>
    <row r="41" spans="2:44" ht="14.45" customHeight="1">
      <c r="B41" s="19"/>
      <c r="AR41" s="19"/>
    </row>
    <row r="42" spans="2:44" ht="14.45" customHeight="1">
      <c r="B42" s="19"/>
      <c r="AR42" s="19"/>
    </row>
    <row r="43" spans="2:44" ht="14.45" customHeight="1">
      <c r="B43" s="19"/>
      <c r="AR43" s="19"/>
    </row>
    <row r="44" spans="2:44" ht="14.45" customHeight="1">
      <c r="B44" s="19"/>
      <c r="AR44" s="19"/>
    </row>
    <row r="45" spans="2:44" ht="14.45" customHeight="1">
      <c r="B45" s="19"/>
      <c r="AR45" s="19"/>
    </row>
    <row r="46" spans="2:44" ht="14.45" customHeight="1">
      <c r="B46" s="19"/>
      <c r="AR46" s="19"/>
    </row>
    <row r="47" spans="2:44" ht="14.45" customHeight="1">
      <c r="B47" s="19"/>
      <c r="AR47" s="19"/>
    </row>
    <row r="48" spans="2:44" ht="14.45" customHeight="1">
      <c r="B48" s="19"/>
      <c r="AR48" s="19"/>
    </row>
    <row r="49" spans="2:44" s="1" customFormat="1" ht="14.45" customHeight="1">
      <c r="B49" s="28"/>
      <c r="D49" s="37" t="s">
        <v>41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42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28"/>
      <c r="D60" s="39" t="s">
        <v>43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44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43</v>
      </c>
      <c r="AI60" s="30"/>
      <c r="AJ60" s="30"/>
      <c r="AK60" s="30"/>
      <c r="AL60" s="30"/>
      <c r="AM60" s="39" t="s">
        <v>44</v>
      </c>
      <c r="AN60" s="30"/>
      <c r="AO60" s="30"/>
      <c r="AR60" s="28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28"/>
      <c r="D64" s="37" t="s">
        <v>45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46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28"/>
      <c r="D75" s="39" t="s">
        <v>43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44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43</v>
      </c>
      <c r="AI75" s="30"/>
      <c r="AJ75" s="30"/>
      <c r="AK75" s="30"/>
      <c r="AL75" s="30"/>
      <c r="AM75" s="39" t="s">
        <v>44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20" t="s">
        <v>47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5" t="s">
        <v>12</v>
      </c>
      <c r="L84" s="3" t="str">
        <f>K5</f>
        <v>5110/24/014</v>
      </c>
      <c r="AR84" s="44"/>
    </row>
    <row r="85" spans="1:91" s="4" customFormat="1" ht="36.950000000000003" customHeight="1">
      <c r="B85" s="45"/>
      <c r="C85" s="46" t="s">
        <v>14</v>
      </c>
      <c r="L85" s="198" t="str">
        <f>K6</f>
        <v>Svratouch, požární nádrž - vícepráce/méněpráce</v>
      </c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5" t="s">
        <v>17</v>
      </c>
      <c r="L87" s="47" t="str">
        <f>IF(K8="","",K8)</f>
        <v xml:space="preserve"> </v>
      </c>
      <c r="AI87" s="25" t="s">
        <v>19</v>
      </c>
      <c r="AM87" s="200">
        <f>IF(AN8= "","",AN8)</f>
        <v>45831</v>
      </c>
      <c r="AN87" s="200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5" t="s">
        <v>20</v>
      </c>
      <c r="L89" s="3" t="str">
        <f>IF(E11= "","",E11)</f>
        <v>Obec Svratouch, 539 42 Svratouch</v>
      </c>
      <c r="AI89" s="25" t="s">
        <v>24</v>
      </c>
      <c r="AM89" s="201" t="str">
        <f>IF(E17="","",E17)</f>
        <v xml:space="preserve"> </v>
      </c>
      <c r="AN89" s="202"/>
      <c r="AO89" s="202"/>
      <c r="AP89" s="202"/>
      <c r="AR89" s="28"/>
      <c r="AS89" s="203" t="s">
        <v>48</v>
      </c>
      <c r="AT89" s="204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5" t="s">
        <v>23</v>
      </c>
      <c r="L90" s="3" t="str">
        <f>IF(E14="","",E14)</f>
        <v>INSTAV Hlinsko a.s. Tyršova 833</v>
      </c>
      <c r="AI90" s="25" t="s">
        <v>26</v>
      </c>
      <c r="AM90" s="201" t="str">
        <f>IF(E20="","",E20)</f>
        <v xml:space="preserve"> </v>
      </c>
      <c r="AN90" s="202"/>
      <c r="AO90" s="202"/>
      <c r="AP90" s="202"/>
      <c r="AR90" s="28"/>
      <c r="AS90" s="205"/>
      <c r="AT90" s="206"/>
      <c r="BD90" s="52"/>
    </row>
    <row r="91" spans="1:91" s="1" customFormat="1" ht="10.9" customHeight="1">
      <c r="B91" s="28"/>
      <c r="AR91" s="28"/>
      <c r="AS91" s="205"/>
      <c r="AT91" s="206"/>
      <c r="BD91" s="52"/>
    </row>
    <row r="92" spans="1:91" s="1" customFormat="1" ht="29.25" customHeight="1">
      <c r="B92" s="28"/>
      <c r="C92" s="190" t="s">
        <v>49</v>
      </c>
      <c r="D92" s="191"/>
      <c r="E92" s="191"/>
      <c r="F92" s="191"/>
      <c r="G92" s="191"/>
      <c r="H92" s="53"/>
      <c r="I92" s="192" t="s">
        <v>50</v>
      </c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3" t="s">
        <v>51</v>
      </c>
      <c r="AH92" s="191"/>
      <c r="AI92" s="191"/>
      <c r="AJ92" s="191"/>
      <c r="AK92" s="191"/>
      <c r="AL92" s="191"/>
      <c r="AM92" s="191"/>
      <c r="AN92" s="192" t="s">
        <v>52</v>
      </c>
      <c r="AO92" s="191"/>
      <c r="AP92" s="194"/>
      <c r="AQ92" s="54" t="s">
        <v>53</v>
      </c>
      <c r="AR92" s="28"/>
      <c r="AS92" s="55" t="s">
        <v>54</v>
      </c>
      <c r="AT92" s="56" t="s">
        <v>55</v>
      </c>
      <c r="AU92" s="56" t="s">
        <v>56</v>
      </c>
      <c r="AV92" s="56" t="s">
        <v>57</v>
      </c>
      <c r="AW92" s="56" t="s">
        <v>58</v>
      </c>
      <c r="AX92" s="56" t="s">
        <v>59</v>
      </c>
      <c r="AY92" s="56" t="s">
        <v>60</v>
      </c>
      <c r="AZ92" s="56" t="s">
        <v>61</v>
      </c>
      <c r="BA92" s="56" t="s">
        <v>62</v>
      </c>
      <c r="BB92" s="56" t="s">
        <v>63</v>
      </c>
      <c r="BC92" s="56" t="s">
        <v>64</v>
      </c>
      <c r="BD92" s="57" t="s">
        <v>65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66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5">
        <f>ROUND(SUM(AG95:AG97),2)</f>
        <v>20553.86</v>
      </c>
      <c r="AH94" s="195"/>
      <c r="AI94" s="195"/>
      <c r="AJ94" s="195"/>
      <c r="AK94" s="195"/>
      <c r="AL94" s="195"/>
      <c r="AM94" s="195"/>
      <c r="AN94" s="196">
        <f>SUM(AG94,AT94)</f>
        <v>24870.170000000002</v>
      </c>
      <c r="AO94" s="196"/>
      <c r="AP94" s="196"/>
      <c r="AQ94" s="63" t="s">
        <v>1</v>
      </c>
      <c r="AR94" s="59"/>
      <c r="AS94" s="64">
        <f>ROUND(SUM(AS95:AS97),2)</f>
        <v>0</v>
      </c>
      <c r="AT94" s="65">
        <f>ROUND(SUM(AV94:AW94),2)</f>
        <v>4316.3100000000004</v>
      </c>
      <c r="AU94" s="66">
        <f>ROUND(SUM(AU95:AU97),5)</f>
        <v>0</v>
      </c>
      <c r="AV94" s="65">
        <f>ROUND(AZ94*L29,2)</f>
        <v>4316.3100000000004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ROUND(SUM(AZ95:AZ97),2)</f>
        <v>20553.86</v>
      </c>
      <c r="BA94" s="65">
        <f>ROUND(SUM(BA95:BA97),2)</f>
        <v>0</v>
      </c>
      <c r="BB94" s="65">
        <f>ROUND(SUM(BB95:BB97),2)</f>
        <v>0</v>
      </c>
      <c r="BC94" s="65">
        <f>ROUND(SUM(BC95:BC97),2)</f>
        <v>0</v>
      </c>
      <c r="BD94" s="67">
        <f>ROUND(SUM(BD95:BD97),2)</f>
        <v>0</v>
      </c>
      <c r="BS94" s="68" t="s">
        <v>67</v>
      </c>
      <c r="BT94" s="68" t="s">
        <v>68</v>
      </c>
      <c r="BU94" s="69" t="s">
        <v>69</v>
      </c>
      <c r="BV94" s="68" t="s">
        <v>13</v>
      </c>
      <c r="BW94" s="68" t="s">
        <v>4</v>
      </c>
      <c r="BX94" s="68" t="s">
        <v>70</v>
      </c>
      <c r="CL94" s="68" t="s">
        <v>1</v>
      </c>
    </row>
    <row r="95" spans="1:91" s="6" customFormat="1" ht="16.5" customHeight="1">
      <c r="A95" s="70" t="s">
        <v>71</v>
      </c>
      <c r="B95" s="71"/>
      <c r="C95" s="72"/>
      <c r="D95" s="189" t="s">
        <v>72</v>
      </c>
      <c r="E95" s="189"/>
      <c r="F95" s="189"/>
      <c r="G95" s="189"/>
      <c r="H95" s="189"/>
      <c r="I95" s="73"/>
      <c r="J95" s="189" t="s">
        <v>73</v>
      </c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89"/>
      <c r="AE95" s="189"/>
      <c r="AF95" s="189"/>
      <c r="AG95" s="187">
        <f>'MP - Méněpráce'!J30</f>
        <v>-396905.12</v>
      </c>
      <c r="AH95" s="188"/>
      <c r="AI95" s="188"/>
      <c r="AJ95" s="188"/>
      <c r="AK95" s="188"/>
      <c r="AL95" s="188"/>
      <c r="AM95" s="188"/>
      <c r="AN95" s="187">
        <f>SUM(AG95,AT95)</f>
        <v>-480255.2</v>
      </c>
      <c r="AO95" s="188"/>
      <c r="AP95" s="188"/>
      <c r="AQ95" s="74" t="s">
        <v>74</v>
      </c>
      <c r="AR95" s="71"/>
      <c r="AS95" s="75">
        <v>0</v>
      </c>
      <c r="AT95" s="76">
        <f>ROUND(SUM(AV95:AW95),2)</f>
        <v>-83350.080000000002</v>
      </c>
      <c r="AU95" s="77">
        <f>'MP - Méněpráce'!P120</f>
        <v>0</v>
      </c>
      <c r="AV95" s="76">
        <f>'MP - Méněpráce'!J33</f>
        <v>-83350.080000000002</v>
      </c>
      <c r="AW95" s="76">
        <f>'MP - Méněpráce'!J34</f>
        <v>0</v>
      </c>
      <c r="AX95" s="76">
        <f>'MP - Méněpráce'!J35</f>
        <v>0</v>
      </c>
      <c r="AY95" s="76">
        <f>'MP - Méněpráce'!J36</f>
        <v>0</v>
      </c>
      <c r="AZ95" s="76">
        <f>'MP - Méněpráce'!F33</f>
        <v>-396905.12</v>
      </c>
      <c r="BA95" s="76">
        <f>'MP - Méněpráce'!F34</f>
        <v>0</v>
      </c>
      <c r="BB95" s="76">
        <f>'MP - Méněpráce'!F35</f>
        <v>0</v>
      </c>
      <c r="BC95" s="76">
        <f>'MP - Méněpráce'!F36</f>
        <v>0</v>
      </c>
      <c r="BD95" s="78">
        <f>'MP - Méněpráce'!F37</f>
        <v>0</v>
      </c>
      <c r="BT95" s="79" t="s">
        <v>75</v>
      </c>
      <c r="BV95" s="79" t="s">
        <v>13</v>
      </c>
      <c r="BW95" s="79" t="s">
        <v>76</v>
      </c>
      <c r="BX95" s="79" t="s">
        <v>4</v>
      </c>
      <c r="CL95" s="79" t="s">
        <v>1</v>
      </c>
      <c r="CM95" s="79" t="s">
        <v>77</v>
      </c>
    </row>
    <row r="96" spans="1:91" s="6" customFormat="1" ht="16.5" customHeight="1">
      <c r="A96" s="70" t="s">
        <v>71</v>
      </c>
      <c r="B96" s="71"/>
      <c r="C96" s="72"/>
      <c r="D96" s="189" t="s">
        <v>78</v>
      </c>
      <c r="E96" s="189"/>
      <c r="F96" s="189"/>
      <c r="G96" s="189"/>
      <c r="H96" s="189"/>
      <c r="I96" s="73"/>
      <c r="J96" s="189" t="s">
        <v>79</v>
      </c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87">
        <f>'V-4 - Vícepráce dle §222 ...'!J30</f>
        <v>121140.37</v>
      </c>
      <c r="AH96" s="188"/>
      <c r="AI96" s="188"/>
      <c r="AJ96" s="188"/>
      <c r="AK96" s="188"/>
      <c r="AL96" s="188"/>
      <c r="AM96" s="188"/>
      <c r="AN96" s="187">
        <f>SUM(AG96,AT96)</f>
        <v>146579.85</v>
      </c>
      <c r="AO96" s="188"/>
      <c r="AP96" s="188"/>
      <c r="AQ96" s="74" t="s">
        <v>74</v>
      </c>
      <c r="AR96" s="71"/>
      <c r="AS96" s="75">
        <v>0</v>
      </c>
      <c r="AT96" s="76">
        <f>ROUND(SUM(AV96:AW96),2)</f>
        <v>25439.48</v>
      </c>
      <c r="AU96" s="77">
        <f>'V-4 - Vícepráce dle §222 ...'!P122</f>
        <v>0</v>
      </c>
      <c r="AV96" s="76">
        <f>'V-4 - Vícepráce dle §222 ...'!J33</f>
        <v>25439.48</v>
      </c>
      <c r="AW96" s="76">
        <f>'V-4 - Vícepráce dle §222 ...'!J34</f>
        <v>0</v>
      </c>
      <c r="AX96" s="76">
        <f>'V-4 - Vícepráce dle §222 ...'!J35</f>
        <v>0</v>
      </c>
      <c r="AY96" s="76">
        <f>'V-4 - Vícepráce dle §222 ...'!J36</f>
        <v>0</v>
      </c>
      <c r="AZ96" s="76">
        <f>'V-4 - Vícepráce dle §222 ...'!F33</f>
        <v>121140.37</v>
      </c>
      <c r="BA96" s="76">
        <f>'V-4 - Vícepráce dle §222 ...'!F34</f>
        <v>0</v>
      </c>
      <c r="BB96" s="76">
        <f>'V-4 - Vícepráce dle §222 ...'!F35</f>
        <v>0</v>
      </c>
      <c r="BC96" s="76">
        <f>'V-4 - Vícepráce dle §222 ...'!F36</f>
        <v>0</v>
      </c>
      <c r="BD96" s="78">
        <f>'V-4 - Vícepráce dle §222 ...'!F37</f>
        <v>0</v>
      </c>
      <c r="BT96" s="79" t="s">
        <v>75</v>
      </c>
      <c r="BV96" s="79" t="s">
        <v>13</v>
      </c>
      <c r="BW96" s="79" t="s">
        <v>80</v>
      </c>
      <c r="BX96" s="79" t="s">
        <v>4</v>
      </c>
      <c r="CL96" s="79" t="s">
        <v>1</v>
      </c>
      <c r="CM96" s="79" t="s">
        <v>77</v>
      </c>
    </row>
    <row r="97" spans="1:91" s="6" customFormat="1" ht="16.5" customHeight="1">
      <c r="A97" s="70" t="s">
        <v>71</v>
      </c>
      <c r="B97" s="71"/>
      <c r="C97" s="72"/>
      <c r="D97" s="189" t="s">
        <v>81</v>
      </c>
      <c r="E97" s="189"/>
      <c r="F97" s="189"/>
      <c r="G97" s="189"/>
      <c r="H97" s="189"/>
      <c r="I97" s="73"/>
      <c r="J97" s="189" t="s">
        <v>82</v>
      </c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7">
        <f>'V-6 - Vícepráce dle §222 ...'!J30</f>
        <v>296318.61</v>
      </c>
      <c r="AH97" s="188"/>
      <c r="AI97" s="188"/>
      <c r="AJ97" s="188"/>
      <c r="AK97" s="188"/>
      <c r="AL97" s="188"/>
      <c r="AM97" s="188"/>
      <c r="AN97" s="187">
        <f>SUM(AG97,AT97)</f>
        <v>358545.52</v>
      </c>
      <c r="AO97" s="188"/>
      <c r="AP97" s="188"/>
      <c r="AQ97" s="74" t="s">
        <v>74</v>
      </c>
      <c r="AR97" s="71"/>
      <c r="AS97" s="80">
        <v>0</v>
      </c>
      <c r="AT97" s="81">
        <f>ROUND(SUM(AV97:AW97),2)</f>
        <v>62226.91</v>
      </c>
      <c r="AU97" s="82">
        <f>'V-6 - Vícepráce dle §222 ...'!P123</f>
        <v>0</v>
      </c>
      <c r="AV97" s="81">
        <f>'V-6 - Vícepráce dle §222 ...'!J33</f>
        <v>62226.91</v>
      </c>
      <c r="AW97" s="81">
        <f>'V-6 - Vícepráce dle §222 ...'!J34</f>
        <v>0</v>
      </c>
      <c r="AX97" s="81">
        <f>'V-6 - Vícepráce dle §222 ...'!J35</f>
        <v>0</v>
      </c>
      <c r="AY97" s="81">
        <f>'V-6 - Vícepráce dle §222 ...'!J36</f>
        <v>0</v>
      </c>
      <c r="AZ97" s="81">
        <f>'V-6 - Vícepráce dle §222 ...'!F33</f>
        <v>296318.61</v>
      </c>
      <c r="BA97" s="81">
        <f>'V-6 - Vícepráce dle §222 ...'!F34</f>
        <v>0</v>
      </c>
      <c r="BB97" s="81">
        <f>'V-6 - Vícepráce dle §222 ...'!F35</f>
        <v>0</v>
      </c>
      <c r="BC97" s="81">
        <f>'V-6 - Vícepráce dle §222 ...'!F36</f>
        <v>0</v>
      </c>
      <c r="BD97" s="83">
        <f>'V-6 - Vícepráce dle §222 ...'!F37</f>
        <v>0</v>
      </c>
      <c r="BT97" s="79" t="s">
        <v>75</v>
      </c>
      <c r="BV97" s="79" t="s">
        <v>13</v>
      </c>
      <c r="BW97" s="79" t="s">
        <v>83</v>
      </c>
      <c r="BX97" s="79" t="s">
        <v>4</v>
      </c>
      <c r="CL97" s="79" t="s">
        <v>1</v>
      </c>
      <c r="CM97" s="79" t="s">
        <v>77</v>
      </c>
    </row>
    <row r="98" spans="1:91" s="1" customFormat="1" ht="30" customHeight="1">
      <c r="B98" s="28"/>
      <c r="AR98" s="28"/>
    </row>
    <row r="99" spans="1:91" s="1" customFormat="1" ht="6.95" customHeight="1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28"/>
    </row>
  </sheetData>
  <mergeCells count="48">
    <mergeCell ref="AR2:BE2"/>
    <mergeCell ref="AN96:AP96"/>
    <mergeCell ref="AG96:AM96"/>
    <mergeCell ref="D96:H96"/>
    <mergeCell ref="J96:AF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MP - Méněpráce'!C2" display="/"/>
    <hyperlink ref="A96" location="'V-4 - Vícepráce dle §222 ...'!C2" display="/"/>
    <hyperlink ref="A97" location="'V-6 - Vícepráce dle §222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29"/>
  <sheetViews>
    <sheetView showGridLines="0" workbookViewId="0">
      <selection activeCell="E18" sqref="E18:H1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7" t="s">
        <v>5</v>
      </c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6" t="s">
        <v>76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77</v>
      </c>
    </row>
    <row r="4" spans="2:46" ht="24.95" customHeight="1">
      <c r="B4" s="19"/>
      <c r="D4" s="20" t="s">
        <v>84</v>
      </c>
      <c r="L4" s="19"/>
      <c r="M4" s="84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12" t="str">
        <f>'Rekapitulace stavby'!K6</f>
        <v>Svratouch, požární nádrž - vícepráce/méněpráce</v>
      </c>
      <c r="F7" s="213"/>
      <c r="G7" s="213"/>
      <c r="H7" s="213"/>
      <c r="L7" s="19"/>
    </row>
    <row r="8" spans="2:46" s="1" customFormat="1" ht="12" customHeight="1">
      <c r="B8" s="28"/>
      <c r="D8" s="25" t="s">
        <v>85</v>
      </c>
      <c r="L8" s="28"/>
    </row>
    <row r="9" spans="2:46" s="1" customFormat="1" ht="16.5" customHeight="1">
      <c r="B9" s="28"/>
      <c r="E9" s="198" t="s">
        <v>238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15</v>
      </c>
      <c r="F11" s="23" t="s">
        <v>1</v>
      </c>
      <c r="I11" s="25" t="s">
        <v>16</v>
      </c>
      <c r="J11" s="23" t="s">
        <v>1</v>
      </c>
      <c r="L11" s="28"/>
    </row>
    <row r="12" spans="2:46" s="1" customFormat="1" ht="12" customHeight="1">
      <c r="B12" s="28"/>
      <c r="D12" s="25" t="s">
        <v>17</v>
      </c>
      <c r="F12" s="23" t="s">
        <v>18</v>
      </c>
      <c r="I12" s="25" t="s">
        <v>19</v>
      </c>
      <c r="J12" s="48">
        <f>'Rekapitulace stavby'!AN8</f>
        <v>45831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20</v>
      </c>
      <c r="I14" s="25" t="s">
        <v>21</v>
      </c>
      <c r="J14" s="23" t="str">
        <f>IF('Rekapitulace stavby'!AN10="","",'Rekapitulace stavby'!AN10)</f>
        <v/>
      </c>
      <c r="L14" s="28"/>
    </row>
    <row r="15" spans="2:46" s="1" customFormat="1" ht="18" customHeight="1">
      <c r="B15" s="28"/>
      <c r="E15" s="23" t="str">
        <f>IF('Rekapitulace stavby'!E11="","",'Rekapitulace stavby'!E11)</f>
        <v>Obec Svratouch, 539 42 Svratouch</v>
      </c>
      <c r="I15" s="25" t="s">
        <v>22</v>
      </c>
      <c r="J15" s="23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23</v>
      </c>
      <c r="I17" s="25" t="s">
        <v>21</v>
      </c>
      <c r="J17" s="23">
        <f>'Rekapitulace stavby'!AN13</f>
        <v>25284959</v>
      </c>
      <c r="L17" s="28"/>
    </row>
    <row r="18" spans="2:12" s="1" customFormat="1" ht="18" customHeight="1">
      <c r="B18" s="28"/>
      <c r="E18" s="177" t="str">
        <f>'Rekapitulace stavby'!E14</f>
        <v>INSTAV Hlinsko a.s. Tyršova 833</v>
      </c>
      <c r="F18" s="177"/>
      <c r="G18" s="177"/>
      <c r="H18" s="177"/>
      <c r="I18" s="25" t="s">
        <v>22</v>
      </c>
      <c r="J18" s="23" t="str">
        <f>'Rekapitulace stavby'!AN14</f>
        <v>CZ25284959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24</v>
      </c>
      <c r="I20" s="25" t="s">
        <v>21</v>
      </c>
      <c r="J20" s="23" t="str">
        <f>IF('Rekapitulace stavby'!AN16="","",'Rekapitulace stavby'!AN16)</f>
        <v/>
      </c>
      <c r="L20" s="28"/>
    </row>
    <row r="21" spans="2:12" s="1" customFormat="1" ht="18" customHeight="1">
      <c r="B21" s="28"/>
      <c r="E21" s="23" t="str">
        <f>IF('Rekapitulace stavby'!E17="","",'Rekapitulace stavby'!E17)</f>
        <v xml:space="preserve"> </v>
      </c>
      <c r="I21" s="25" t="s">
        <v>22</v>
      </c>
      <c r="J21" s="23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26</v>
      </c>
      <c r="I23" s="25" t="s">
        <v>21</v>
      </c>
      <c r="J23" s="23" t="str">
        <f>IF('Rekapitulace stavby'!AN19="","",'Rekapitulace stavby'!AN19)</f>
        <v/>
      </c>
      <c r="L23" s="28"/>
    </row>
    <row r="24" spans="2:12" s="1" customFormat="1" ht="18" customHeight="1">
      <c r="B24" s="28"/>
      <c r="E24" s="23" t="str">
        <f>IF('Rekapitulace stavby'!E20="","",'Rekapitulace stavby'!E20)</f>
        <v xml:space="preserve"> </v>
      </c>
      <c r="I24" s="25" t="s">
        <v>22</v>
      </c>
      <c r="J24" s="23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27</v>
      </c>
      <c r="L26" s="28"/>
    </row>
    <row r="27" spans="2:12" s="7" customFormat="1" ht="16.5" customHeight="1">
      <c r="B27" s="85"/>
      <c r="E27" s="180" t="s">
        <v>1</v>
      </c>
      <c r="F27" s="180"/>
      <c r="G27" s="180"/>
      <c r="H27" s="180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28</v>
      </c>
      <c r="J30" s="62">
        <f>ROUND(J120, 2)</f>
        <v>-396905.12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30</v>
      </c>
      <c r="I32" s="31" t="s">
        <v>29</v>
      </c>
      <c r="J32" s="31" t="s">
        <v>31</v>
      </c>
      <c r="L32" s="28"/>
    </row>
    <row r="33" spans="2:12" s="1" customFormat="1" ht="14.45" customHeight="1">
      <c r="B33" s="28"/>
      <c r="D33" s="51" t="s">
        <v>32</v>
      </c>
      <c r="E33" s="25" t="s">
        <v>33</v>
      </c>
      <c r="F33" s="87">
        <f>ROUND((SUM(BE120:BE128)),  2)</f>
        <v>-396905.12</v>
      </c>
      <c r="I33" s="88">
        <v>0.21</v>
      </c>
      <c r="J33" s="87">
        <f>ROUND(((SUM(BE120:BE128))*I33),  2)</f>
        <v>-83350.080000000002</v>
      </c>
      <c r="L33" s="28"/>
    </row>
    <row r="34" spans="2:12" s="1" customFormat="1" ht="14.45" customHeight="1">
      <c r="B34" s="28"/>
      <c r="E34" s="25" t="s">
        <v>34</v>
      </c>
      <c r="F34" s="87">
        <f>ROUND((SUM(BF120:BF128)),  2)</f>
        <v>0</v>
      </c>
      <c r="I34" s="88">
        <v>0.12</v>
      </c>
      <c r="J34" s="87">
        <f>ROUND(((SUM(BF120:BF128))*I34),  2)</f>
        <v>0</v>
      </c>
      <c r="L34" s="28"/>
    </row>
    <row r="35" spans="2:12" s="1" customFormat="1" ht="14.45" hidden="1" customHeight="1">
      <c r="B35" s="28"/>
      <c r="E35" s="25" t="s">
        <v>35</v>
      </c>
      <c r="F35" s="87">
        <f>ROUND((SUM(BG120:BG128)),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5" t="s">
        <v>36</v>
      </c>
      <c r="F36" s="87">
        <f>ROUND((SUM(BH120:BH128)),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5" t="s">
        <v>37</v>
      </c>
      <c r="F37" s="87">
        <f>ROUND((SUM(BI120:BI128)),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38</v>
      </c>
      <c r="E39" s="53"/>
      <c r="F39" s="53"/>
      <c r="G39" s="91" t="s">
        <v>39</v>
      </c>
      <c r="H39" s="92" t="s">
        <v>40</v>
      </c>
      <c r="I39" s="53"/>
      <c r="J39" s="93">
        <f>SUM(J30:J37)</f>
        <v>-480255.2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39" t="s">
        <v>43</v>
      </c>
      <c r="E61" s="30"/>
      <c r="F61" s="95" t="s">
        <v>44</v>
      </c>
      <c r="G61" s="39" t="s">
        <v>43</v>
      </c>
      <c r="H61" s="30"/>
      <c r="I61" s="30"/>
      <c r="J61" s="96" t="s">
        <v>44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28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39" t="s">
        <v>43</v>
      </c>
      <c r="E76" s="30"/>
      <c r="F76" s="95" t="s">
        <v>44</v>
      </c>
      <c r="G76" s="39" t="s">
        <v>43</v>
      </c>
      <c r="H76" s="30"/>
      <c r="I76" s="30"/>
      <c r="J76" s="96" t="s">
        <v>44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20" t="s">
        <v>86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212" t="str">
        <f>E7</f>
        <v>Svratouch, požární nádrž - vícepráce/méněpráce</v>
      </c>
      <c r="F85" s="213"/>
      <c r="G85" s="213"/>
      <c r="H85" s="213"/>
      <c r="L85" s="28"/>
    </row>
    <row r="86" spans="2:47" s="1" customFormat="1" ht="12" customHeight="1">
      <c r="B86" s="28"/>
      <c r="C86" s="25" t="s">
        <v>85</v>
      </c>
      <c r="L86" s="28"/>
    </row>
    <row r="87" spans="2:47" s="1" customFormat="1" ht="16.5" customHeight="1">
      <c r="B87" s="28"/>
      <c r="E87" s="198" t="str">
        <f>E9</f>
        <v>MP - Méněpráce dle §222 odst.6</v>
      </c>
      <c r="F87" s="211"/>
      <c r="G87" s="211"/>
      <c r="H87" s="21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17</v>
      </c>
      <c r="F89" s="23" t="str">
        <f>F12</f>
        <v xml:space="preserve"> </v>
      </c>
      <c r="I89" s="25" t="s">
        <v>19</v>
      </c>
      <c r="J89" s="48">
        <f>IF(J12="","",J12)</f>
        <v>45831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5" t="s">
        <v>20</v>
      </c>
      <c r="F91" s="23" t="str">
        <f>E15</f>
        <v>Obec Svratouch, 539 42 Svratouch</v>
      </c>
      <c r="I91" s="25" t="s">
        <v>24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5" t="s">
        <v>23</v>
      </c>
      <c r="F92" s="23" t="str">
        <f>IF(E18="","",E18)</f>
        <v>INSTAV Hlinsko a.s. Tyršova 833</v>
      </c>
      <c r="I92" s="25" t="s">
        <v>26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87</v>
      </c>
      <c r="D94" s="89"/>
      <c r="E94" s="89"/>
      <c r="F94" s="89"/>
      <c r="G94" s="89"/>
      <c r="H94" s="89"/>
      <c r="I94" s="89"/>
      <c r="J94" s="98" t="s">
        <v>88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89</v>
      </c>
      <c r="J96" s="62">
        <f>J120</f>
        <v>-396905.12</v>
      </c>
      <c r="L96" s="28"/>
      <c r="AU96" s="16" t="s">
        <v>90</v>
      </c>
    </row>
    <row r="97" spans="2:12" s="8" customFormat="1" ht="24.95" customHeight="1">
      <c r="B97" s="100"/>
      <c r="D97" s="101" t="s">
        <v>91</v>
      </c>
      <c r="E97" s="102"/>
      <c r="F97" s="102"/>
      <c r="G97" s="102"/>
      <c r="H97" s="102"/>
      <c r="I97" s="102"/>
      <c r="J97" s="103">
        <f>J121</f>
        <v>-57.4</v>
      </c>
      <c r="L97" s="100"/>
    </row>
    <row r="98" spans="2:12" s="9" customFormat="1" ht="19.899999999999999" customHeight="1">
      <c r="B98" s="104"/>
      <c r="D98" s="105" t="s">
        <v>92</v>
      </c>
      <c r="E98" s="106"/>
      <c r="F98" s="106"/>
      <c r="G98" s="106"/>
      <c r="H98" s="106"/>
      <c r="I98" s="106"/>
      <c r="J98" s="107">
        <f>J122</f>
        <v>-57.4</v>
      </c>
      <c r="L98" s="104"/>
    </row>
    <row r="99" spans="2:12" s="8" customFormat="1" ht="24.95" customHeight="1">
      <c r="B99" s="100"/>
      <c r="D99" s="101" t="s">
        <v>93</v>
      </c>
      <c r="E99" s="102"/>
      <c r="F99" s="102"/>
      <c r="G99" s="102"/>
      <c r="H99" s="102"/>
      <c r="I99" s="102"/>
      <c r="J99" s="103">
        <f>J124</f>
        <v>-396847.72</v>
      </c>
      <c r="L99" s="100"/>
    </row>
    <row r="100" spans="2:12" s="9" customFormat="1" ht="19.899999999999999" customHeight="1">
      <c r="B100" s="104"/>
      <c r="D100" s="105" t="s">
        <v>94</v>
      </c>
      <c r="E100" s="106"/>
      <c r="F100" s="106"/>
      <c r="G100" s="106"/>
      <c r="H100" s="106"/>
      <c r="I100" s="106"/>
      <c r="J100" s="107">
        <f>J125</f>
        <v>-396847.72</v>
      </c>
      <c r="L100" s="104"/>
    </row>
    <row r="101" spans="2:12" s="1" customFormat="1" ht="21.75" customHeight="1">
      <c r="B101" s="28"/>
      <c r="L101" s="28"/>
    </row>
    <row r="102" spans="2:12" s="1" customFormat="1" ht="6.95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8"/>
    </row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8"/>
    </row>
    <row r="107" spans="2:12" s="1" customFormat="1" ht="24.95" customHeight="1">
      <c r="B107" s="28"/>
      <c r="C107" s="20" t="s">
        <v>95</v>
      </c>
      <c r="L107" s="28"/>
    </row>
    <row r="108" spans="2:12" s="1" customFormat="1" ht="6.95" customHeight="1">
      <c r="B108" s="28"/>
      <c r="L108" s="28"/>
    </row>
    <row r="109" spans="2:12" s="1" customFormat="1" ht="12" customHeight="1">
      <c r="B109" s="28"/>
      <c r="C109" s="25" t="s">
        <v>14</v>
      </c>
      <c r="L109" s="28"/>
    </row>
    <row r="110" spans="2:12" s="1" customFormat="1" ht="16.5" customHeight="1">
      <c r="B110" s="28"/>
      <c r="E110" s="212" t="str">
        <f>E7</f>
        <v>Svratouch, požární nádrž - vícepráce/méněpráce</v>
      </c>
      <c r="F110" s="213"/>
      <c r="G110" s="213"/>
      <c r="H110" s="213"/>
      <c r="L110" s="28"/>
    </row>
    <row r="111" spans="2:12" s="1" customFormat="1" ht="12" customHeight="1">
      <c r="B111" s="28"/>
      <c r="C111" s="25" t="s">
        <v>85</v>
      </c>
      <c r="L111" s="28"/>
    </row>
    <row r="112" spans="2:12" s="1" customFormat="1" ht="16.5" customHeight="1">
      <c r="B112" s="28"/>
      <c r="E112" s="198" t="str">
        <f>E9</f>
        <v>MP - Méněpráce dle §222 odst.6</v>
      </c>
      <c r="F112" s="211"/>
      <c r="G112" s="211"/>
      <c r="H112" s="211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5" t="s">
        <v>17</v>
      </c>
      <c r="F114" s="23" t="str">
        <f>F12</f>
        <v xml:space="preserve"> </v>
      </c>
      <c r="I114" s="25" t="s">
        <v>19</v>
      </c>
      <c r="J114" s="48">
        <f>IF(J12="","",J12)</f>
        <v>45831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5" t="s">
        <v>20</v>
      </c>
      <c r="F116" s="23" t="str">
        <f>E15</f>
        <v>Obec Svratouch, 539 42 Svratouch</v>
      </c>
      <c r="I116" s="25" t="s">
        <v>24</v>
      </c>
      <c r="J116" s="26" t="str">
        <f>E21</f>
        <v xml:space="preserve"> </v>
      </c>
      <c r="L116" s="28"/>
    </row>
    <row r="117" spans="2:65" s="1" customFormat="1" ht="15.2" customHeight="1">
      <c r="B117" s="28"/>
      <c r="C117" s="25" t="s">
        <v>23</v>
      </c>
      <c r="F117" s="23" t="str">
        <f>IF(E18="","",E18)</f>
        <v>INSTAV Hlinsko a.s. Tyršova 833</v>
      </c>
      <c r="I117" s="25" t="s">
        <v>26</v>
      </c>
      <c r="J117" s="26" t="str">
        <f>E24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08"/>
      <c r="C119" s="109" t="s">
        <v>96</v>
      </c>
      <c r="D119" s="110" t="s">
        <v>53</v>
      </c>
      <c r="E119" s="110" t="s">
        <v>49</v>
      </c>
      <c r="F119" s="110" t="s">
        <v>50</v>
      </c>
      <c r="G119" s="110" t="s">
        <v>97</v>
      </c>
      <c r="H119" s="110" t="s">
        <v>98</v>
      </c>
      <c r="I119" s="110" t="s">
        <v>99</v>
      </c>
      <c r="J119" s="111" t="s">
        <v>88</v>
      </c>
      <c r="K119" s="112" t="s">
        <v>100</v>
      </c>
      <c r="L119" s="108"/>
      <c r="M119" s="55" t="s">
        <v>1</v>
      </c>
      <c r="N119" s="56" t="s">
        <v>32</v>
      </c>
      <c r="O119" s="56" t="s">
        <v>101</v>
      </c>
      <c r="P119" s="56" t="s">
        <v>102</v>
      </c>
      <c r="Q119" s="56" t="s">
        <v>103</v>
      </c>
      <c r="R119" s="56" t="s">
        <v>104</v>
      </c>
      <c r="S119" s="56" t="s">
        <v>105</v>
      </c>
      <c r="T119" s="57" t="s">
        <v>106</v>
      </c>
    </row>
    <row r="120" spans="2:65" s="1" customFormat="1" ht="22.9" customHeight="1">
      <c r="B120" s="28"/>
      <c r="C120" s="60" t="s">
        <v>107</v>
      </c>
      <c r="J120" s="113">
        <f>BK120</f>
        <v>-396905.12</v>
      </c>
      <c r="L120" s="28"/>
      <c r="M120" s="58"/>
      <c r="N120" s="49"/>
      <c r="O120" s="49"/>
      <c r="P120" s="114">
        <f>P121+P124</f>
        <v>0</v>
      </c>
      <c r="Q120" s="49"/>
      <c r="R120" s="114">
        <f>R121+R124</f>
        <v>0</v>
      </c>
      <c r="S120" s="49"/>
      <c r="T120" s="115">
        <f>T121+T124</f>
        <v>0</v>
      </c>
      <c r="AT120" s="16" t="s">
        <v>67</v>
      </c>
      <c r="AU120" s="16" t="s">
        <v>90</v>
      </c>
      <c r="BK120" s="116">
        <f>BK121+BK124</f>
        <v>-396905.12</v>
      </c>
    </row>
    <row r="121" spans="2:65" s="11" customFormat="1" ht="25.9" customHeight="1">
      <c r="B121" s="117"/>
      <c r="D121" s="118" t="s">
        <v>67</v>
      </c>
      <c r="E121" s="119" t="s">
        <v>108</v>
      </c>
      <c r="F121" s="119" t="s">
        <v>109</v>
      </c>
      <c r="J121" s="120">
        <f>BK121</f>
        <v>-57.4</v>
      </c>
      <c r="L121" s="117"/>
      <c r="M121" s="121"/>
      <c r="P121" s="122">
        <f>P122</f>
        <v>0</v>
      </c>
      <c r="R121" s="122">
        <f>R122</f>
        <v>0</v>
      </c>
      <c r="T121" s="123">
        <f>T122</f>
        <v>0</v>
      </c>
      <c r="AR121" s="118" t="s">
        <v>75</v>
      </c>
      <c r="AT121" s="124" t="s">
        <v>67</v>
      </c>
      <c r="AU121" s="124" t="s">
        <v>68</v>
      </c>
      <c r="AY121" s="118" t="s">
        <v>110</v>
      </c>
      <c r="BK121" s="125">
        <f>BK122</f>
        <v>-57.4</v>
      </c>
    </row>
    <row r="122" spans="2:65" s="11" customFormat="1" ht="22.9" customHeight="1">
      <c r="B122" s="117"/>
      <c r="D122" s="118" t="s">
        <v>67</v>
      </c>
      <c r="E122" s="126" t="s">
        <v>111</v>
      </c>
      <c r="F122" s="126" t="s">
        <v>112</v>
      </c>
      <c r="J122" s="127">
        <f>BK122</f>
        <v>-57.4</v>
      </c>
      <c r="L122" s="117"/>
      <c r="M122" s="121"/>
      <c r="P122" s="122">
        <f>P123</f>
        <v>0</v>
      </c>
      <c r="R122" s="122">
        <f>R123</f>
        <v>0</v>
      </c>
      <c r="T122" s="123">
        <f>T123</f>
        <v>0</v>
      </c>
      <c r="AR122" s="118" t="s">
        <v>75</v>
      </c>
      <c r="AT122" s="124" t="s">
        <v>67</v>
      </c>
      <c r="AU122" s="124" t="s">
        <v>75</v>
      </c>
      <c r="AY122" s="118" t="s">
        <v>110</v>
      </c>
      <c r="BK122" s="125">
        <f>BK123</f>
        <v>-57.4</v>
      </c>
    </row>
    <row r="123" spans="2:65" s="1" customFormat="1" ht="66.75" customHeight="1">
      <c r="B123" s="128"/>
      <c r="C123" s="129" t="s">
        <v>75</v>
      </c>
      <c r="D123" s="129" t="s">
        <v>113</v>
      </c>
      <c r="E123" s="130" t="s">
        <v>114</v>
      </c>
      <c r="F123" s="131" t="s">
        <v>115</v>
      </c>
      <c r="G123" s="132" t="s">
        <v>116</v>
      </c>
      <c r="H123" s="133">
        <v>-0.25</v>
      </c>
      <c r="I123" s="134">
        <v>229.6</v>
      </c>
      <c r="J123" s="134">
        <f>ROUND(I123*H123,2)</f>
        <v>-57.4</v>
      </c>
      <c r="K123" s="135"/>
      <c r="L123" s="28"/>
      <c r="M123" s="136" t="s">
        <v>1</v>
      </c>
      <c r="N123" s="137" t="s">
        <v>33</v>
      </c>
      <c r="O123" s="138">
        <v>0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117</v>
      </c>
      <c r="AT123" s="140" t="s">
        <v>113</v>
      </c>
      <c r="AU123" s="140" t="s">
        <v>77</v>
      </c>
      <c r="AY123" s="16" t="s">
        <v>110</v>
      </c>
      <c r="BE123" s="141">
        <f>IF(N123="základní",J123,0)</f>
        <v>-57.4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6" t="s">
        <v>75</v>
      </c>
      <c r="BK123" s="141">
        <f>ROUND(I123*H123,2)</f>
        <v>-57.4</v>
      </c>
      <c r="BL123" s="16" t="s">
        <v>117</v>
      </c>
      <c r="BM123" s="140" t="s">
        <v>118</v>
      </c>
    </row>
    <row r="124" spans="2:65" s="11" customFormat="1" ht="25.9" customHeight="1">
      <c r="B124" s="117"/>
      <c r="D124" s="118" t="s">
        <v>67</v>
      </c>
      <c r="E124" s="119" t="s">
        <v>119</v>
      </c>
      <c r="F124" s="119" t="s">
        <v>120</v>
      </c>
      <c r="J124" s="120">
        <f>BK124</f>
        <v>-396847.72</v>
      </c>
      <c r="L124" s="117"/>
      <c r="M124" s="121"/>
      <c r="P124" s="122">
        <f>P125</f>
        <v>0</v>
      </c>
      <c r="R124" s="122">
        <f>R125</f>
        <v>0</v>
      </c>
      <c r="T124" s="123">
        <f>T125</f>
        <v>0</v>
      </c>
      <c r="AR124" s="118" t="s">
        <v>77</v>
      </c>
      <c r="AT124" s="124" t="s">
        <v>67</v>
      </c>
      <c r="AU124" s="124" t="s">
        <v>68</v>
      </c>
      <c r="AY124" s="118" t="s">
        <v>110</v>
      </c>
      <c r="BK124" s="125">
        <f>BK125</f>
        <v>-396847.72</v>
      </c>
    </row>
    <row r="125" spans="2:65" s="11" customFormat="1" ht="22.9" customHeight="1">
      <c r="B125" s="117"/>
      <c r="D125" s="118" t="s">
        <v>67</v>
      </c>
      <c r="E125" s="126" t="s">
        <v>121</v>
      </c>
      <c r="F125" s="126" t="s">
        <v>122</v>
      </c>
      <c r="J125" s="127">
        <f>BK125</f>
        <v>-396847.72</v>
      </c>
      <c r="L125" s="117"/>
      <c r="M125" s="121"/>
      <c r="P125" s="122">
        <f>SUM(P126:P128)</f>
        <v>0</v>
      </c>
      <c r="R125" s="122">
        <f>SUM(R126:R128)</f>
        <v>0</v>
      </c>
      <c r="T125" s="123">
        <f>SUM(T126:T128)</f>
        <v>0</v>
      </c>
      <c r="AR125" s="118" t="s">
        <v>77</v>
      </c>
      <c r="AT125" s="124" t="s">
        <v>67</v>
      </c>
      <c r="AU125" s="124" t="s">
        <v>75</v>
      </c>
      <c r="AY125" s="118" t="s">
        <v>110</v>
      </c>
      <c r="BK125" s="125">
        <f>SUM(BK126:BK128)</f>
        <v>-396847.72</v>
      </c>
    </row>
    <row r="126" spans="2:65" s="1" customFormat="1" ht="24.2" customHeight="1">
      <c r="B126" s="128"/>
      <c r="C126" s="129" t="s">
        <v>77</v>
      </c>
      <c r="D126" s="129" t="s">
        <v>113</v>
      </c>
      <c r="E126" s="130" t="s">
        <v>123</v>
      </c>
      <c r="F126" s="131" t="s">
        <v>124</v>
      </c>
      <c r="G126" s="132" t="s">
        <v>125</v>
      </c>
      <c r="H126" s="133">
        <v>-1368.0630000000001</v>
      </c>
      <c r="I126" s="134">
        <v>290.08</v>
      </c>
      <c r="J126" s="134">
        <f>ROUND(I126*H126,2)</f>
        <v>-396847.72</v>
      </c>
      <c r="K126" s="135"/>
      <c r="L126" s="28"/>
      <c r="M126" s="136" t="s">
        <v>1</v>
      </c>
      <c r="N126" s="137" t="s">
        <v>33</v>
      </c>
      <c r="O126" s="138">
        <v>0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126</v>
      </c>
      <c r="AT126" s="140" t="s">
        <v>113</v>
      </c>
      <c r="AU126" s="140" t="s">
        <v>77</v>
      </c>
      <c r="AY126" s="16" t="s">
        <v>110</v>
      </c>
      <c r="BE126" s="141">
        <f>IF(N126="základní",J126,0)</f>
        <v>-396847.72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6" t="s">
        <v>75</v>
      </c>
      <c r="BK126" s="141">
        <f>ROUND(I126*H126,2)</f>
        <v>-396847.72</v>
      </c>
      <c r="BL126" s="16" t="s">
        <v>126</v>
      </c>
      <c r="BM126" s="140" t="s">
        <v>77</v>
      </c>
    </row>
    <row r="127" spans="2:65" s="12" customFormat="1">
      <c r="B127" s="142"/>
      <c r="D127" s="143" t="s">
        <v>127</v>
      </c>
      <c r="E127" s="144" t="s">
        <v>1</v>
      </c>
      <c r="F127" s="145" t="s">
        <v>128</v>
      </c>
      <c r="H127" s="146">
        <v>-1368.0630000000001</v>
      </c>
      <c r="L127" s="142"/>
      <c r="M127" s="147"/>
      <c r="T127" s="148"/>
      <c r="AT127" s="144" t="s">
        <v>127</v>
      </c>
      <c r="AU127" s="144" t="s">
        <v>77</v>
      </c>
      <c r="AV127" s="12" t="s">
        <v>77</v>
      </c>
      <c r="AW127" s="12" t="s">
        <v>25</v>
      </c>
      <c r="AX127" s="12" t="s">
        <v>68</v>
      </c>
      <c r="AY127" s="144" t="s">
        <v>110</v>
      </c>
    </row>
    <row r="128" spans="2:65" s="13" customFormat="1">
      <c r="B128" s="149"/>
      <c r="D128" s="143" t="s">
        <v>127</v>
      </c>
      <c r="E128" s="150" t="s">
        <v>1</v>
      </c>
      <c r="F128" s="151" t="s">
        <v>129</v>
      </c>
      <c r="H128" s="152">
        <v>-1368.0630000000001</v>
      </c>
      <c r="L128" s="149"/>
      <c r="M128" s="153"/>
      <c r="N128" s="154"/>
      <c r="O128" s="154"/>
      <c r="P128" s="154"/>
      <c r="Q128" s="154"/>
      <c r="R128" s="154"/>
      <c r="S128" s="154"/>
      <c r="T128" s="155"/>
      <c r="AT128" s="150" t="s">
        <v>127</v>
      </c>
      <c r="AU128" s="150" t="s">
        <v>77</v>
      </c>
      <c r="AV128" s="13" t="s">
        <v>117</v>
      </c>
      <c r="AW128" s="13" t="s">
        <v>25</v>
      </c>
      <c r="AX128" s="13" t="s">
        <v>75</v>
      </c>
      <c r="AY128" s="150" t="s">
        <v>110</v>
      </c>
    </row>
    <row r="129" spans="2:12" s="1" customFormat="1" ht="6.95" customHeight="1"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28"/>
    </row>
  </sheetData>
  <autoFilter ref="C119:K128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5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7" t="s">
        <v>5</v>
      </c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6" t="s">
        <v>80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77</v>
      </c>
    </row>
    <row r="4" spans="2:46" ht="24.95" customHeight="1">
      <c r="B4" s="19"/>
      <c r="D4" s="20" t="s">
        <v>84</v>
      </c>
      <c r="L4" s="19"/>
      <c r="M4" s="84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12" t="str">
        <f>'Rekapitulace stavby'!K6</f>
        <v>Svratouch, požární nádrž - vícepráce/méněpráce</v>
      </c>
      <c r="F7" s="213"/>
      <c r="G7" s="213"/>
      <c r="H7" s="213"/>
      <c r="L7" s="19"/>
    </row>
    <row r="8" spans="2:46" s="1" customFormat="1" ht="12" customHeight="1">
      <c r="B8" s="28"/>
      <c r="D8" s="25" t="s">
        <v>85</v>
      </c>
      <c r="L8" s="28"/>
    </row>
    <row r="9" spans="2:46" s="1" customFormat="1" ht="16.5" customHeight="1">
      <c r="B9" s="28"/>
      <c r="E9" s="198" t="s">
        <v>130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15</v>
      </c>
      <c r="F11" s="23" t="s">
        <v>1</v>
      </c>
      <c r="I11" s="25" t="s">
        <v>16</v>
      </c>
      <c r="J11" s="23" t="s">
        <v>1</v>
      </c>
      <c r="L11" s="28"/>
    </row>
    <row r="12" spans="2:46" s="1" customFormat="1" ht="12" customHeight="1">
      <c r="B12" s="28"/>
      <c r="D12" s="25" t="s">
        <v>17</v>
      </c>
      <c r="F12" s="23" t="s">
        <v>18</v>
      </c>
      <c r="I12" s="25" t="s">
        <v>19</v>
      </c>
      <c r="J12" s="48">
        <f>'Rekapitulace stavby'!AN8</f>
        <v>45831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20</v>
      </c>
      <c r="I14" s="25" t="s">
        <v>21</v>
      </c>
      <c r="J14" s="23" t="str">
        <f>IF('Rekapitulace stavby'!AN10="","",'Rekapitulace stavby'!AN10)</f>
        <v/>
      </c>
      <c r="L14" s="28"/>
    </row>
    <row r="15" spans="2:46" s="1" customFormat="1" ht="18" customHeight="1">
      <c r="B15" s="28"/>
      <c r="E15" s="23" t="str">
        <f>IF('Rekapitulace stavby'!E11="","",'Rekapitulace stavby'!E11)</f>
        <v>Obec Svratouch, 539 42 Svratouch</v>
      </c>
      <c r="I15" s="25" t="s">
        <v>22</v>
      </c>
      <c r="J15" s="23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23</v>
      </c>
      <c r="I17" s="25" t="s">
        <v>21</v>
      </c>
      <c r="J17" s="23" t="s">
        <v>131</v>
      </c>
      <c r="L17" s="28"/>
    </row>
    <row r="18" spans="2:12" s="1" customFormat="1" ht="18" customHeight="1">
      <c r="B18" s="28"/>
      <c r="E18" s="23" t="s">
        <v>132</v>
      </c>
      <c r="I18" s="25" t="s">
        <v>22</v>
      </c>
      <c r="J18" s="23" t="s">
        <v>133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24</v>
      </c>
      <c r="I20" s="25" t="s">
        <v>21</v>
      </c>
      <c r="J20" s="23" t="str">
        <f>IF('Rekapitulace stavby'!AN16="","",'Rekapitulace stavby'!AN16)</f>
        <v/>
      </c>
      <c r="L20" s="28"/>
    </row>
    <row r="21" spans="2:12" s="1" customFormat="1" ht="18" customHeight="1">
      <c r="B21" s="28"/>
      <c r="E21" s="23" t="str">
        <f>IF('Rekapitulace stavby'!E17="","",'Rekapitulace stavby'!E17)</f>
        <v xml:space="preserve"> </v>
      </c>
      <c r="I21" s="25" t="s">
        <v>22</v>
      </c>
      <c r="J21" s="23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26</v>
      </c>
      <c r="I23" s="25" t="s">
        <v>21</v>
      </c>
      <c r="J23" s="23" t="str">
        <f>IF('Rekapitulace stavby'!AN19="","",'Rekapitulace stavby'!AN19)</f>
        <v/>
      </c>
      <c r="L23" s="28"/>
    </row>
    <row r="24" spans="2:12" s="1" customFormat="1" ht="18" customHeight="1">
      <c r="B24" s="28"/>
      <c r="E24" s="23" t="str">
        <f>IF('Rekapitulace stavby'!E20="","",'Rekapitulace stavby'!E20)</f>
        <v xml:space="preserve"> </v>
      </c>
      <c r="I24" s="25" t="s">
        <v>22</v>
      </c>
      <c r="J24" s="23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27</v>
      </c>
      <c r="L26" s="28"/>
    </row>
    <row r="27" spans="2:12" s="7" customFormat="1" ht="16.5" customHeight="1">
      <c r="B27" s="85"/>
      <c r="E27" s="180" t="s">
        <v>1</v>
      </c>
      <c r="F27" s="180"/>
      <c r="G27" s="180"/>
      <c r="H27" s="180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28</v>
      </c>
      <c r="J30" s="62">
        <f>ROUND(J122, 2)</f>
        <v>121140.37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30</v>
      </c>
      <c r="I32" s="31" t="s">
        <v>29</v>
      </c>
      <c r="J32" s="31" t="s">
        <v>31</v>
      </c>
      <c r="L32" s="28"/>
    </row>
    <row r="33" spans="2:12" s="1" customFormat="1" ht="14.45" customHeight="1">
      <c r="B33" s="28"/>
      <c r="D33" s="51" t="s">
        <v>32</v>
      </c>
      <c r="E33" s="25" t="s">
        <v>33</v>
      </c>
      <c r="F33" s="87">
        <f>ROUND((SUM(BE122:BE150)),  2)</f>
        <v>121140.37</v>
      </c>
      <c r="I33" s="88">
        <v>0.21</v>
      </c>
      <c r="J33" s="87">
        <f>ROUND(((SUM(BE122:BE150))*I33),  2)</f>
        <v>25439.48</v>
      </c>
      <c r="L33" s="28"/>
    </row>
    <row r="34" spans="2:12" s="1" customFormat="1" ht="14.45" customHeight="1">
      <c r="B34" s="28"/>
      <c r="E34" s="25" t="s">
        <v>34</v>
      </c>
      <c r="F34" s="87">
        <f>ROUND((SUM(BF122:BF150)),  2)</f>
        <v>0</v>
      </c>
      <c r="I34" s="88">
        <v>0.12</v>
      </c>
      <c r="J34" s="87">
        <f>ROUND(((SUM(BF122:BF150))*I34),  2)</f>
        <v>0</v>
      </c>
      <c r="L34" s="28"/>
    </row>
    <row r="35" spans="2:12" s="1" customFormat="1" ht="14.45" hidden="1" customHeight="1">
      <c r="B35" s="28"/>
      <c r="E35" s="25" t="s">
        <v>35</v>
      </c>
      <c r="F35" s="87">
        <f>ROUND((SUM(BG122:BG150)),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5" t="s">
        <v>36</v>
      </c>
      <c r="F36" s="87">
        <f>ROUND((SUM(BH122:BH150)),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5" t="s">
        <v>37</v>
      </c>
      <c r="F37" s="87">
        <f>ROUND((SUM(BI122:BI150)),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38</v>
      </c>
      <c r="E39" s="53"/>
      <c r="F39" s="53"/>
      <c r="G39" s="91" t="s">
        <v>39</v>
      </c>
      <c r="H39" s="92" t="s">
        <v>40</v>
      </c>
      <c r="I39" s="53"/>
      <c r="J39" s="93">
        <f>SUM(J30:J37)</f>
        <v>146579.85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39" t="s">
        <v>43</v>
      </c>
      <c r="E61" s="30"/>
      <c r="F61" s="95" t="s">
        <v>44</v>
      </c>
      <c r="G61" s="39" t="s">
        <v>43</v>
      </c>
      <c r="H61" s="30"/>
      <c r="I61" s="30"/>
      <c r="J61" s="96" t="s">
        <v>44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28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39" t="s">
        <v>43</v>
      </c>
      <c r="E76" s="30"/>
      <c r="F76" s="95" t="s">
        <v>44</v>
      </c>
      <c r="G76" s="39" t="s">
        <v>43</v>
      </c>
      <c r="H76" s="30"/>
      <c r="I76" s="30"/>
      <c r="J76" s="96" t="s">
        <v>44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20" t="s">
        <v>86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212" t="str">
        <f>E7</f>
        <v>Svratouch, požární nádrž - vícepráce/méněpráce</v>
      </c>
      <c r="F85" s="213"/>
      <c r="G85" s="213"/>
      <c r="H85" s="213"/>
      <c r="L85" s="28"/>
    </row>
    <row r="86" spans="2:47" s="1" customFormat="1" ht="12" customHeight="1">
      <c r="B86" s="28"/>
      <c r="C86" s="25" t="s">
        <v>85</v>
      </c>
      <c r="L86" s="28"/>
    </row>
    <row r="87" spans="2:47" s="1" customFormat="1" ht="16.5" customHeight="1">
      <c r="B87" s="28"/>
      <c r="E87" s="198" t="str">
        <f>E9</f>
        <v>V-4 - Vícepráce dle §222 odst.4</v>
      </c>
      <c r="F87" s="211"/>
      <c r="G87" s="211"/>
      <c r="H87" s="21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17</v>
      </c>
      <c r="F89" s="23" t="str">
        <f>F12</f>
        <v xml:space="preserve"> </v>
      </c>
      <c r="I89" s="25" t="s">
        <v>19</v>
      </c>
      <c r="J89" s="48">
        <f>IF(J12="","",J12)</f>
        <v>45831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5" t="s">
        <v>20</v>
      </c>
      <c r="F91" s="23" t="str">
        <f>E15</f>
        <v>Obec Svratouch, 539 42 Svratouch</v>
      </c>
      <c r="I91" s="25" t="s">
        <v>24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5" t="s">
        <v>23</v>
      </c>
      <c r="F92" s="23" t="str">
        <f>IF(E18="","",E18)</f>
        <v>INSTAV Hlinsko a.s.</v>
      </c>
      <c r="I92" s="25" t="s">
        <v>26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87</v>
      </c>
      <c r="D94" s="89"/>
      <c r="E94" s="89"/>
      <c r="F94" s="89"/>
      <c r="G94" s="89"/>
      <c r="H94" s="89"/>
      <c r="I94" s="89"/>
      <c r="J94" s="98" t="s">
        <v>88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89</v>
      </c>
      <c r="J96" s="62">
        <f>J122</f>
        <v>121140.37</v>
      </c>
      <c r="L96" s="28"/>
      <c r="AU96" s="16" t="s">
        <v>90</v>
      </c>
    </row>
    <row r="97" spans="2:12" s="8" customFormat="1" ht="24.95" customHeight="1">
      <c r="B97" s="100"/>
      <c r="D97" s="101" t="s">
        <v>91</v>
      </c>
      <c r="E97" s="102"/>
      <c r="F97" s="102"/>
      <c r="G97" s="102"/>
      <c r="H97" s="102"/>
      <c r="I97" s="102"/>
      <c r="J97" s="103">
        <f>J123</f>
        <v>14470.79</v>
      </c>
      <c r="L97" s="100"/>
    </row>
    <row r="98" spans="2:12" s="9" customFormat="1" ht="19.899999999999999" customHeight="1">
      <c r="B98" s="104"/>
      <c r="D98" s="105" t="s">
        <v>134</v>
      </c>
      <c r="E98" s="106"/>
      <c r="F98" s="106"/>
      <c r="G98" s="106"/>
      <c r="H98" s="106"/>
      <c r="I98" s="106"/>
      <c r="J98" s="107">
        <f>J124</f>
        <v>305</v>
      </c>
      <c r="L98" s="104"/>
    </row>
    <row r="99" spans="2:12" s="9" customFormat="1" ht="19.899999999999999" customHeight="1">
      <c r="B99" s="104"/>
      <c r="D99" s="105" t="s">
        <v>135</v>
      </c>
      <c r="E99" s="106"/>
      <c r="F99" s="106"/>
      <c r="G99" s="106"/>
      <c r="H99" s="106"/>
      <c r="I99" s="106"/>
      <c r="J99" s="107">
        <f>J128</f>
        <v>13048.35</v>
      </c>
      <c r="L99" s="104"/>
    </row>
    <row r="100" spans="2:12" s="9" customFormat="1" ht="19.899999999999999" customHeight="1">
      <c r="B100" s="104"/>
      <c r="D100" s="105" t="s">
        <v>136</v>
      </c>
      <c r="E100" s="106"/>
      <c r="F100" s="106"/>
      <c r="G100" s="106"/>
      <c r="H100" s="106"/>
      <c r="I100" s="106"/>
      <c r="J100" s="107">
        <f>J142</f>
        <v>1117.44</v>
      </c>
      <c r="L100" s="104"/>
    </row>
    <row r="101" spans="2:12" s="8" customFormat="1" ht="24.95" customHeight="1">
      <c r="B101" s="100"/>
      <c r="D101" s="101" t="s">
        <v>93</v>
      </c>
      <c r="E101" s="102"/>
      <c r="F101" s="102"/>
      <c r="G101" s="102"/>
      <c r="H101" s="102"/>
      <c r="I101" s="102"/>
      <c r="J101" s="103">
        <f>J146</f>
        <v>106669.58</v>
      </c>
      <c r="L101" s="100"/>
    </row>
    <row r="102" spans="2:12" s="9" customFormat="1" ht="19.899999999999999" customHeight="1">
      <c r="B102" s="104"/>
      <c r="D102" s="105" t="s">
        <v>137</v>
      </c>
      <c r="E102" s="106"/>
      <c r="F102" s="106"/>
      <c r="G102" s="106"/>
      <c r="H102" s="106"/>
      <c r="I102" s="106"/>
      <c r="J102" s="107">
        <f>J147</f>
        <v>106669.58</v>
      </c>
      <c r="L102" s="104"/>
    </row>
    <row r="103" spans="2:12" s="1" customFormat="1" ht="21.75" customHeight="1">
      <c r="B103" s="28"/>
      <c r="L103" s="28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20" t="s">
        <v>95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5" t="s">
        <v>14</v>
      </c>
      <c r="L111" s="28"/>
    </row>
    <row r="112" spans="2:12" s="1" customFormat="1" ht="16.5" customHeight="1">
      <c r="B112" s="28"/>
      <c r="E112" s="212" t="str">
        <f>E7</f>
        <v>Svratouch, požární nádrž - vícepráce/méněpráce</v>
      </c>
      <c r="F112" s="213"/>
      <c r="G112" s="213"/>
      <c r="H112" s="213"/>
      <c r="L112" s="28"/>
    </row>
    <row r="113" spans="2:65" s="1" customFormat="1" ht="12" customHeight="1">
      <c r="B113" s="28"/>
      <c r="C113" s="25" t="s">
        <v>85</v>
      </c>
      <c r="L113" s="28"/>
    </row>
    <row r="114" spans="2:65" s="1" customFormat="1" ht="16.5" customHeight="1">
      <c r="B114" s="28"/>
      <c r="E114" s="198" t="str">
        <f>E9</f>
        <v>V-4 - Vícepráce dle §222 odst.4</v>
      </c>
      <c r="F114" s="211"/>
      <c r="G114" s="211"/>
      <c r="H114" s="211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5" t="s">
        <v>17</v>
      </c>
      <c r="F116" s="23" t="str">
        <f>F12</f>
        <v xml:space="preserve"> </v>
      </c>
      <c r="I116" s="25" t="s">
        <v>19</v>
      </c>
      <c r="J116" s="48">
        <f>IF(J12="","",J12)</f>
        <v>45831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5" t="s">
        <v>20</v>
      </c>
      <c r="F118" s="23" t="str">
        <f>E15</f>
        <v>Obec Svratouch, 539 42 Svratouch</v>
      </c>
      <c r="I118" s="25" t="s">
        <v>24</v>
      </c>
      <c r="J118" s="26" t="str">
        <f>E21</f>
        <v xml:space="preserve"> </v>
      </c>
      <c r="L118" s="28"/>
    </row>
    <row r="119" spans="2:65" s="1" customFormat="1" ht="15.2" customHeight="1">
      <c r="B119" s="28"/>
      <c r="C119" s="25" t="s">
        <v>23</v>
      </c>
      <c r="F119" s="23" t="str">
        <f>IF(E18="","",E18)</f>
        <v>INSTAV Hlinsko a.s.</v>
      </c>
      <c r="I119" s="25" t="s">
        <v>26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08"/>
      <c r="C121" s="109" t="s">
        <v>96</v>
      </c>
      <c r="D121" s="110" t="s">
        <v>53</v>
      </c>
      <c r="E121" s="110" t="s">
        <v>49</v>
      </c>
      <c r="F121" s="110" t="s">
        <v>50</v>
      </c>
      <c r="G121" s="110" t="s">
        <v>97</v>
      </c>
      <c r="H121" s="110" t="s">
        <v>98</v>
      </c>
      <c r="I121" s="110" t="s">
        <v>99</v>
      </c>
      <c r="J121" s="111" t="s">
        <v>88</v>
      </c>
      <c r="K121" s="112" t="s">
        <v>100</v>
      </c>
      <c r="L121" s="108"/>
      <c r="M121" s="55" t="s">
        <v>1</v>
      </c>
      <c r="N121" s="56" t="s">
        <v>32</v>
      </c>
      <c r="O121" s="56" t="s">
        <v>101</v>
      </c>
      <c r="P121" s="56" t="s">
        <v>102</v>
      </c>
      <c r="Q121" s="56" t="s">
        <v>103</v>
      </c>
      <c r="R121" s="56" t="s">
        <v>104</v>
      </c>
      <c r="S121" s="56" t="s">
        <v>105</v>
      </c>
      <c r="T121" s="57" t="s">
        <v>106</v>
      </c>
    </row>
    <row r="122" spans="2:65" s="1" customFormat="1" ht="22.9" customHeight="1">
      <c r="B122" s="28"/>
      <c r="C122" s="60" t="s">
        <v>107</v>
      </c>
      <c r="J122" s="113">
        <f>BK122</f>
        <v>121140.37</v>
      </c>
      <c r="L122" s="28"/>
      <c r="M122" s="58"/>
      <c r="N122" s="49"/>
      <c r="O122" s="49"/>
      <c r="P122" s="114">
        <f>P123+P146</f>
        <v>0</v>
      </c>
      <c r="Q122" s="49"/>
      <c r="R122" s="114">
        <f>R123+R146</f>
        <v>0</v>
      </c>
      <c r="S122" s="49"/>
      <c r="T122" s="115">
        <f>T123+T146</f>
        <v>0</v>
      </c>
      <c r="AT122" s="16" t="s">
        <v>67</v>
      </c>
      <c r="AU122" s="16" t="s">
        <v>90</v>
      </c>
      <c r="BK122" s="116">
        <f>BK123+BK146</f>
        <v>121140.37</v>
      </c>
    </row>
    <row r="123" spans="2:65" s="11" customFormat="1" ht="25.9" customHeight="1">
      <c r="B123" s="117"/>
      <c r="D123" s="118" t="s">
        <v>67</v>
      </c>
      <c r="E123" s="119" t="s">
        <v>108</v>
      </c>
      <c r="F123" s="119" t="s">
        <v>109</v>
      </c>
      <c r="J123" s="120">
        <f>BK123</f>
        <v>14470.79</v>
      </c>
      <c r="L123" s="117"/>
      <c r="M123" s="121"/>
      <c r="P123" s="122">
        <f>P124+P128+P142</f>
        <v>0</v>
      </c>
      <c r="R123" s="122">
        <f>R124+R128+R142</f>
        <v>0</v>
      </c>
      <c r="T123" s="123">
        <f>T124+T128+T142</f>
        <v>0</v>
      </c>
      <c r="AR123" s="118" t="s">
        <v>75</v>
      </c>
      <c r="AT123" s="124" t="s">
        <v>67</v>
      </c>
      <c r="AU123" s="124" t="s">
        <v>68</v>
      </c>
      <c r="AY123" s="118" t="s">
        <v>110</v>
      </c>
      <c r="BK123" s="125">
        <f>BK124+BK128+BK142</f>
        <v>14470.79</v>
      </c>
    </row>
    <row r="124" spans="2:65" s="11" customFormat="1" ht="22.9" customHeight="1">
      <c r="B124" s="117"/>
      <c r="D124" s="118" t="s">
        <v>67</v>
      </c>
      <c r="E124" s="126" t="s">
        <v>75</v>
      </c>
      <c r="F124" s="126" t="s">
        <v>138</v>
      </c>
      <c r="J124" s="127">
        <f>BK124</f>
        <v>305</v>
      </c>
      <c r="L124" s="117"/>
      <c r="M124" s="121"/>
      <c r="P124" s="122">
        <f>SUM(P125:P127)</f>
        <v>0</v>
      </c>
      <c r="R124" s="122">
        <f>SUM(R125:R127)</f>
        <v>0</v>
      </c>
      <c r="T124" s="123">
        <f>SUM(T125:T127)</f>
        <v>0</v>
      </c>
      <c r="AR124" s="118" t="s">
        <v>75</v>
      </c>
      <c r="AT124" s="124" t="s">
        <v>67</v>
      </c>
      <c r="AU124" s="124" t="s">
        <v>75</v>
      </c>
      <c r="AY124" s="118" t="s">
        <v>110</v>
      </c>
      <c r="BK124" s="125">
        <f>SUM(BK125:BK127)</f>
        <v>305</v>
      </c>
    </row>
    <row r="125" spans="2:65" s="1" customFormat="1" ht="33" customHeight="1">
      <c r="B125" s="128"/>
      <c r="C125" s="129" t="s">
        <v>75</v>
      </c>
      <c r="D125" s="129" t="s">
        <v>113</v>
      </c>
      <c r="E125" s="130" t="s">
        <v>139</v>
      </c>
      <c r="F125" s="131" t="s">
        <v>140</v>
      </c>
      <c r="G125" s="132" t="s">
        <v>141</v>
      </c>
      <c r="H125" s="133">
        <v>0.5</v>
      </c>
      <c r="I125" s="134">
        <v>610</v>
      </c>
      <c r="J125" s="134">
        <f>ROUND(I125*H125,2)</f>
        <v>305</v>
      </c>
      <c r="K125" s="135"/>
      <c r="L125" s="28"/>
      <c r="M125" s="136" t="s">
        <v>1</v>
      </c>
      <c r="N125" s="137" t="s">
        <v>33</v>
      </c>
      <c r="O125" s="138">
        <v>0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117</v>
      </c>
      <c r="AT125" s="140" t="s">
        <v>113</v>
      </c>
      <c r="AU125" s="140" t="s">
        <v>77</v>
      </c>
      <c r="AY125" s="16" t="s">
        <v>110</v>
      </c>
      <c r="BE125" s="141">
        <f>IF(N125="základní",J125,0)</f>
        <v>305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6" t="s">
        <v>75</v>
      </c>
      <c r="BK125" s="141">
        <f>ROUND(I125*H125,2)</f>
        <v>305</v>
      </c>
      <c r="BL125" s="16" t="s">
        <v>117</v>
      </c>
      <c r="BM125" s="140" t="s">
        <v>77</v>
      </c>
    </row>
    <row r="126" spans="2:65" s="12" customFormat="1">
      <c r="B126" s="142"/>
      <c r="D126" s="143" t="s">
        <v>127</v>
      </c>
      <c r="E126" s="144" t="s">
        <v>1</v>
      </c>
      <c r="F126" s="145" t="s">
        <v>142</v>
      </c>
      <c r="H126" s="146">
        <v>0.5</v>
      </c>
      <c r="L126" s="142"/>
      <c r="M126" s="147"/>
      <c r="T126" s="148"/>
      <c r="AT126" s="144" t="s">
        <v>127</v>
      </c>
      <c r="AU126" s="144" t="s">
        <v>77</v>
      </c>
      <c r="AV126" s="12" t="s">
        <v>77</v>
      </c>
      <c r="AW126" s="12" t="s">
        <v>25</v>
      </c>
      <c r="AX126" s="12" t="s">
        <v>68</v>
      </c>
      <c r="AY126" s="144" t="s">
        <v>110</v>
      </c>
    </row>
    <row r="127" spans="2:65" s="13" customFormat="1">
      <c r="B127" s="149"/>
      <c r="D127" s="143" t="s">
        <v>127</v>
      </c>
      <c r="E127" s="150" t="s">
        <v>1</v>
      </c>
      <c r="F127" s="151" t="s">
        <v>129</v>
      </c>
      <c r="H127" s="152">
        <v>0.5</v>
      </c>
      <c r="L127" s="149"/>
      <c r="M127" s="156"/>
      <c r="T127" s="157"/>
      <c r="AT127" s="150" t="s">
        <v>127</v>
      </c>
      <c r="AU127" s="150" t="s">
        <v>77</v>
      </c>
      <c r="AV127" s="13" t="s">
        <v>117</v>
      </c>
      <c r="AW127" s="13" t="s">
        <v>25</v>
      </c>
      <c r="AX127" s="13" t="s">
        <v>75</v>
      </c>
      <c r="AY127" s="150" t="s">
        <v>110</v>
      </c>
    </row>
    <row r="128" spans="2:65" s="11" customFormat="1" ht="22.9" customHeight="1">
      <c r="B128" s="117"/>
      <c r="D128" s="118" t="s">
        <v>67</v>
      </c>
      <c r="E128" s="126" t="s">
        <v>143</v>
      </c>
      <c r="F128" s="126" t="s">
        <v>144</v>
      </c>
      <c r="J128" s="127">
        <f>BK128</f>
        <v>13048.35</v>
      </c>
      <c r="L128" s="117"/>
      <c r="M128" s="121"/>
      <c r="P128" s="122">
        <f>SUM(P129:P141)</f>
        <v>0</v>
      </c>
      <c r="R128" s="122">
        <f>SUM(R129:R141)</f>
        <v>0</v>
      </c>
      <c r="T128" s="123">
        <f>SUM(T129:T141)</f>
        <v>0</v>
      </c>
      <c r="AR128" s="118" t="s">
        <v>75</v>
      </c>
      <c r="AT128" s="124" t="s">
        <v>67</v>
      </c>
      <c r="AU128" s="124" t="s">
        <v>75</v>
      </c>
      <c r="AY128" s="118" t="s">
        <v>110</v>
      </c>
      <c r="BK128" s="125">
        <f>SUM(BK129:BK141)</f>
        <v>13048.35</v>
      </c>
    </row>
    <row r="129" spans="2:65" s="1" customFormat="1" ht="24.2" customHeight="1">
      <c r="B129" s="128"/>
      <c r="C129" s="129" t="s">
        <v>77</v>
      </c>
      <c r="D129" s="129" t="s">
        <v>113</v>
      </c>
      <c r="E129" s="130" t="s">
        <v>145</v>
      </c>
      <c r="F129" s="131" t="s">
        <v>146</v>
      </c>
      <c r="G129" s="132" t="s">
        <v>116</v>
      </c>
      <c r="H129" s="133">
        <v>3.25</v>
      </c>
      <c r="I129" s="134">
        <v>207</v>
      </c>
      <c r="J129" s="134">
        <f>ROUND(I129*H129,2)</f>
        <v>672.75</v>
      </c>
      <c r="K129" s="135"/>
      <c r="L129" s="28"/>
      <c r="M129" s="136" t="s">
        <v>1</v>
      </c>
      <c r="N129" s="137" t="s">
        <v>33</v>
      </c>
      <c r="O129" s="138">
        <v>0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117</v>
      </c>
      <c r="AT129" s="140" t="s">
        <v>113</v>
      </c>
      <c r="AU129" s="140" t="s">
        <v>77</v>
      </c>
      <c r="AY129" s="16" t="s">
        <v>110</v>
      </c>
      <c r="BE129" s="141">
        <f>IF(N129="základní",J129,0)</f>
        <v>672.75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6" t="s">
        <v>75</v>
      </c>
      <c r="BK129" s="141">
        <f>ROUND(I129*H129,2)</f>
        <v>672.75</v>
      </c>
      <c r="BL129" s="16" t="s">
        <v>117</v>
      </c>
      <c r="BM129" s="140" t="s">
        <v>143</v>
      </c>
    </row>
    <row r="130" spans="2:65" s="12" customFormat="1">
      <c r="B130" s="142"/>
      <c r="D130" s="143" t="s">
        <v>127</v>
      </c>
      <c r="E130" s="144" t="s">
        <v>1</v>
      </c>
      <c r="F130" s="145" t="s">
        <v>147</v>
      </c>
      <c r="H130" s="146">
        <v>3.5</v>
      </c>
      <c r="L130" s="142"/>
      <c r="M130" s="147"/>
      <c r="T130" s="148"/>
      <c r="AT130" s="144" t="s">
        <v>127</v>
      </c>
      <c r="AU130" s="144" t="s">
        <v>77</v>
      </c>
      <c r="AV130" s="12" t="s">
        <v>77</v>
      </c>
      <c r="AW130" s="12" t="s">
        <v>25</v>
      </c>
      <c r="AX130" s="12" t="s">
        <v>68</v>
      </c>
      <c r="AY130" s="144" t="s">
        <v>110</v>
      </c>
    </row>
    <row r="131" spans="2:65" s="12" customFormat="1">
      <c r="B131" s="142"/>
      <c r="D131" s="143" t="s">
        <v>127</v>
      </c>
      <c r="E131" s="144" t="s">
        <v>1</v>
      </c>
      <c r="F131" s="145" t="s">
        <v>148</v>
      </c>
      <c r="H131" s="146">
        <v>-0.25</v>
      </c>
      <c r="L131" s="142"/>
      <c r="M131" s="147"/>
      <c r="T131" s="148"/>
      <c r="AT131" s="144" t="s">
        <v>127</v>
      </c>
      <c r="AU131" s="144" t="s">
        <v>77</v>
      </c>
      <c r="AV131" s="12" t="s">
        <v>77</v>
      </c>
      <c r="AW131" s="12" t="s">
        <v>25</v>
      </c>
      <c r="AX131" s="12" t="s">
        <v>68</v>
      </c>
      <c r="AY131" s="144" t="s">
        <v>110</v>
      </c>
    </row>
    <row r="132" spans="2:65" s="13" customFormat="1">
      <c r="B132" s="149"/>
      <c r="D132" s="143" t="s">
        <v>127</v>
      </c>
      <c r="E132" s="150" t="s">
        <v>1</v>
      </c>
      <c r="F132" s="151" t="s">
        <v>129</v>
      </c>
      <c r="H132" s="152">
        <v>3.25</v>
      </c>
      <c r="L132" s="149"/>
      <c r="M132" s="156"/>
      <c r="T132" s="157"/>
      <c r="AT132" s="150" t="s">
        <v>127</v>
      </c>
      <c r="AU132" s="150" t="s">
        <v>77</v>
      </c>
      <c r="AV132" s="13" t="s">
        <v>117</v>
      </c>
      <c r="AW132" s="13" t="s">
        <v>25</v>
      </c>
      <c r="AX132" s="13" t="s">
        <v>75</v>
      </c>
      <c r="AY132" s="150" t="s">
        <v>110</v>
      </c>
    </row>
    <row r="133" spans="2:65" s="1" customFormat="1" ht="16.5" customHeight="1">
      <c r="B133" s="128"/>
      <c r="C133" s="158" t="s">
        <v>111</v>
      </c>
      <c r="D133" s="158" t="s">
        <v>149</v>
      </c>
      <c r="E133" s="159" t="s">
        <v>150</v>
      </c>
      <c r="F133" s="160" t="s">
        <v>151</v>
      </c>
      <c r="G133" s="161" t="s">
        <v>116</v>
      </c>
      <c r="H133" s="162">
        <v>3.3479999999999999</v>
      </c>
      <c r="I133" s="163">
        <v>1881.6</v>
      </c>
      <c r="J133" s="163">
        <f>ROUND(I133*H133,2)</f>
        <v>6299.6</v>
      </c>
      <c r="K133" s="164"/>
      <c r="L133" s="165"/>
      <c r="M133" s="166" t="s">
        <v>1</v>
      </c>
      <c r="N133" s="167" t="s">
        <v>33</v>
      </c>
      <c r="O133" s="138">
        <v>0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143</v>
      </c>
      <c r="AT133" s="140" t="s">
        <v>149</v>
      </c>
      <c r="AU133" s="140" t="s">
        <v>77</v>
      </c>
      <c r="AY133" s="16" t="s">
        <v>110</v>
      </c>
      <c r="BE133" s="141">
        <f>IF(N133="základní",J133,0)</f>
        <v>6299.6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6" t="s">
        <v>75</v>
      </c>
      <c r="BK133" s="141">
        <f>ROUND(I133*H133,2)</f>
        <v>6299.6</v>
      </c>
      <c r="BL133" s="16" t="s">
        <v>117</v>
      </c>
      <c r="BM133" s="140" t="s">
        <v>152</v>
      </c>
    </row>
    <row r="134" spans="2:65" s="12" customFormat="1">
      <c r="B134" s="142"/>
      <c r="D134" s="143" t="s">
        <v>127</v>
      </c>
      <c r="E134" s="144" t="s">
        <v>1</v>
      </c>
      <c r="F134" s="145" t="s">
        <v>153</v>
      </c>
      <c r="H134" s="146">
        <v>3.3479999999999999</v>
      </c>
      <c r="L134" s="142"/>
      <c r="M134" s="147"/>
      <c r="T134" s="148"/>
      <c r="AT134" s="144" t="s">
        <v>127</v>
      </c>
      <c r="AU134" s="144" t="s">
        <v>77</v>
      </c>
      <c r="AV134" s="12" t="s">
        <v>77</v>
      </c>
      <c r="AW134" s="12" t="s">
        <v>25</v>
      </c>
      <c r="AX134" s="12" t="s">
        <v>68</v>
      </c>
      <c r="AY134" s="144" t="s">
        <v>110</v>
      </c>
    </row>
    <row r="135" spans="2:65" s="13" customFormat="1">
      <c r="B135" s="149"/>
      <c r="D135" s="143" t="s">
        <v>127</v>
      </c>
      <c r="E135" s="150" t="s">
        <v>1</v>
      </c>
      <c r="F135" s="151" t="s">
        <v>129</v>
      </c>
      <c r="H135" s="152">
        <v>3.3479999999999999</v>
      </c>
      <c r="L135" s="149"/>
      <c r="M135" s="156"/>
      <c r="T135" s="157"/>
      <c r="AT135" s="150" t="s">
        <v>127</v>
      </c>
      <c r="AU135" s="150" t="s">
        <v>77</v>
      </c>
      <c r="AV135" s="13" t="s">
        <v>117</v>
      </c>
      <c r="AW135" s="13" t="s">
        <v>25</v>
      </c>
      <c r="AX135" s="13" t="s">
        <v>75</v>
      </c>
      <c r="AY135" s="150" t="s">
        <v>110</v>
      </c>
    </row>
    <row r="136" spans="2:65" s="1" customFormat="1" ht="24.2" customHeight="1">
      <c r="B136" s="128"/>
      <c r="C136" s="129" t="s">
        <v>117</v>
      </c>
      <c r="D136" s="129" t="s">
        <v>113</v>
      </c>
      <c r="E136" s="130" t="s">
        <v>154</v>
      </c>
      <c r="F136" s="131" t="s">
        <v>155</v>
      </c>
      <c r="G136" s="132" t="s">
        <v>156</v>
      </c>
      <c r="H136" s="133">
        <v>1</v>
      </c>
      <c r="I136" s="134">
        <v>1500</v>
      </c>
      <c r="J136" s="134">
        <f>ROUND(I136*H136,2)</f>
        <v>1500</v>
      </c>
      <c r="K136" s="135"/>
      <c r="L136" s="28"/>
      <c r="M136" s="136" t="s">
        <v>1</v>
      </c>
      <c r="N136" s="137" t="s">
        <v>33</v>
      </c>
      <c r="O136" s="138">
        <v>0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117</v>
      </c>
      <c r="AT136" s="140" t="s">
        <v>113</v>
      </c>
      <c r="AU136" s="140" t="s">
        <v>77</v>
      </c>
      <c r="AY136" s="16" t="s">
        <v>110</v>
      </c>
      <c r="BE136" s="141">
        <f>IF(N136="základní",J136,0)</f>
        <v>1500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6" t="s">
        <v>75</v>
      </c>
      <c r="BK136" s="141">
        <f>ROUND(I136*H136,2)</f>
        <v>1500</v>
      </c>
      <c r="BL136" s="16" t="s">
        <v>117</v>
      </c>
      <c r="BM136" s="140" t="s">
        <v>8</v>
      </c>
    </row>
    <row r="137" spans="2:65" s="1" customFormat="1" ht="24.2" customHeight="1">
      <c r="B137" s="128"/>
      <c r="C137" s="129" t="s">
        <v>157</v>
      </c>
      <c r="D137" s="129" t="s">
        <v>113</v>
      </c>
      <c r="E137" s="130" t="s">
        <v>158</v>
      </c>
      <c r="F137" s="131" t="s">
        <v>159</v>
      </c>
      <c r="G137" s="132" t="s">
        <v>156</v>
      </c>
      <c r="H137" s="133">
        <v>1</v>
      </c>
      <c r="I137" s="134">
        <v>1000</v>
      </c>
      <c r="J137" s="134">
        <f>ROUND(I137*H137,2)</f>
        <v>1000</v>
      </c>
      <c r="K137" s="135"/>
      <c r="L137" s="28"/>
      <c r="M137" s="136" t="s">
        <v>1</v>
      </c>
      <c r="N137" s="137" t="s">
        <v>33</v>
      </c>
      <c r="O137" s="138">
        <v>0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117</v>
      </c>
      <c r="AT137" s="140" t="s">
        <v>113</v>
      </c>
      <c r="AU137" s="140" t="s">
        <v>77</v>
      </c>
      <c r="AY137" s="16" t="s">
        <v>110</v>
      </c>
      <c r="BE137" s="141">
        <f>IF(N137="základní",J137,0)</f>
        <v>1000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6" t="s">
        <v>75</v>
      </c>
      <c r="BK137" s="141">
        <f>ROUND(I137*H137,2)</f>
        <v>1000</v>
      </c>
      <c r="BL137" s="16" t="s">
        <v>117</v>
      </c>
      <c r="BM137" s="140" t="s">
        <v>160</v>
      </c>
    </row>
    <row r="138" spans="2:65" s="1" customFormat="1" ht="24.2" customHeight="1">
      <c r="B138" s="128"/>
      <c r="C138" s="129" t="s">
        <v>161</v>
      </c>
      <c r="D138" s="129" t="s">
        <v>113</v>
      </c>
      <c r="E138" s="130" t="s">
        <v>162</v>
      </c>
      <c r="F138" s="131" t="s">
        <v>163</v>
      </c>
      <c r="G138" s="132" t="s">
        <v>141</v>
      </c>
      <c r="H138" s="133">
        <v>0.8</v>
      </c>
      <c r="I138" s="134">
        <v>4470</v>
      </c>
      <c r="J138" s="134">
        <f>ROUND(I138*H138,2)</f>
        <v>3576</v>
      </c>
      <c r="K138" s="135"/>
      <c r="L138" s="28"/>
      <c r="M138" s="136" t="s">
        <v>1</v>
      </c>
      <c r="N138" s="137" t="s">
        <v>33</v>
      </c>
      <c r="O138" s="138">
        <v>0</v>
      </c>
      <c r="P138" s="138">
        <f>O138*H138</f>
        <v>0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117</v>
      </c>
      <c r="AT138" s="140" t="s">
        <v>113</v>
      </c>
      <c r="AU138" s="140" t="s">
        <v>77</v>
      </c>
      <c r="AY138" s="16" t="s">
        <v>110</v>
      </c>
      <c r="BE138" s="141">
        <f>IF(N138="základní",J138,0)</f>
        <v>3576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6" t="s">
        <v>75</v>
      </c>
      <c r="BK138" s="141">
        <f>ROUND(I138*H138,2)</f>
        <v>3576</v>
      </c>
      <c r="BL138" s="16" t="s">
        <v>117</v>
      </c>
      <c r="BM138" s="140" t="s">
        <v>126</v>
      </c>
    </row>
    <row r="139" spans="2:65" s="14" customFormat="1">
      <c r="B139" s="168"/>
      <c r="D139" s="143" t="s">
        <v>127</v>
      </c>
      <c r="E139" s="169" t="s">
        <v>1</v>
      </c>
      <c r="F139" s="170" t="s">
        <v>164</v>
      </c>
      <c r="H139" s="169" t="s">
        <v>1</v>
      </c>
      <c r="L139" s="168"/>
      <c r="M139" s="171"/>
      <c r="T139" s="172"/>
      <c r="AT139" s="169" t="s">
        <v>127</v>
      </c>
      <c r="AU139" s="169" t="s">
        <v>77</v>
      </c>
      <c r="AV139" s="14" t="s">
        <v>75</v>
      </c>
      <c r="AW139" s="14" t="s">
        <v>25</v>
      </c>
      <c r="AX139" s="14" t="s">
        <v>68</v>
      </c>
      <c r="AY139" s="169" t="s">
        <v>110</v>
      </c>
    </row>
    <row r="140" spans="2:65" s="12" customFormat="1">
      <c r="B140" s="142"/>
      <c r="D140" s="143" t="s">
        <v>127</v>
      </c>
      <c r="E140" s="144" t="s">
        <v>1</v>
      </c>
      <c r="F140" s="145" t="s">
        <v>165</v>
      </c>
      <c r="H140" s="146">
        <v>0.8</v>
      </c>
      <c r="L140" s="142"/>
      <c r="M140" s="147"/>
      <c r="T140" s="148"/>
      <c r="AT140" s="144" t="s">
        <v>127</v>
      </c>
      <c r="AU140" s="144" t="s">
        <v>77</v>
      </c>
      <c r="AV140" s="12" t="s">
        <v>77</v>
      </c>
      <c r="AW140" s="12" t="s">
        <v>25</v>
      </c>
      <c r="AX140" s="12" t="s">
        <v>68</v>
      </c>
      <c r="AY140" s="144" t="s">
        <v>110</v>
      </c>
    </row>
    <row r="141" spans="2:65" s="13" customFormat="1">
      <c r="B141" s="149"/>
      <c r="D141" s="143" t="s">
        <v>127</v>
      </c>
      <c r="E141" s="150" t="s">
        <v>1</v>
      </c>
      <c r="F141" s="151" t="s">
        <v>129</v>
      </c>
      <c r="H141" s="152">
        <v>0.8</v>
      </c>
      <c r="L141" s="149"/>
      <c r="M141" s="156"/>
      <c r="T141" s="157"/>
      <c r="AT141" s="150" t="s">
        <v>127</v>
      </c>
      <c r="AU141" s="150" t="s">
        <v>77</v>
      </c>
      <c r="AV141" s="13" t="s">
        <v>117</v>
      </c>
      <c r="AW141" s="13" t="s">
        <v>25</v>
      </c>
      <c r="AX141" s="13" t="s">
        <v>75</v>
      </c>
      <c r="AY141" s="150" t="s">
        <v>110</v>
      </c>
    </row>
    <row r="142" spans="2:65" s="11" customFormat="1" ht="22.9" customHeight="1">
      <c r="B142" s="117"/>
      <c r="D142" s="118" t="s">
        <v>67</v>
      </c>
      <c r="E142" s="126" t="s">
        <v>166</v>
      </c>
      <c r="F142" s="126" t="s">
        <v>167</v>
      </c>
      <c r="J142" s="127">
        <f>BK142</f>
        <v>1117.44</v>
      </c>
      <c r="L142" s="117"/>
      <c r="M142" s="121"/>
      <c r="P142" s="122">
        <f>SUM(P143:P145)</f>
        <v>0</v>
      </c>
      <c r="R142" s="122">
        <f>SUM(R143:R145)</f>
        <v>0</v>
      </c>
      <c r="T142" s="123">
        <f>SUM(T143:T145)</f>
        <v>0</v>
      </c>
      <c r="AR142" s="118" t="s">
        <v>75</v>
      </c>
      <c r="AT142" s="124" t="s">
        <v>67</v>
      </c>
      <c r="AU142" s="124" t="s">
        <v>75</v>
      </c>
      <c r="AY142" s="118" t="s">
        <v>110</v>
      </c>
      <c r="BK142" s="125">
        <f>SUM(BK143:BK145)</f>
        <v>1117.44</v>
      </c>
    </row>
    <row r="143" spans="2:65" s="1" customFormat="1" ht="21.75" customHeight="1">
      <c r="B143" s="128"/>
      <c r="C143" s="129" t="s">
        <v>168</v>
      </c>
      <c r="D143" s="129" t="s">
        <v>113</v>
      </c>
      <c r="E143" s="130" t="s">
        <v>169</v>
      </c>
      <c r="F143" s="131" t="s">
        <v>170</v>
      </c>
      <c r="G143" s="132" t="s">
        <v>141</v>
      </c>
      <c r="H143" s="133">
        <v>0.57599999999999996</v>
      </c>
      <c r="I143" s="134">
        <v>1940</v>
      </c>
      <c r="J143" s="134">
        <f>ROUND(I143*H143,2)</f>
        <v>1117.44</v>
      </c>
      <c r="K143" s="135"/>
      <c r="L143" s="28"/>
      <c r="M143" s="136" t="s">
        <v>1</v>
      </c>
      <c r="N143" s="137" t="s">
        <v>33</v>
      </c>
      <c r="O143" s="138">
        <v>0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117</v>
      </c>
      <c r="AT143" s="140" t="s">
        <v>113</v>
      </c>
      <c r="AU143" s="140" t="s">
        <v>77</v>
      </c>
      <c r="AY143" s="16" t="s">
        <v>110</v>
      </c>
      <c r="BE143" s="141">
        <f>IF(N143="základní",J143,0)</f>
        <v>1117.44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6" t="s">
        <v>75</v>
      </c>
      <c r="BK143" s="141">
        <f>ROUND(I143*H143,2)</f>
        <v>1117.44</v>
      </c>
      <c r="BL143" s="16" t="s">
        <v>117</v>
      </c>
      <c r="BM143" s="140" t="s">
        <v>171</v>
      </c>
    </row>
    <row r="144" spans="2:65" s="12" customFormat="1">
      <c r="B144" s="142"/>
      <c r="D144" s="143" t="s">
        <v>127</v>
      </c>
      <c r="E144" s="144" t="s">
        <v>1</v>
      </c>
      <c r="F144" s="145" t="s">
        <v>172</v>
      </c>
      <c r="H144" s="146">
        <v>0.57599999999999996</v>
      </c>
      <c r="L144" s="142"/>
      <c r="M144" s="147"/>
      <c r="T144" s="148"/>
      <c r="AT144" s="144" t="s">
        <v>127</v>
      </c>
      <c r="AU144" s="144" t="s">
        <v>77</v>
      </c>
      <c r="AV144" s="12" t="s">
        <v>77</v>
      </c>
      <c r="AW144" s="12" t="s">
        <v>25</v>
      </c>
      <c r="AX144" s="12" t="s">
        <v>68</v>
      </c>
      <c r="AY144" s="144" t="s">
        <v>110</v>
      </c>
    </row>
    <row r="145" spans="2:65" s="13" customFormat="1">
      <c r="B145" s="149"/>
      <c r="D145" s="143" t="s">
        <v>127</v>
      </c>
      <c r="E145" s="150" t="s">
        <v>1</v>
      </c>
      <c r="F145" s="151" t="s">
        <v>129</v>
      </c>
      <c r="H145" s="152">
        <v>0.57599999999999996</v>
      </c>
      <c r="L145" s="149"/>
      <c r="M145" s="156"/>
      <c r="T145" s="157"/>
      <c r="AT145" s="150" t="s">
        <v>127</v>
      </c>
      <c r="AU145" s="150" t="s">
        <v>77</v>
      </c>
      <c r="AV145" s="13" t="s">
        <v>117</v>
      </c>
      <c r="AW145" s="13" t="s">
        <v>25</v>
      </c>
      <c r="AX145" s="13" t="s">
        <v>75</v>
      </c>
      <c r="AY145" s="150" t="s">
        <v>110</v>
      </c>
    </row>
    <row r="146" spans="2:65" s="11" customFormat="1" ht="25.9" customHeight="1">
      <c r="B146" s="117"/>
      <c r="D146" s="118" t="s">
        <v>67</v>
      </c>
      <c r="E146" s="119" t="s">
        <v>119</v>
      </c>
      <c r="F146" s="119" t="s">
        <v>120</v>
      </c>
      <c r="J146" s="120">
        <f>BK146</f>
        <v>106669.58</v>
      </c>
      <c r="L146" s="117"/>
      <c r="M146" s="121"/>
      <c r="P146" s="122">
        <f>P147</f>
        <v>0</v>
      </c>
      <c r="R146" s="122">
        <f>R147</f>
        <v>0</v>
      </c>
      <c r="T146" s="123">
        <f>T147</f>
        <v>0</v>
      </c>
      <c r="AR146" s="118" t="s">
        <v>77</v>
      </c>
      <c r="AT146" s="124" t="s">
        <v>67</v>
      </c>
      <c r="AU146" s="124" t="s">
        <v>68</v>
      </c>
      <c r="AY146" s="118" t="s">
        <v>110</v>
      </c>
      <c r="BK146" s="125">
        <f>BK147</f>
        <v>106669.58</v>
      </c>
    </row>
    <row r="147" spans="2:65" s="11" customFormat="1" ht="22.9" customHeight="1">
      <c r="B147" s="117"/>
      <c r="D147" s="118" t="s">
        <v>67</v>
      </c>
      <c r="E147" s="126" t="s">
        <v>173</v>
      </c>
      <c r="F147" s="126" t="s">
        <v>174</v>
      </c>
      <c r="J147" s="127">
        <f>BK147</f>
        <v>106669.58</v>
      </c>
      <c r="L147" s="117"/>
      <c r="M147" s="121"/>
      <c r="P147" s="122">
        <f>SUM(P148:P150)</f>
        <v>0</v>
      </c>
      <c r="R147" s="122">
        <f>SUM(R148:R150)</f>
        <v>0</v>
      </c>
      <c r="T147" s="123">
        <f>SUM(T148:T150)</f>
        <v>0</v>
      </c>
      <c r="AR147" s="118" t="s">
        <v>75</v>
      </c>
      <c r="AT147" s="124" t="s">
        <v>67</v>
      </c>
      <c r="AU147" s="124" t="s">
        <v>75</v>
      </c>
      <c r="AY147" s="118" t="s">
        <v>110</v>
      </c>
      <c r="BK147" s="125">
        <f>SUM(BK148:BK150)</f>
        <v>106669.58</v>
      </c>
    </row>
    <row r="148" spans="2:65" s="1" customFormat="1" ht="33" customHeight="1">
      <c r="B148" s="128"/>
      <c r="C148" s="129" t="s">
        <v>143</v>
      </c>
      <c r="D148" s="129" t="s">
        <v>113</v>
      </c>
      <c r="E148" s="130" t="s">
        <v>175</v>
      </c>
      <c r="F148" s="131" t="s">
        <v>176</v>
      </c>
      <c r="G148" s="132" t="s">
        <v>116</v>
      </c>
      <c r="H148" s="133">
        <v>31.6</v>
      </c>
      <c r="I148" s="134">
        <v>481.6</v>
      </c>
      <c r="J148" s="134">
        <f>ROUND(I148*H148,2)</f>
        <v>15218.56</v>
      </c>
      <c r="K148" s="135"/>
      <c r="L148" s="28"/>
      <c r="M148" s="136" t="s">
        <v>1</v>
      </c>
      <c r="N148" s="137" t="s">
        <v>33</v>
      </c>
      <c r="O148" s="138">
        <v>0</v>
      </c>
      <c r="P148" s="138">
        <f>O148*H148</f>
        <v>0</v>
      </c>
      <c r="Q148" s="138">
        <v>0</v>
      </c>
      <c r="R148" s="138">
        <f>Q148*H148</f>
        <v>0</v>
      </c>
      <c r="S148" s="138">
        <v>0</v>
      </c>
      <c r="T148" s="139">
        <f>S148*H148</f>
        <v>0</v>
      </c>
      <c r="AR148" s="140" t="s">
        <v>117</v>
      </c>
      <c r="AT148" s="140" t="s">
        <v>113</v>
      </c>
      <c r="AU148" s="140" t="s">
        <v>77</v>
      </c>
      <c r="AY148" s="16" t="s">
        <v>110</v>
      </c>
      <c r="BE148" s="141">
        <f>IF(N148="základní",J148,0)</f>
        <v>15218.56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6" t="s">
        <v>75</v>
      </c>
      <c r="BK148" s="141">
        <f>ROUND(I148*H148,2)</f>
        <v>15218.56</v>
      </c>
      <c r="BL148" s="16" t="s">
        <v>117</v>
      </c>
      <c r="BM148" s="140" t="s">
        <v>177</v>
      </c>
    </row>
    <row r="149" spans="2:65" s="1" customFormat="1" ht="24.2" customHeight="1">
      <c r="B149" s="128"/>
      <c r="C149" s="158" t="s">
        <v>166</v>
      </c>
      <c r="D149" s="158" t="s">
        <v>149</v>
      </c>
      <c r="E149" s="159" t="s">
        <v>178</v>
      </c>
      <c r="F149" s="160" t="s">
        <v>179</v>
      </c>
      <c r="G149" s="161" t="s">
        <v>116</v>
      </c>
      <c r="H149" s="162">
        <v>31.6</v>
      </c>
      <c r="I149" s="163">
        <v>2878.4</v>
      </c>
      <c r="J149" s="163">
        <f>ROUND(I149*H149,2)</f>
        <v>90957.440000000002</v>
      </c>
      <c r="K149" s="164"/>
      <c r="L149" s="165"/>
      <c r="M149" s="166" t="s">
        <v>1</v>
      </c>
      <c r="N149" s="167" t="s">
        <v>33</v>
      </c>
      <c r="O149" s="138">
        <v>0</v>
      </c>
      <c r="P149" s="138">
        <f>O149*H149</f>
        <v>0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143</v>
      </c>
      <c r="AT149" s="140" t="s">
        <v>149</v>
      </c>
      <c r="AU149" s="140" t="s">
        <v>77</v>
      </c>
      <c r="AY149" s="16" t="s">
        <v>110</v>
      </c>
      <c r="BE149" s="141">
        <f>IF(N149="základní",J149,0)</f>
        <v>90957.440000000002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6" t="s">
        <v>75</v>
      </c>
      <c r="BK149" s="141">
        <f>ROUND(I149*H149,2)</f>
        <v>90957.440000000002</v>
      </c>
      <c r="BL149" s="16" t="s">
        <v>117</v>
      </c>
      <c r="BM149" s="140" t="s">
        <v>180</v>
      </c>
    </row>
    <row r="150" spans="2:65" s="1" customFormat="1" ht="44.25" customHeight="1">
      <c r="B150" s="128"/>
      <c r="C150" s="129" t="s">
        <v>152</v>
      </c>
      <c r="D150" s="129" t="s">
        <v>113</v>
      </c>
      <c r="E150" s="130" t="s">
        <v>181</v>
      </c>
      <c r="F150" s="131" t="s">
        <v>182</v>
      </c>
      <c r="G150" s="132" t="s">
        <v>183</v>
      </c>
      <c r="H150" s="133">
        <v>0.33900000000000002</v>
      </c>
      <c r="I150" s="134">
        <v>1456</v>
      </c>
      <c r="J150" s="134">
        <f>ROUND(I150*H150,2)</f>
        <v>493.58</v>
      </c>
      <c r="K150" s="135"/>
      <c r="L150" s="28"/>
      <c r="M150" s="173" t="s">
        <v>1</v>
      </c>
      <c r="N150" s="174" t="s">
        <v>33</v>
      </c>
      <c r="O150" s="175">
        <v>0</v>
      </c>
      <c r="P150" s="175">
        <f>O150*H150</f>
        <v>0</v>
      </c>
      <c r="Q150" s="175">
        <v>0</v>
      </c>
      <c r="R150" s="175">
        <f>Q150*H150</f>
        <v>0</v>
      </c>
      <c r="S150" s="175">
        <v>0</v>
      </c>
      <c r="T150" s="176">
        <f>S150*H150</f>
        <v>0</v>
      </c>
      <c r="AR150" s="140" t="s">
        <v>117</v>
      </c>
      <c r="AT150" s="140" t="s">
        <v>113</v>
      </c>
      <c r="AU150" s="140" t="s">
        <v>77</v>
      </c>
      <c r="AY150" s="16" t="s">
        <v>110</v>
      </c>
      <c r="BE150" s="141">
        <f>IF(N150="základní",J150,0)</f>
        <v>493.58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6" t="s">
        <v>75</v>
      </c>
      <c r="BK150" s="141">
        <f>ROUND(I150*H150,2)</f>
        <v>493.58</v>
      </c>
      <c r="BL150" s="16" t="s">
        <v>117</v>
      </c>
      <c r="BM150" s="140" t="s">
        <v>184</v>
      </c>
    </row>
    <row r="151" spans="2:65" s="1" customFormat="1" ht="6.95" customHeight="1">
      <c r="B151" s="40"/>
      <c r="C151" s="41"/>
      <c r="D151" s="41"/>
      <c r="E151" s="41"/>
      <c r="F151" s="41"/>
      <c r="G151" s="41"/>
      <c r="H151" s="41"/>
      <c r="I151" s="41"/>
      <c r="J151" s="41"/>
      <c r="K151" s="41"/>
      <c r="L151" s="28"/>
    </row>
  </sheetData>
  <autoFilter ref="C121:K150"/>
  <mergeCells count="8">
    <mergeCell ref="E112:H112"/>
    <mergeCell ref="E114:H114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56"/>
  <sheetViews>
    <sheetView showGridLines="0" tabSelected="1" workbookViewId="0">
      <selection activeCell="W6" sqref="W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7" t="s">
        <v>5</v>
      </c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6" t="s">
        <v>83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77</v>
      </c>
    </row>
    <row r="4" spans="2:46" ht="24.95" customHeight="1">
      <c r="B4" s="19"/>
      <c r="D4" s="20" t="s">
        <v>84</v>
      </c>
      <c r="L4" s="19"/>
      <c r="M4" s="84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12" t="str">
        <f>'Rekapitulace stavby'!K6</f>
        <v>Svratouch, požární nádrž - vícepráce/méněpráce</v>
      </c>
      <c r="F7" s="213"/>
      <c r="G7" s="213"/>
      <c r="H7" s="213"/>
      <c r="L7" s="19"/>
    </row>
    <row r="8" spans="2:46" s="1" customFormat="1" ht="12" customHeight="1">
      <c r="B8" s="28"/>
      <c r="D8" s="25" t="s">
        <v>85</v>
      </c>
      <c r="L8" s="28"/>
    </row>
    <row r="9" spans="2:46" s="1" customFormat="1" ht="16.5" customHeight="1">
      <c r="B9" s="28"/>
      <c r="E9" s="198" t="s">
        <v>185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15</v>
      </c>
      <c r="F11" s="23" t="s">
        <v>1</v>
      </c>
      <c r="I11" s="25" t="s">
        <v>16</v>
      </c>
      <c r="J11" s="23" t="s">
        <v>1</v>
      </c>
      <c r="L11" s="28"/>
    </row>
    <row r="12" spans="2:46" s="1" customFormat="1" ht="12" customHeight="1">
      <c r="B12" s="28"/>
      <c r="D12" s="25" t="s">
        <v>17</v>
      </c>
      <c r="F12" s="23" t="s">
        <v>18</v>
      </c>
      <c r="I12" s="25" t="s">
        <v>19</v>
      </c>
      <c r="J12" s="48">
        <f>'Rekapitulace stavby'!AN8</f>
        <v>45831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20</v>
      </c>
      <c r="I14" s="25" t="s">
        <v>21</v>
      </c>
      <c r="J14" s="23" t="str">
        <f>IF('Rekapitulace stavby'!AN10="","",'Rekapitulace stavby'!AN10)</f>
        <v/>
      </c>
      <c r="L14" s="28"/>
    </row>
    <row r="15" spans="2:46" s="1" customFormat="1" ht="18" customHeight="1">
      <c r="B15" s="28"/>
      <c r="E15" s="23" t="str">
        <f>IF('Rekapitulace stavby'!E11="","",'Rekapitulace stavby'!E11)</f>
        <v>Obec Svratouch, 539 42 Svratouch</v>
      </c>
      <c r="I15" s="25" t="s">
        <v>22</v>
      </c>
      <c r="J15" s="23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23</v>
      </c>
      <c r="I17" s="25" t="s">
        <v>21</v>
      </c>
      <c r="J17" s="23" t="s">
        <v>131</v>
      </c>
      <c r="L17" s="28"/>
    </row>
    <row r="18" spans="2:12" s="1" customFormat="1" ht="18" customHeight="1">
      <c r="B18" s="28"/>
      <c r="E18" s="23" t="s">
        <v>132</v>
      </c>
      <c r="I18" s="25" t="s">
        <v>22</v>
      </c>
      <c r="J18" s="23" t="s">
        <v>133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24</v>
      </c>
      <c r="I20" s="25" t="s">
        <v>21</v>
      </c>
      <c r="J20" s="23" t="str">
        <f>IF('Rekapitulace stavby'!AN16="","",'Rekapitulace stavby'!AN16)</f>
        <v/>
      </c>
      <c r="L20" s="28"/>
    </row>
    <row r="21" spans="2:12" s="1" customFormat="1" ht="18" customHeight="1">
      <c r="B21" s="28"/>
      <c r="E21" s="23" t="str">
        <f>IF('Rekapitulace stavby'!E17="","",'Rekapitulace stavby'!E17)</f>
        <v xml:space="preserve"> </v>
      </c>
      <c r="I21" s="25" t="s">
        <v>22</v>
      </c>
      <c r="J21" s="23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26</v>
      </c>
      <c r="I23" s="25" t="s">
        <v>21</v>
      </c>
      <c r="J23" s="23" t="str">
        <f>IF('Rekapitulace stavby'!AN19="","",'Rekapitulace stavby'!AN19)</f>
        <v/>
      </c>
      <c r="L23" s="28"/>
    </row>
    <row r="24" spans="2:12" s="1" customFormat="1" ht="18" customHeight="1">
      <c r="B24" s="28"/>
      <c r="E24" s="23" t="str">
        <f>IF('Rekapitulace stavby'!E20="","",'Rekapitulace stavby'!E20)</f>
        <v xml:space="preserve"> </v>
      </c>
      <c r="I24" s="25" t="s">
        <v>22</v>
      </c>
      <c r="J24" s="23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27</v>
      </c>
      <c r="L26" s="28"/>
    </row>
    <row r="27" spans="2:12" s="7" customFormat="1" ht="16.5" customHeight="1">
      <c r="B27" s="85"/>
      <c r="E27" s="180" t="s">
        <v>1</v>
      </c>
      <c r="F27" s="180"/>
      <c r="G27" s="180"/>
      <c r="H27" s="180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28</v>
      </c>
      <c r="J30" s="62">
        <f>ROUND(J123, 2)</f>
        <v>296318.61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30</v>
      </c>
      <c r="I32" s="31" t="s">
        <v>29</v>
      </c>
      <c r="J32" s="31" t="s">
        <v>31</v>
      </c>
      <c r="L32" s="28"/>
    </row>
    <row r="33" spans="2:12" s="1" customFormat="1" ht="14.45" customHeight="1">
      <c r="B33" s="28"/>
      <c r="D33" s="51" t="s">
        <v>32</v>
      </c>
      <c r="E33" s="25" t="s">
        <v>33</v>
      </c>
      <c r="F33" s="87">
        <f>ROUND((SUM(BE123:BE155)),  2)</f>
        <v>296318.61</v>
      </c>
      <c r="I33" s="88">
        <v>0.21</v>
      </c>
      <c r="J33" s="87">
        <f>ROUND(((SUM(BE123:BE155))*I33),  2)</f>
        <v>62226.91</v>
      </c>
      <c r="L33" s="28"/>
    </row>
    <row r="34" spans="2:12" s="1" customFormat="1" ht="14.45" customHeight="1">
      <c r="B34" s="28"/>
      <c r="E34" s="25" t="s">
        <v>34</v>
      </c>
      <c r="F34" s="87">
        <f>ROUND((SUM(BF123:BF155)),  2)</f>
        <v>0</v>
      </c>
      <c r="I34" s="88">
        <v>0.12</v>
      </c>
      <c r="J34" s="87">
        <f>ROUND(((SUM(BF123:BF155))*I34),  2)</f>
        <v>0</v>
      </c>
      <c r="L34" s="28"/>
    </row>
    <row r="35" spans="2:12" s="1" customFormat="1" ht="14.45" hidden="1" customHeight="1">
      <c r="B35" s="28"/>
      <c r="E35" s="25" t="s">
        <v>35</v>
      </c>
      <c r="F35" s="87">
        <f>ROUND((SUM(BG123:BG155)),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5" t="s">
        <v>36</v>
      </c>
      <c r="F36" s="87">
        <f>ROUND((SUM(BH123:BH155)),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5" t="s">
        <v>37</v>
      </c>
      <c r="F37" s="87">
        <f>ROUND((SUM(BI123:BI155)),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38</v>
      </c>
      <c r="E39" s="53"/>
      <c r="F39" s="53"/>
      <c r="G39" s="91" t="s">
        <v>39</v>
      </c>
      <c r="H39" s="92" t="s">
        <v>40</v>
      </c>
      <c r="I39" s="53"/>
      <c r="J39" s="93">
        <f>SUM(J30:J37)</f>
        <v>358545.52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39" t="s">
        <v>43</v>
      </c>
      <c r="E61" s="30"/>
      <c r="F61" s="95" t="s">
        <v>44</v>
      </c>
      <c r="G61" s="39" t="s">
        <v>43</v>
      </c>
      <c r="H61" s="30"/>
      <c r="I61" s="30"/>
      <c r="J61" s="96" t="s">
        <v>44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28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39" t="s">
        <v>43</v>
      </c>
      <c r="E76" s="30"/>
      <c r="F76" s="95" t="s">
        <v>44</v>
      </c>
      <c r="G76" s="39" t="s">
        <v>43</v>
      </c>
      <c r="H76" s="30"/>
      <c r="I76" s="30"/>
      <c r="J76" s="96" t="s">
        <v>44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20" t="s">
        <v>86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212" t="str">
        <f>E7</f>
        <v>Svratouch, požární nádrž - vícepráce/méněpráce</v>
      </c>
      <c r="F85" s="213"/>
      <c r="G85" s="213"/>
      <c r="H85" s="213"/>
      <c r="L85" s="28"/>
    </row>
    <row r="86" spans="2:47" s="1" customFormat="1" ht="12" customHeight="1">
      <c r="B86" s="28"/>
      <c r="C86" s="25" t="s">
        <v>85</v>
      </c>
      <c r="L86" s="28"/>
    </row>
    <row r="87" spans="2:47" s="1" customFormat="1" ht="16.5" customHeight="1">
      <c r="B87" s="28"/>
      <c r="E87" s="198" t="str">
        <f>E9</f>
        <v>V-6 - Vícepráce dle §222 odst.6</v>
      </c>
      <c r="F87" s="211"/>
      <c r="G87" s="211"/>
      <c r="H87" s="21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17</v>
      </c>
      <c r="F89" s="23" t="str">
        <f>F12</f>
        <v xml:space="preserve"> </v>
      </c>
      <c r="I89" s="25" t="s">
        <v>19</v>
      </c>
      <c r="J89" s="48">
        <f>IF(J12="","",J12)</f>
        <v>45831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5" t="s">
        <v>20</v>
      </c>
      <c r="F91" s="23" t="str">
        <f>E15</f>
        <v>Obec Svratouch, 539 42 Svratouch</v>
      </c>
      <c r="I91" s="25" t="s">
        <v>24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5" t="s">
        <v>23</v>
      </c>
      <c r="F92" s="23" t="str">
        <f>IF(E18="","",E18)</f>
        <v>INSTAV Hlinsko a.s.</v>
      </c>
      <c r="I92" s="25" t="s">
        <v>26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87</v>
      </c>
      <c r="D94" s="89"/>
      <c r="E94" s="89"/>
      <c r="F94" s="89"/>
      <c r="G94" s="89"/>
      <c r="H94" s="89"/>
      <c r="I94" s="89"/>
      <c r="J94" s="98" t="s">
        <v>88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89</v>
      </c>
      <c r="J96" s="62">
        <f>J123</f>
        <v>296318.61000000004</v>
      </c>
      <c r="L96" s="28"/>
      <c r="AU96" s="16" t="s">
        <v>90</v>
      </c>
    </row>
    <row r="97" spans="2:12" s="8" customFormat="1" ht="24.95" customHeight="1">
      <c r="B97" s="100"/>
      <c r="D97" s="101" t="s">
        <v>91</v>
      </c>
      <c r="E97" s="102"/>
      <c r="F97" s="102"/>
      <c r="G97" s="102"/>
      <c r="H97" s="102"/>
      <c r="I97" s="102"/>
      <c r="J97" s="103">
        <f>J124</f>
        <v>264062.61000000004</v>
      </c>
      <c r="L97" s="100"/>
    </row>
    <row r="98" spans="2:12" s="9" customFormat="1" ht="19.899999999999999" customHeight="1">
      <c r="B98" s="104"/>
      <c r="D98" s="105" t="s">
        <v>92</v>
      </c>
      <c r="E98" s="106"/>
      <c r="F98" s="106"/>
      <c r="G98" s="106"/>
      <c r="H98" s="106"/>
      <c r="I98" s="106"/>
      <c r="J98" s="107">
        <f>J125</f>
        <v>134790.48000000001</v>
      </c>
      <c r="L98" s="104"/>
    </row>
    <row r="99" spans="2:12" s="9" customFormat="1" ht="19.899999999999999" customHeight="1">
      <c r="B99" s="104"/>
      <c r="D99" s="105" t="s">
        <v>136</v>
      </c>
      <c r="E99" s="106"/>
      <c r="F99" s="106"/>
      <c r="G99" s="106"/>
      <c r="H99" s="106"/>
      <c r="I99" s="106"/>
      <c r="J99" s="107">
        <f>J130</f>
        <v>61697.630000000005</v>
      </c>
      <c r="L99" s="104"/>
    </row>
    <row r="100" spans="2:12" s="9" customFormat="1" ht="19.899999999999999" customHeight="1">
      <c r="B100" s="104"/>
      <c r="D100" s="105" t="s">
        <v>186</v>
      </c>
      <c r="E100" s="106"/>
      <c r="F100" s="106"/>
      <c r="G100" s="106"/>
      <c r="H100" s="106"/>
      <c r="I100" s="106"/>
      <c r="J100" s="107">
        <f>J139</f>
        <v>7200.17</v>
      </c>
      <c r="L100" s="104"/>
    </row>
    <row r="101" spans="2:12" s="9" customFormat="1" ht="19.899999999999999" customHeight="1">
      <c r="B101" s="104"/>
      <c r="D101" s="105" t="s">
        <v>187</v>
      </c>
      <c r="E101" s="106"/>
      <c r="F101" s="106"/>
      <c r="G101" s="106"/>
      <c r="H101" s="106"/>
      <c r="I101" s="106"/>
      <c r="J101" s="107">
        <f>J146</f>
        <v>60374.33</v>
      </c>
      <c r="L101" s="104"/>
    </row>
    <row r="102" spans="2:12" s="8" customFormat="1" ht="24.95" customHeight="1">
      <c r="B102" s="100"/>
      <c r="D102" s="101" t="s">
        <v>93</v>
      </c>
      <c r="E102" s="102"/>
      <c r="F102" s="102"/>
      <c r="G102" s="102"/>
      <c r="H102" s="102"/>
      <c r="I102" s="102"/>
      <c r="J102" s="103">
        <f>J148</f>
        <v>32256</v>
      </c>
      <c r="L102" s="100"/>
    </row>
    <row r="103" spans="2:12" s="9" customFormat="1" ht="19.899999999999999" customHeight="1">
      <c r="B103" s="104"/>
      <c r="D103" s="105" t="s">
        <v>94</v>
      </c>
      <c r="E103" s="106"/>
      <c r="F103" s="106"/>
      <c r="G103" s="106"/>
      <c r="H103" s="106"/>
      <c r="I103" s="106"/>
      <c r="J103" s="107">
        <f>J149</f>
        <v>32256</v>
      </c>
      <c r="L103" s="104"/>
    </row>
    <row r="104" spans="2:12" s="1" customFormat="1" ht="21.75" customHeight="1">
      <c r="B104" s="28"/>
      <c r="L104" s="28"/>
    </row>
    <row r="105" spans="2:12" s="1" customFormat="1" ht="6.95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12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4.95" customHeight="1">
      <c r="B110" s="28"/>
      <c r="C110" s="20" t="s">
        <v>95</v>
      </c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5" t="s">
        <v>14</v>
      </c>
      <c r="L112" s="28"/>
    </row>
    <row r="113" spans="2:65" s="1" customFormat="1" ht="16.5" customHeight="1">
      <c r="B113" s="28"/>
      <c r="E113" s="212" t="str">
        <f>E7</f>
        <v>Svratouch, požární nádrž - vícepráce/méněpráce</v>
      </c>
      <c r="F113" s="213"/>
      <c r="G113" s="213"/>
      <c r="H113" s="213"/>
      <c r="L113" s="28"/>
    </row>
    <row r="114" spans="2:65" s="1" customFormat="1" ht="12" customHeight="1">
      <c r="B114" s="28"/>
      <c r="C114" s="25" t="s">
        <v>85</v>
      </c>
      <c r="L114" s="28"/>
    </row>
    <row r="115" spans="2:65" s="1" customFormat="1" ht="16.5" customHeight="1">
      <c r="B115" s="28"/>
      <c r="E115" s="198" t="str">
        <f>E9</f>
        <v>V-6 - Vícepráce dle §222 odst.6</v>
      </c>
      <c r="F115" s="211"/>
      <c r="G115" s="211"/>
      <c r="H115" s="211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5" t="s">
        <v>17</v>
      </c>
      <c r="F117" s="23" t="str">
        <f>F12</f>
        <v xml:space="preserve"> </v>
      </c>
      <c r="I117" s="25" t="s">
        <v>19</v>
      </c>
      <c r="J117" s="48">
        <f>IF(J12="","",J12)</f>
        <v>45831</v>
      </c>
      <c r="L117" s="28"/>
    </row>
    <row r="118" spans="2:65" s="1" customFormat="1" ht="6.95" customHeight="1">
      <c r="B118" s="28"/>
      <c r="L118" s="28"/>
    </row>
    <row r="119" spans="2:65" s="1" customFormat="1" ht="15.2" customHeight="1">
      <c r="B119" s="28"/>
      <c r="C119" s="25" t="s">
        <v>20</v>
      </c>
      <c r="F119" s="23" t="str">
        <f>E15</f>
        <v>Obec Svratouch, 539 42 Svratouch</v>
      </c>
      <c r="I119" s="25" t="s">
        <v>24</v>
      </c>
      <c r="J119" s="26" t="str">
        <f>E21</f>
        <v xml:space="preserve"> </v>
      </c>
      <c r="L119" s="28"/>
    </row>
    <row r="120" spans="2:65" s="1" customFormat="1" ht="15.2" customHeight="1">
      <c r="B120" s="28"/>
      <c r="C120" s="25" t="s">
        <v>23</v>
      </c>
      <c r="F120" s="23" t="str">
        <f>IF(E18="","",E18)</f>
        <v>INSTAV Hlinsko a.s.</v>
      </c>
      <c r="I120" s="25" t="s">
        <v>26</v>
      </c>
      <c r="J120" s="26" t="str">
        <f>E24</f>
        <v xml:space="preserve"> 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08"/>
      <c r="C122" s="109" t="s">
        <v>96</v>
      </c>
      <c r="D122" s="110" t="s">
        <v>53</v>
      </c>
      <c r="E122" s="110" t="s">
        <v>49</v>
      </c>
      <c r="F122" s="110" t="s">
        <v>50</v>
      </c>
      <c r="G122" s="110" t="s">
        <v>97</v>
      </c>
      <c r="H122" s="110" t="s">
        <v>98</v>
      </c>
      <c r="I122" s="110" t="s">
        <v>99</v>
      </c>
      <c r="J122" s="111" t="s">
        <v>88</v>
      </c>
      <c r="K122" s="112" t="s">
        <v>100</v>
      </c>
      <c r="L122" s="108"/>
      <c r="M122" s="55" t="s">
        <v>1</v>
      </c>
      <c r="N122" s="56" t="s">
        <v>32</v>
      </c>
      <c r="O122" s="56" t="s">
        <v>101</v>
      </c>
      <c r="P122" s="56" t="s">
        <v>102</v>
      </c>
      <c r="Q122" s="56" t="s">
        <v>103</v>
      </c>
      <c r="R122" s="56" t="s">
        <v>104</v>
      </c>
      <c r="S122" s="56" t="s">
        <v>105</v>
      </c>
      <c r="T122" s="57" t="s">
        <v>106</v>
      </c>
    </row>
    <row r="123" spans="2:65" s="1" customFormat="1" ht="22.9" customHeight="1">
      <c r="B123" s="28"/>
      <c r="C123" s="60" t="s">
        <v>107</v>
      </c>
      <c r="J123" s="113">
        <f>BK123</f>
        <v>296318.61000000004</v>
      </c>
      <c r="L123" s="28"/>
      <c r="M123" s="58"/>
      <c r="N123" s="49"/>
      <c r="O123" s="49"/>
      <c r="P123" s="114">
        <f>P124+P148</f>
        <v>0</v>
      </c>
      <c r="Q123" s="49"/>
      <c r="R123" s="114">
        <f>R124+R148</f>
        <v>0</v>
      </c>
      <c r="S123" s="49"/>
      <c r="T123" s="115">
        <f>T124+T148</f>
        <v>0</v>
      </c>
      <c r="AT123" s="16" t="s">
        <v>67</v>
      </c>
      <c r="AU123" s="16" t="s">
        <v>90</v>
      </c>
      <c r="BK123" s="116">
        <f>BK124+BK148</f>
        <v>296318.61000000004</v>
      </c>
    </row>
    <row r="124" spans="2:65" s="11" customFormat="1" ht="25.9" customHeight="1">
      <c r="B124" s="117"/>
      <c r="D124" s="118" t="s">
        <v>67</v>
      </c>
      <c r="E124" s="119" t="s">
        <v>108</v>
      </c>
      <c r="F124" s="119" t="s">
        <v>109</v>
      </c>
      <c r="J124" s="120">
        <f>BK124</f>
        <v>264062.61000000004</v>
      </c>
      <c r="L124" s="117"/>
      <c r="M124" s="121"/>
      <c r="P124" s="122">
        <f>P125+P130+P139+P146</f>
        <v>0</v>
      </c>
      <c r="R124" s="122">
        <f>R125+R130+R139+R146</f>
        <v>0</v>
      </c>
      <c r="T124" s="123">
        <f>T125+T130+T139+T146</f>
        <v>0</v>
      </c>
      <c r="AR124" s="118" t="s">
        <v>75</v>
      </c>
      <c r="AT124" s="124" t="s">
        <v>67</v>
      </c>
      <c r="AU124" s="124" t="s">
        <v>68</v>
      </c>
      <c r="AY124" s="118" t="s">
        <v>110</v>
      </c>
      <c r="BK124" s="125">
        <f>BK125+BK130+BK139+BK146</f>
        <v>264062.61000000004</v>
      </c>
    </row>
    <row r="125" spans="2:65" s="11" customFormat="1" ht="22.9" customHeight="1">
      <c r="B125" s="117"/>
      <c r="D125" s="118" t="s">
        <v>67</v>
      </c>
      <c r="E125" s="126" t="s">
        <v>111</v>
      </c>
      <c r="F125" s="126" t="s">
        <v>112</v>
      </c>
      <c r="J125" s="127">
        <f>BK125</f>
        <v>134790.48000000001</v>
      </c>
      <c r="L125" s="117"/>
      <c r="M125" s="121"/>
      <c r="P125" s="122">
        <f>SUM(P126:P129)</f>
        <v>0</v>
      </c>
      <c r="R125" s="122">
        <f>SUM(R126:R129)</f>
        <v>0</v>
      </c>
      <c r="T125" s="123">
        <f>SUM(T126:T129)</f>
        <v>0</v>
      </c>
      <c r="AR125" s="118" t="s">
        <v>75</v>
      </c>
      <c r="AT125" s="124" t="s">
        <v>67</v>
      </c>
      <c r="AU125" s="124" t="s">
        <v>75</v>
      </c>
      <c r="AY125" s="118" t="s">
        <v>110</v>
      </c>
      <c r="BK125" s="125">
        <f>SUM(BK126:BK129)</f>
        <v>134790.48000000001</v>
      </c>
    </row>
    <row r="126" spans="2:65" s="1" customFormat="1" ht="55.5" customHeight="1">
      <c r="B126" s="128"/>
      <c r="C126" s="129" t="s">
        <v>75</v>
      </c>
      <c r="D126" s="129" t="s">
        <v>113</v>
      </c>
      <c r="E126" s="130" t="s">
        <v>188</v>
      </c>
      <c r="F126" s="131" t="s">
        <v>189</v>
      </c>
      <c r="G126" s="132" t="s">
        <v>141</v>
      </c>
      <c r="H126" s="133">
        <v>26.984000000000002</v>
      </c>
      <c r="I126" s="134">
        <v>4995.2</v>
      </c>
      <c r="J126" s="134">
        <f>ROUND(I126*H126,2)</f>
        <v>134790.48000000001</v>
      </c>
      <c r="K126" s="135"/>
      <c r="L126" s="28"/>
      <c r="M126" s="136" t="s">
        <v>1</v>
      </c>
      <c r="N126" s="137" t="s">
        <v>33</v>
      </c>
      <c r="O126" s="138">
        <v>0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117</v>
      </c>
      <c r="AT126" s="140" t="s">
        <v>113</v>
      </c>
      <c r="AU126" s="140" t="s">
        <v>77</v>
      </c>
      <c r="AY126" s="16" t="s">
        <v>110</v>
      </c>
      <c r="BE126" s="141">
        <f>IF(N126="základní",J126,0)</f>
        <v>134790.48000000001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6" t="s">
        <v>75</v>
      </c>
      <c r="BK126" s="141">
        <f>ROUND(I126*H126,2)</f>
        <v>134790.48000000001</v>
      </c>
      <c r="BL126" s="16" t="s">
        <v>117</v>
      </c>
      <c r="BM126" s="140" t="s">
        <v>161</v>
      </c>
    </row>
    <row r="127" spans="2:65" s="12" customFormat="1">
      <c r="B127" s="142"/>
      <c r="D127" s="143" t="s">
        <v>127</v>
      </c>
      <c r="E127" s="144" t="s">
        <v>1</v>
      </c>
      <c r="F127" s="145" t="s">
        <v>190</v>
      </c>
      <c r="H127" s="146">
        <v>63.5</v>
      </c>
      <c r="L127" s="142"/>
      <c r="M127" s="147"/>
      <c r="T127" s="148"/>
      <c r="AT127" s="144" t="s">
        <v>127</v>
      </c>
      <c r="AU127" s="144" t="s">
        <v>77</v>
      </c>
      <c r="AV127" s="12" t="s">
        <v>77</v>
      </c>
      <c r="AW127" s="12" t="s">
        <v>25</v>
      </c>
      <c r="AX127" s="12" t="s">
        <v>68</v>
      </c>
      <c r="AY127" s="144" t="s">
        <v>110</v>
      </c>
    </row>
    <row r="128" spans="2:65" s="12" customFormat="1">
      <c r="B128" s="142"/>
      <c r="D128" s="143" t="s">
        <v>127</v>
      </c>
      <c r="E128" s="144" t="s">
        <v>1</v>
      </c>
      <c r="F128" s="145" t="s">
        <v>191</v>
      </c>
      <c r="H128" s="146">
        <v>-36.515999999999998</v>
      </c>
      <c r="L128" s="142"/>
      <c r="M128" s="147"/>
      <c r="T128" s="148"/>
      <c r="AT128" s="144" t="s">
        <v>127</v>
      </c>
      <c r="AU128" s="144" t="s">
        <v>77</v>
      </c>
      <c r="AV128" s="12" t="s">
        <v>77</v>
      </c>
      <c r="AW128" s="12" t="s">
        <v>25</v>
      </c>
      <c r="AX128" s="12" t="s">
        <v>68</v>
      </c>
      <c r="AY128" s="144" t="s">
        <v>110</v>
      </c>
    </row>
    <row r="129" spans="2:65" s="13" customFormat="1">
      <c r="B129" s="149"/>
      <c r="D129" s="143" t="s">
        <v>127</v>
      </c>
      <c r="E129" s="150" t="s">
        <v>1</v>
      </c>
      <c r="F129" s="151" t="s">
        <v>129</v>
      </c>
      <c r="H129" s="152">
        <v>26.984000000000002</v>
      </c>
      <c r="L129" s="149"/>
      <c r="M129" s="156"/>
      <c r="T129" s="157"/>
      <c r="AT129" s="150" t="s">
        <v>127</v>
      </c>
      <c r="AU129" s="150" t="s">
        <v>77</v>
      </c>
      <c r="AV129" s="13" t="s">
        <v>117</v>
      </c>
      <c r="AW129" s="13" t="s">
        <v>25</v>
      </c>
      <c r="AX129" s="13" t="s">
        <v>75</v>
      </c>
      <c r="AY129" s="150" t="s">
        <v>110</v>
      </c>
    </row>
    <row r="130" spans="2:65" s="11" customFormat="1" ht="22.9" customHeight="1">
      <c r="B130" s="117"/>
      <c r="D130" s="118" t="s">
        <v>67</v>
      </c>
      <c r="E130" s="126" t="s">
        <v>166</v>
      </c>
      <c r="F130" s="126" t="s">
        <v>167</v>
      </c>
      <c r="J130" s="127">
        <f>BK130</f>
        <v>61697.630000000005</v>
      </c>
      <c r="L130" s="117"/>
      <c r="M130" s="121"/>
      <c r="P130" s="122">
        <f>SUM(P131:P138)</f>
        <v>0</v>
      </c>
      <c r="R130" s="122">
        <f>SUM(R131:R138)</f>
        <v>0</v>
      </c>
      <c r="T130" s="123">
        <f>SUM(T131:T138)</f>
        <v>0</v>
      </c>
      <c r="AR130" s="118" t="s">
        <v>75</v>
      </c>
      <c r="AT130" s="124" t="s">
        <v>67</v>
      </c>
      <c r="AU130" s="124" t="s">
        <v>75</v>
      </c>
      <c r="AY130" s="118" t="s">
        <v>110</v>
      </c>
      <c r="BK130" s="125">
        <f>SUM(BK131:BK138)</f>
        <v>61697.630000000005</v>
      </c>
    </row>
    <row r="131" spans="2:65" s="1" customFormat="1" ht="33" customHeight="1">
      <c r="B131" s="128"/>
      <c r="C131" s="129" t="s">
        <v>77</v>
      </c>
      <c r="D131" s="129" t="s">
        <v>113</v>
      </c>
      <c r="E131" s="130" t="s">
        <v>192</v>
      </c>
      <c r="F131" s="131" t="s">
        <v>193</v>
      </c>
      <c r="G131" s="132" t="s">
        <v>116</v>
      </c>
      <c r="H131" s="133">
        <v>133.35</v>
      </c>
      <c r="I131" s="134">
        <v>429</v>
      </c>
      <c r="J131" s="134">
        <f>ROUND(I131*H131,2)</f>
        <v>57207.15</v>
      </c>
      <c r="K131" s="135"/>
      <c r="L131" s="28"/>
      <c r="M131" s="136" t="s">
        <v>1</v>
      </c>
      <c r="N131" s="137" t="s">
        <v>33</v>
      </c>
      <c r="O131" s="138">
        <v>0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117</v>
      </c>
      <c r="AT131" s="140" t="s">
        <v>113</v>
      </c>
      <c r="AU131" s="140" t="s">
        <v>77</v>
      </c>
      <c r="AY131" s="16" t="s">
        <v>110</v>
      </c>
      <c r="BE131" s="141">
        <f>IF(N131="základní",J131,0)</f>
        <v>57207.15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6" t="s">
        <v>75</v>
      </c>
      <c r="BK131" s="141">
        <f>ROUND(I131*H131,2)</f>
        <v>57207.15</v>
      </c>
      <c r="BL131" s="16" t="s">
        <v>117</v>
      </c>
      <c r="BM131" s="140" t="s">
        <v>194</v>
      </c>
    </row>
    <row r="132" spans="2:65" s="1" customFormat="1" ht="24.2" customHeight="1">
      <c r="B132" s="128"/>
      <c r="C132" s="129" t="s">
        <v>111</v>
      </c>
      <c r="D132" s="129" t="s">
        <v>113</v>
      </c>
      <c r="E132" s="130" t="s">
        <v>195</v>
      </c>
      <c r="F132" s="131" t="s">
        <v>196</v>
      </c>
      <c r="G132" s="132" t="s">
        <v>141</v>
      </c>
      <c r="H132" s="133">
        <v>0.96</v>
      </c>
      <c r="I132" s="134">
        <v>3270.4</v>
      </c>
      <c r="J132" s="134">
        <f>ROUND(I132*H132,2)</f>
        <v>3139.58</v>
      </c>
      <c r="K132" s="135"/>
      <c r="L132" s="28"/>
      <c r="M132" s="136" t="s">
        <v>1</v>
      </c>
      <c r="N132" s="137" t="s">
        <v>33</v>
      </c>
      <c r="O132" s="138">
        <v>0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117</v>
      </c>
      <c r="AT132" s="140" t="s">
        <v>113</v>
      </c>
      <c r="AU132" s="140" t="s">
        <v>77</v>
      </c>
      <c r="AY132" s="16" t="s">
        <v>110</v>
      </c>
      <c r="BE132" s="141">
        <f>IF(N132="základní",J132,0)</f>
        <v>3139.58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6" t="s">
        <v>75</v>
      </c>
      <c r="BK132" s="141">
        <f>ROUND(I132*H132,2)</f>
        <v>3139.58</v>
      </c>
      <c r="BL132" s="16" t="s">
        <v>117</v>
      </c>
      <c r="BM132" s="140" t="s">
        <v>197</v>
      </c>
    </row>
    <row r="133" spans="2:65" s="12" customFormat="1">
      <c r="B133" s="142"/>
      <c r="D133" s="143" t="s">
        <v>127</v>
      </c>
      <c r="E133" s="144" t="s">
        <v>1</v>
      </c>
      <c r="F133" s="145" t="s">
        <v>198</v>
      </c>
      <c r="H133" s="146">
        <v>0.96</v>
      </c>
      <c r="L133" s="142"/>
      <c r="M133" s="147"/>
      <c r="T133" s="148"/>
      <c r="AT133" s="144" t="s">
        <v>127</v>
      </c>
      <c r="AU133" s="144" t="s">
        <v>77</v>
      </c>
      <c r="AV133" s="12" t="s">
        <v>77</v>
      </c>
      <c r="AW133" s="12" t="s">
        <v>25</v>
      </c>
      <c r="AX133" s="12" t="s">
        <v>68</v>
      </c>
      <c r="AY133" s="144" t="s">
        <v>110</v>
      </c>
    </row>
    <row r="134" spans="2:65" s="13" customFormat="1">
      <c r="B134" s="149"/>
      <c r="D134" s="143" t="s">
        <v>127</v>
      </c>
      <c r="E134" s="150" t="s">
        <v>1</v>
      </c>
      <c r="F134" s="151" t="s">
        <v>129</v>
      </c>
      <c r="H134" s="152">
        <v>0.96</v>
      </c>
      <c r="L134" s="149"/>
      <c r="M134" s="156"/>
      <c r="T134" s="157"/>
      <c r="AT134" s="150" t="s">
        <v>127</v>
      </c>
      <c r="AU134" s="150" t="s">
        <v>77</v>
      </c>
      <c r="AV134" s="13" t="s">
        <v>117</v>
      </c>
      <c r="AW134" s="13" t="s">
        <v>25</v>
      </c>
      <c r="AX134" s="13" t="s">
        <v>75</v>
      </c>
      <c r="AY134" s="150" t="s">
        <v>110</v>
      </c>
    </row>
    <row r="135" spans="2:65" s="1" customFormat="1" ht="24.2" customHeight="1">
      <c r="B135" s="128"/>
      <c r="C135" s="129" t="s">
        <v>117</v>
      </c>
      <c r="D135" s="129" t="s">
        <v>113</v>
      </c>
      <c r="E135" s="130" t="s">
        <v>199</v>
      </c>
      <c r="F135" s="131" t="s">
        <v>200</v>
      </c>
      <c r="G135" s="132" t="s">
        <v>141</v>
      </c>
      <c r="H135" s="133">
        <v>0.19</v>
      </c>
      <c r="I135" s="134">
        <v>7110</v>
      </c>
      <c r="J135" s="134">
        <f>ROUND(I135*H135,2)</f>
        <v>1350.9</v>
      </c>
      <c r="K135" s="135"/>
      <c r="L135" s="28"/>
      <c r="M135" s="136" t="s">
        <v>1</v>
      </c>
      <c r="N135" s="137" t="s">
        <v>33</v>
      </c>
      <c r="O135" s="138">
        <v>0</v>
      </c>
      <c r="P135" s="138">
        <f>O135*H135</f>
        <v>0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117</v>
      </c>
      <c r="AT135" s="140" t="s">
        <v>113</v>
      </c>
      <c r="AU135" s="140" t="s">
        <v>77</v>
      </c>
      <c r="AY135" s="16" t="s">
        <v>110</v>
      </c>
      <c r="BE135" s="141">
        <f>IF(N135="základní",J135,0)</f>
        <v>1350.9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6" t="s">
        <v>75</v>
      </c>
      <c r="BK135" s="141">
        <f>ROUND(I135*H135,2)</f>
        <v>1350.9</v>
      </c>
      <c r="BL135" s="16" t="s">
        <v>117</v>
      </c>
      <c r="BM135" s="140" t="s">
        <v>201</v>
      </c>
    </row>
    <row r="136" spans="2:65" s="12" customFormat="1">
      <c r="B136" s="142"/>
      <c r="D136" s="143" t="s">
        <v>127</v>
      </c>
      <c r="E136" s="144" t="s">
        <v>1</v>
      </c>
      <c r="F136" s="145" t="s">
        <v>202</v>
      </c>
      <c r="H136" s="146">
        <v>0.16</v>
      </c>
      <c r="L136" s="142"/>
      <c r="M136" s="147"/>
      <c r="T136" s="148"/>
      <c r="AT136" s="144" t="s">
        <v>127</v>
      </c>
      <c r="AU136" s="144" t="s">
        <v>77</v>
      </c>
      <c r="AV136" s="12" t="s">
        <v>77</v>
      </c>
      <c r="AW136" s="12" t="s">
        <v>25</v>
      </c>
      <c r="AX136" s="12" t="s">
        <v>68</v>
      </c>
      <c r="AY136" s="144" t="s">
        <v>110</v>
      </c>
    </row>
    <row r="137" spans="2:65" s="12" customFormat="1">
      <c r="B137" s="142"/>
      <c r="D137" s="143" t="s">
        <v>127</v>
      </c>
      <c r="E137" s="144" t="s">
        <v>1</v>
      </c>
      <c r="F137" s="145" t="s">
        <v>203</v>
      </c>
      <c r="H137" s="146">
        <v>0.03</v>
      </c>
      <c r="L137" s="142"/>
      <c r="M137" s="147"/>
      <c r="T137" s="148"/>
      <c r="AT137" s="144" t="s">
        <v>127</v>
      </c>
      <c r="AU137" s="144" t="s">
        <v>77</v>
      </c>
      <c r="AV137" s="12" t="s">
        <v>77</v>
      </c>
      <c r="AW137" s="12" t="s">
        <v>25</v>
      </c>
      <c r="AX137" s="12" t="s">
        <v>68</v>
      </c>
      <c r="AY137" s="144" t="s">
        <v>110</v>
      </c>
    </row>
    <row r="138" spans="2:65" s="13" customFormat="1">
      <c r="B138" s="149"/>
      <c r="D138" s="143" t="s">
        <v>127</v>
      </c>
      <c r="E138" s="150" t="s">
        <v>1</v>
      </c>
      <c r="F138" s="151" t="s">
        <v>129</v>
      </c>
      <c r="H138" s="152">
        <v>0.19</v>
      </c>
      <c r="L138" s="149"/>
      <c r="M138" s="156"/>
      <c r="T138" s="157"/>
      <c r="AT138" s="150" t="s">
        <v>127</v>
      </c>
      <c r="AU138" s="150" t="s">
        <v>77</v>
      </c>
      <c r="AV138" s="13" t="s">
        <v>117</v>
      </c>
      <c r="AW138" s="13" t="s">
        <v>25</v>
      </c>
      <c r="AX138" s="13" t="s">
        <v>75</v>
      </c>
      <c r="AY138" s="150" t="s">
        <v>110</v>
      </c>
    </row>
    <row r="139" spans="2:65" s="11" customFormat="1" ht="22.9" customHeight="1">
      <c r="B139" s="117"/>
      <c r="D139" s="118" t="s">
        <v>67</v>
      </c>
      <c r="E139" s="126" t="s">
        <v>204</v>
      </c>
      <c r="F139" s="126" t="s">
        <v>205</v>
      </c>
      <c r="J139" s="127">
        <f>BK139</f>
        <v>7200.17</v>
      </c>
      <c r="L139" s="117"/>
      <c r="M139" s="121"/>
      <c r="P139" s="122">
        <f>SUM(P140:P145)</f>
        <v>0</v>
      </c>
      <c r="R139" s="122">
        <f>SUM(R140:R145)</f>
        <v>0</v>
      </c>
      <c r="T139" s="123">
        <f>SUM(T140:T145)</f>
        <v>0</v>
      </c>
      <c r="AR139" s="118" t="s">
        <v>75</v>
      </c>
      <c r="AT139" s="124" t="s">
        <v>67</v>
      </c>
      <c r="AU139" s="124" t="s">
        <v>75</v>
      </c>
      <c r="AY139" s="118" t="s">
        <v>110</v>
      </c>
      <c r="BK139" s="125">
        <f>SUM(BK140:BK145)</f>
        <v>7200.17</v>
      </c>
    </row>
    <row r="140" spans="2:65" s="1" customFormat="1" ht="37.9" customHeight="1">
      <c r="B140" s="128"/>
      <c r="C140" s="129" t="s">
        <v>157</v>
      </c>
      <c r="D140" s="129" t="s">
        <v>113</v>
      </c>
      <c r="E140" s="130" t="s">
        <v>206</v>
      </c>
      <c r="F140" s="131" t="s">
        <v>207</v>
      </c>
      <c r="G140" s="132" t="s">
        <v>183</v>
      </c>
      <c r="H140" s="133">
        <v>2.5299999999999998</v>
      </c>
      <c r="I140" s="134">
        <v>732.48</v>
      </c>
      <c r="J140" s="134">
        <f>ROUND(I140*H140,2)</f>
        <v>1853.17</v>
      </c>
      <c r="K140" s="135"/>
      <c r="L140" s="28"/>
      <c r="M140" s="136" t="s">
        <v>1</v>
      </c>
      <c r="N140" s="137" t="s">
        <v>33</v>
      </c>
      <c r="O140" s="138">
        <v>0</v>
      </c>
      <c r="P140" s="138">
        <f>O140*H140</f>
        <v>0</v>
      </c>
      <c r="Q140" s="138">
        <v>0</v>
      </c>
      <c r="R140" s="138">
        <f>Q140*H140</f>
        <v>0</v>
      </c>
      <c r="S140" s="138">
        <v>0</v>
      </c>
      <c r="T140" s="139">
        <f>S140*H140</f>
        <v>0</v>
      </c>
      <c r="AR140" s="140" t="s">
        <v>117</v>
      </c>
      <c r="AT140" s="140" t="s">
        <v>113</v>
      </c>
      <c r="AU140" s="140" t="s">
        <v>77</v>
      </c>
      <c r="AY140" s="16" t="s">
        <v>110</v>
      </c>
      <c r="BE140" s="141">
        <f>IF(N140="základní",J140,0)</f>
        <v>1853.17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6" t="s">
        <v>75</v>
      </c>
      <c r="BK140" s="141">
        <f>ROUND(I140*H140,2)</f>
        <v>1853.17</v>
      </c>
      <c r="BL140" s="16" t="s">
        <v>117</v>
      </c>
      <c r="BM140" s="140" t="s">
        <v>208</v>
      </c>
    </row>
    <row r="141" spans="2:65" s="1" customFormat="1" ht="33" customHeight="1">
      <c r="B141" s="128"/>
      <c r="C141" s="129" t="s">
        <v>161</v>
      </c>
      <c r="D141" s="129" t="s">
        <v>113</v>
      </c>
      <c r="E141" s="130" t="s">
        <v>209</v>
      </c>
      <c r="F141" s="131" t="s">
        <v>210</v>
      </c>
      <c r="G141" s="132" t="s">
        <v>183</v>
      </c>
      <c r="H141" s="133">
        <v>10.119999999999999</v>
      </c>
      <c r="I141" s="134">
        <v>322.56</v>
      </c>
      <c r="J141" s="134">
        <f>ROUND(I141*H141,2)</f>
        <v>3264.31</v>
      </c>
      <c r="K141" s="135"/>
      <c r="L141" s="28"/>
      <c r="M141" s="136" t="s">
        <v>1</v>
      </c>
      <c r="N141" s="137" t="s">
        <v>33</v>
      </c>
      <c r="O141" s="138">
        <v>0</v>
      </c>
      <c r="P141" s="138">
        <f>O141*H141</f>
        <v>0</v>
      </c>
      <c r="Q141" s="138">
        <v>0</v>
      </c>
      <c r="R141" s="138">
        <f>Q141*H141</f>
        <v>0</v>
      </c>
      <c r="S141" s="138">
        <v>0</v>
      </c>
      <c r="T141" s="139">
        <f>S141*H141</f>
        <v>0</v>
      </c>
      <c r="AR141" s="140" t="s">
        <v>117</v>
      </c>
      <c r="AT141" s="140" t="s">
        <v>113</v>
      </c>
      <c r="AU141" s="140" t="s">
        <v>77</v>
      </c>
      <c r="AY141" s="16" t="s">
        <v>110</v>
      </c>
      <c r="BE141" s="141">
        <f>IF(N141="základní",J141,0)</f>
        <v>3264.31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6" t="s">
        <v>75</v>
      </c>
      <c r="BK141" s="141">
        <f>ROUND(I141*H141,2)</f>
        <v>3264.31</v>
      </c>
      <c r="BL141" s="16" t="s">
        <v>117</v>
      </c>
      <c r="BM141" s="140" t="s">
        <v>211</v>
      </c>
    </row>
    <row r="142" spans="2:65" s="12" customFormat="1">
      <c r="B142" s="142"/>
      <c r="D142" s="143" t="s">
        <v>127</v>
      </c>
      <c r="E142" s="144" t="s">
        <v>1</v>
      </c>
      <c r="F142" s="145" t="s">
        <v>212</v>
      </c>
      <c r="H142" s="146">
        <v>10.119999999999999</v>
      </c>
      <c r="L142" s="142"/>
      <c r="M142" s="147"/>
      <c r="T142" s="148"/>
      <c r="AT142" s="144" t="s">
        <v>127</v>
      </c>
      <c r="AU142" s="144" t="s">
        <v>77</v>
      </c>
      <c r="AV142" s="12" t="s">
        <v>77</v>
      </c>
      <c r="AW142" s="12" t="s">
        <v>25</v>
      </c>
      <c r="AX142" s="12" t="s">
        <v>68</v>
      </c>
      <c r="AY142" s="144" t="s">
        <v>110</v>
      </c>
    </row>
    <row r="143" spans="2:65" s="13" customFormat="1">
      <c r="B143" s="149"/>
      <c r="D143" s="143" t="s">
        <v>127</v>
      </c>
      <c r="E143" s="150" t="s">
        <v>1</v>
      </c>
      <c r="F143" s="151" t="s">
        <v>129</v>
      </c>
      <c r="H143" s="152">
        <v>10.119999999999999</v>
      </c>
      <c r="L143" s="149"/>
      <c r="M143" s="156"/>
      <c r="T143" s="157"/>
      <c r="AT143" s="150" t="s">
        <v>127</v>
      </c>
      <c r="AU143" s="150" t="s">
        <v>77</v>
      </c>
      <c r="AV143" s="13" t="s">
        <v>117</v>
      </c>
      <c r="AW143" s="13" t="s">
        <v>25</v>
      </c>
      <c r="AX143" s="13" t="s">
        <v>75</v>
      </c>
      <c r="AY143" s="150" t="s">
        <v>110</v>
      </c>
    </row>
    <row r="144" spans="2:65" s="1" customFormat="1" ht="44.25" customHeight="1">
      <c r="B144" s="128"/>
      <c r="C144" s="129" t="s">
        <v>168</v>
      </c>
      <c r="D144" s="129" t="s">
        <v>113</v>
      </c>
      <c r="E144" s="130" t="s">
        <v>213</v>
      </c>
      <c r="F144" s="131" t="s">
        <v>214</v>
      </c>
      <c r="G144" s="132" t="s">
        <v>183</v>
      </c>
      <c r="H144" s="133">
        <v>2.5299999999999998</v>
      </c>
      <c r="I144" s="134">
        <v>16.8</v>
      </c>
      <c r="J144" s="134">
        <f>ROUND(I144*H144,2)</f>
        <v>42.5</v>
      </c>
      <c r="K144" s="135"/>
      <c r="L144" s="28"/>
      <c r="M144" s="136" t="s">
        <v>1</v>
      </c>
      <c r="N144" s="137" t="s">
        <v>33</v>
      </c>
      <c r="O144" s="138">
        <v>0</v>
      </c>
      <c r="P144" s="138">
        <f>O144*H144</f>
        <v>0</v>
      </c>
      <c r="Q144" s="138">
        <v>0</v>
      </c>
      <c r="R144" s="138">
        <f>Q144*H144</f>
        <v>0</v>
      </c>
      <c r="S144" s="138">
        <v>0</v>
      </c>
      <c r="T144" s="139">
        <f>S144*H144</f>
        <v>0</v>
      </c>
      <c r="AR144" s="140" t="s">
        <v>117</v>
      </c>
      <c r="AT144" s="140" t="s">
        <v>113</v>
      </c>
      <c r="AU144" s="140" t="s">
        <v>77</v>
      </c>
      <c r="AY144" s="16" t="s">
        <v>110</v>
      </c>
      <c r="BE144" s="141">
        <f>IF(N144="základní",J144,0)</f>
        <v>42.5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6" t="s">
        <v>75</v>
      </c>
      <c r="BK144" s="141">
        <f>ROUND(I144*H144,2)</f>
        <v>42.5</v>
      </c>
      <c r="BL144" s="16" t="s">
        <v>117</v>
      </c>
      <c r="BM144" s="140" t="s">
        <v>215</v>
      </c>
    </row>
    <row r="145" spans="2:65" s="1" customFormat="1" ht="44.25" customHeight="1">
      <c r="B145" s="128"/>
      <c r="C145" s="129" t="s">
        <v>143</v>
      </c>
      <c r="D145" s="129" t="s">
        <v>113</v>
      </c>
      <c r="E145" s="130" t="s">
        <v>216</v>
      </c>
      <c r="F145" s="131" t="s">
        <v>217</v>
      </c>
      <c r="G145" s="132" t="s">
        <v>183</v>
      </c>
      <c r="H145" s="133">
        <v>2.5299999999999998</v>
      </c>
      <c r="I145" s="134">
        <v>806.4</v>
      </c>
      <c r="J145" s="134">
        <f>ROUND(I145*H145,2)</f>
        <v>2040.19</v>
      </c>
      <c r="K145" s="135"/>
      <c r="L145" s="28"/>
      <c r="M145" s="136" t="s">
        <v>1</v>
      </c>
      <c r="N145" s="137" t="s">
        <v>33</v>
      </c>
      <c r="O145" s="138">
        <v>0</v>
      </c>
      <c r="P145" s="138">
        <f>O145*H145</f>
        <v>0</v>
      </c>
      <c r="Q145" s="138">
        <v>0</v>
      </c>
      <c r="R145" s="138">
        <f>Q145*H145</f>
        <v>0</v>
      </c>
      <c r="S145" s="138">
        <v>0</v>
      </c>
      <c r="T145" s="139">
        <f>S145*H145</f>
        <v>0</v>
      </c>
      <c r="AR145" s="140" t="s">
        <v>117</v>
      </c>
      <c r="AT145" s="140" t="s">
        <v>113</v>
      </c>
      <c r="AU145" s="140" t="s">
        <v>77</v>
      </c>
      <c r="AY145" s="16" t="s">
        <v>110</v>
      </c>
      <c r="BE145" s="141">
        <f>IF(N145="základní",J145,0)</f>
        <v>2040.19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6" t="s">
        <v>75</v>
      </c>
      <c r="BK145" s="141">
        <f>ROUND(I145*H145,2)</f>
        <v>2040.19</v>
      </c>
      <c r="BL145" s="16" t="s">
        <v>117</v>
      </c>
      <c r="BM145" s="140" t="s">
        <v>218</v>
      </c>
    </row>
    <row r="146" spans="2:65" s="11" customFormat="1" ht="22.9" customHeight="1">
      <c r="B146" s="117"/>
      <c r="D146" s="118" t="s">
        <v>67</v>
      </c>
      <c r="E146" s="126" t="s">
        <v>219</v>
      </c>
      <c r="F146" s="126" t="s">
        <v>220</v>
      </c>
      <c r="J146" s="127">
        <f>BK146</f>
        <v>60374.33</v>
      </c>
      <c r="L146" s="117"/>
      <c r="M146" s="121"/>
      <c r="P146" s="122">
        <f>P147</f>
        <v>0</v>
      </c>
      <c r="R146" s="122">
        <f>R147</f>
        <v>0</v>
      </c>
      <c r="T146" s="123">
        <f>T147</f>
        <v>0</v>
      </c>
      <c r="AR146" s="118" t="s">
        <v>75</v>
      </c>
      <c r="AT146" s="124" t="s">
        <v>67</v>
      </c>
      <c r="AU146" s="124" t="s">
        <v>75</v>
      </c>
      <c r="AY146" s="118" t="s">
        <v>110</v>
      </c>
      <c r="BK146" s="125">
        <f>BK147</f>
        <v>60374.33</v>
      </c>
    </row>
    <row r="147" spans="2:65" s="1" customFormat="1" ht="62.65" customHeight="1">
      <c r="B147" s="128"/>
      <c r="C147" s="129" t="s">
        <v>166</v>
      </c>
      <c r="D147" s="129" t="s">
        <v>113</v>
      </c>
      <c r="E147" s="130" t="s">
        <v>221</v>
      </c>
      <c r="F147" s="131" t="s">
        <v>222</v>
      </c>
      <c r="G147" s="132" t="s">
        <v>183</v>
      </c>
      <c r="H147" s="133">
        <v>68.234999999999999</v>
      </c>
      <c r="I147" s="134">
        <v>884.8</v>
      </c>
      <c r="J147" s="134">
        <f>ROUND(I147*H147,2)</f>
        <v>60374.33</v>
      </c>
      <c r="K147" s="135"/>
      <c r="L147" s="28"/>
      <c r="M147" s="136" t="s">
        <v>1</v>
      </c>
      <c r="N147" s="137" t="s">
        <v>33</v>
      </c>
      <c r="O147" s="138">
        <v>0</v>
      </c>
      <c r="P147" s="138">
        <f>O147*H147</f>
        <v>0</v>
      </c>
      <c r="Q147" s="138">
        <v>0</v>
      </c>
      <c r="R147" s="138">
        <f>Q147*H147</f>
        <v>0</v>
      </c>
      <c r="S147" s="138">
        <v>0</v>
      </c>
      <c r="T147" s="139">
        <f>S147*H147</f>
        <v>0</v>
      </c>
      <c r="AR147" s="140" t="s">
        <v>117</v>
      </c>
      <c r="AT147" s="140" t="s">
        <v>113</v>
      </c>
      <c r="AU147" s="140" t="s">
        <v>77</v>
      </c>
      <c r="AY147" s="16" t="s">
        <v>110</v>
      </c>
      <c r="BE147" s="141">
        <f>IF(N147="základní",J147,0)</f>
        <v>60374.33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6" t="s">
        <v>75</v>
      </c>
      <c r="BK147" s="141">
        <f>ROUND(I147*H147,2)</f>
        <v>60374.33</v>
      </c>
      <c r="BL147" s="16" t="s">
        <v>117</v>
      </c>
      <c r="BM147" s="140" t="s">
        <v>223</v>
      </c>
    </row>
    <row r="148" spans="2:65" s="11" customFormat="1" ht="25.9" customHeight="1">
      <c r="B148" s="117"/>
      <c r="D148" s="118" t="s">
        <v>67</v>
      </c>
      <c r="E148" s="119" t="s">
        <v>119</v>
      </c>
      <c r="F148" s="119" t="s">
        <v>120</v>
      </c>
      <c r="J148" s="120">
        <f>BK148</f>
        <v>32256</v>
      </c>
      <c r="L148" s="117"/>
      <c r="M148" s="121"/>
      <c r="P148" s="122">
        <f>P149</f>
        <v>0</v>
      </c>
      <c r="R148" s="122">
        <f>R149</f>
        <v>0</v>
      </c>
      <c r="T148" s="123">
        <f>T149</f>
        <v>0</v>
      </c>
      <c r="AR148" s="118" t="s">
        <v>77</v>
      </c>
      <c r="AT148" s="124" t="s">
        <v>67</v>
      </c>
      <c r="AU148" s="124" t="s">
        <v>68</v>
      </c>
      <c r="AY148" s="118" t="s">
        <v>110</v>
      </c>
      <c r="BK148" s="125">
        <f>BK149</f>
        <v>32256</v>
      </c>
    </row>
    <row r="149" spans="2:65" s="11" customFormat="1" ht="22.9" customHeight="1">
      <c r="B149" s="117"/>
      <c r="D149" s="118" t="s">
        <v>67</v>
      </c>
      <c r="E149" s="126" t="s">
        <v>121</v>
      </c>
      <c r="F149" s="126" t="s">
        <v>122</v>
      </c>
      <c r="J149" s="127">
        <f>BK149</f>
        <v>32256</v>
      </c>
      <c r="L149" s="117"/>
      <c r="M149" s="121"/>
      <c r="P149" s="122">
        <f>SUM(P150:P155)</f>
        <v>0</v>
      </c>
      <c r="R149" s="122">
        <f>SUM(R150:R155)</f>
        <v>0</v>
      </c>
      <c r="T149" s="123">
        <f>SUM(T150:T155)</f>
        <v>0</v>
      </c>
      <c r="AR149" s="118" t="s">
        <v>77</v>
      </c>
      <c r="AT149" s="124" t="s">
        <v>67</v>
      </c>
      <c r="AU149" s="124" t="s">
        <v>75</v>
      </c>
      <c r="AY149" s="118" t="s">
        <v>110</v>
      </c>
      <c r="BK149" s="125">
        <f>SUM(BK150:BK155)</f>
        <v>32256</v>
      </c>
    </row>
    <row r="150" spans="2:65" s="1" customFormat="1" ht="37.9" customHeight="1">
      <c r="B150" s="128"/>
      <c r="C150" s="129" t="s">
        <v>152</v>
      </c>
      <c r="D150" s="129" t="s">
        <v>113</v>
      </c>
      <c r="E150" s="130" t="s">
        <v>224</v>
      </c>
      <c r="F150" s="131" t="s">
        <v>225</v>
      </c>
      <c r="G150" s="132" t="s">
        <v>116</v>
      </c>
      <c r="H150" s="133">
        <v>185</v>
      </c>
      <c r="I150" s="134">
        <v>120.96</v>
      </c>
      <c r="J150" s="134">
        <f>ROUND(I150*H150,2)</f>
        <v>22377.599999999999</v>
      </c>
      <c r="K150" s="135"/>
      <c r="L150" s="28"/>
      <c r="M150" s="136" t="s">
        <v>1</v>
      </c>
      <c r="N150" s="137" t="s">
        <v>33</v>
      </c>
      <c r="O150" s="138">
        <v>0</v>
      </c>
      <c r="P150" s="138">
        <f>O150*H150</f>
        <v>0</v>
      </c>
      <c r="Q150" s="138">
        <v>0</v>
      </c>
      <c r="R150" s="138">
        <f>Q150*H150</f>
        <v>0</v>
      </c>
      <c r="S150" s="138">
        <v>0</v>
      </c>
      <c r="T150" s="139">
        <f>S150*H150</f>
        <v>0</v>
      </c>
      <c r="AR150" s="140" t="s">
        <v>126</v>
      </c>
      <c r="AT150" s="140" t="s">
        <v>113</v>
      </c>
      <c r="AU150" s="140" t="s">
        <v>77</v>
      </c>
      <c r="AY150" s="16" t="s">
        <v>110</v>
      </c>
      <c r="BE150" s="141">
        <f>IF(N150="základní",J150,0)</f>
        <v>22377.599999999999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6" t="s">
        <v>75</v>
      </c>
      <c r="BK150" s="141">
        <f>ROUND(I150*H150,2)</f>
        <v>22377.599999999999</v>
      </c>
      <c r="BL150" s="16" t="s">
        <v>126</v>
      </c>
      <c r="BM150" s="140" t="s">
        <v>226</v>
      </c>
    </row>
    <row r="151" spans="2:65" s="12" customFormat="1">
      <c r="B151" s="142"/>
      <c r="D151" s="143" t="s">
        <v>127</v>
      </c>
      <c r="E151" s="144" t="s">
        <v>1</v>
      </c>
      <c r="F151" s="145" t="s">
        <v>227</v>
      </c>
      <c r="H151" s="146">
        <v>185</v>
      </c>
      <c r="L151" s="142"/>
      <c r="M151" s="147"/>
      <c r="T151" s="148"/>
      <c r="AT151" s="144" t="s">
        <v>127</v>
      </c>
      <c r="AU151" s="144" t="s">
        <v>77</v>
      </c>
      <c r="AV151" s="12" t="s">
        <v>77</v>
      </c>
      <c r="AW151" s="12" t="s">
        <v>25</v>
      </c>
      <c r="AX151" s="12" t="s">
        <v>68</v>
      </c>
      <c r="AY151" s="144" t="s">
        <v>110</v>
      </c>
    </row>
    <row r="152" spans="2:65" s="13" customFormat="1">
      <c r="B152" s="149"/>
      <c r="D152" s="143" t="s">
        <v>127</v>
      </c>
      <c r="E152" s="150" t="s">
        <v>1</v>
      </c>
      <c r="F152" s="151" t="s">
        <v>129</v>
      </c>
      <c r="H152" s="152">
        <v>185</v>
      </c>
      <c r="L152" s="149"/>
      <c r="M152" s="156"/>
      <c r="T152" s="157"/>
      <c r="AT152" s="150" t="s">
        <v>127</v>
      </c>
      <c r="AU152" s="150" t="s">
        <v>77</v>
      </c>
      <c r="AV152" s="13" t="s">
        <v>117</v>
      </c>
      <c r="AW152" s="13" t="s">
        <v>25</v>
      </c>
      <c r="AX152" s="13" t="s">
        <v>75</v>
      </c>
      <c r="AY152" s="150" t="s">
        <v>110</v>
      </c>
    </row>
    <row r="153" spans="2:65" s="1" customFormat="1" ht="16.5" customHeight="1">
      <c r="B153" s="128"/>
      <c r="C153" s="158" t="s">
        <v>228</v>
      </c>
      <c r="D153" s="158" t="s">
        <v>149</v>
      </c>
      <c r="E153" s="159" t="s">
        <v>229</v>
      </c>
      <c r="F153" s="160" t="s">
        <v>230</v>
      </c>
      <c r="G153" s="161" t="s">
        <v>231</v>
      </c>
      <c r="H153" s="162">
        <v>8.82</v>
      </c>
      <c r="I153" s="163">
        <v>1120</v>
      </c>
      <c r="J153" s="163">
        <f>ROUND(I153*H153,2)</f>
        <v>9878.4</v>
      </c>
      <c r="K153" s="164"/>
      <c r="L153" s="165"/>
      <c r="M153" s="166" t="s">
        <v>1</v>
      </c>
      <c r="N153" s="167" t="s">
        <v>33</v>
      </c>
      <c r="O153" s="138">
        <v>0</v>
      </c>
      <c r="P153" s="138">
        <f>O153*H153</f>
        <v>0</v>
      </c>
      <c r="Q153" s="138">
        <v>0</v>
      </c>
      <c r="R153" s="138">
        <f>Q153*H153</f>
        <v>0</v>
      </c>
      <c r="S153" s="138">
        <v>0</v>
      </c>
      <c r="T153" s="139">
        <f>S153*H153</f>
        <v>0</v>
      </c>
      <c r="AR153" s="140" t="s">
        <v>218</v>
      </c>
      <c r="AT153" s="140" t="s">
        <v>149</v>
      </c>
      <c r="AU153" s="140" t="s">
        <v>77</v>
      </c>
      <c r="AY153" s="16" t="s">
        <v>110</v>
      </c>
      <c r="BE153" s="141">
        <f>IF(N153="základní",J153,0)</f>
        <v>9878.4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6" t="s">
        <v>75</v>
      </c>
      <c r="BK153" s="141">
        <f>ROUND(I153*H153,2)</f>
        <v>9878.4</v>
      </c>
      <c r="BL153" s="16" t="s">
        <v>126</v>
      </c>
      <c r="BM153" s="140" t="s">
        <v>232</v>
      </c>
    </row>
    <row r="154" spans="2:65" s="12" customFormat="1">
      <c r="B154" s="142"/>
      <c r="D154" s="143" t="s">
        <v>127</v>
      </c>
      <c r="E154" s="144" t="s">
        <v>1</v>
      </c>
      <c r="F154" s="145" t="s">
        <v>233</v>
      </c>
      <c r="H154" s="146">
        <v>8.82</v>
      </c>
      <c r="L154" s="142"/>
      <c r="M154" s="147"/>
      <c r="T154" s="148"/>
      <c r="AT154" s="144" t="s">
        <v>127</v>
      </c>
      <c r="AU154" s="144" t="s">
        <v>77</v>
      </c>
      <c r="AV154" s="12" t="s">
        <v>77</v>
      </c>
      <c r="AW154" s="12" t="s">
        <v>25</v>
      </c>
      <c r="AX154" s="12" t="s">
        <v>68</v>
      </c>
      <c r="AY154" s="144" t="s">
        <v>110</v>
      </c>
    </row>
    <row r="155" spans="2:65" s="13" customFormat="1">
      <c r="B155" s="149"/>
      <c r="D155" s="143" t="s">
        <v>127</v>
      </c>
      <c r="E155" s="150" t="s">
        <v>1</v>
      </c>
      <c r="F155" s="151" t="s">
        <v>129</v>
      </c>
      <c r="H155" s="152">
        <v>8.82</v>
      </c>
      <c r="L155" s="149"/>
      <c r="M155" s="153"/>
      <c r="N155" s="154"/>
      <c r="O155" s="154"/>
      <c r="P155" s="154"/>
      <c r="Q155" s="154"/>
      <c r="R155" s="154"/>
      <c r="S155" s="154"/>
      <c r="T155" s="155"/>
      <c r="AT155" s="150" t="s">
        <v>127</v>
      </c>
      <c r="AU155" s="150" t="s">
        <v>77</v>
      </c>
      <c r="AV155" s="13" t="s">
        <v>117</v>
      </c>
      <c r="AW155" s="13" t="s">
        <v>25</v>
      </c>
      <c r="AX155" s="13" t="s">
        <v>75</v>
      </c>
      <c r="AY155" s="150" t="s">
        <v>110</v>
      </c>
    </row>
    <row r="156" spans="2:65" s="1" customFormat="1" ht="6.95" customHeight="1">
      <c r="B156" s="40"/>
      <c r="C156" s="41"/>
      <c r="D156" s="41"/>
      <c r="E156" s="41"/>
      <c r="F156" s="41"/>
      <c r="G156" s="41"/>
      <c r="H156" s="41"/>
      <c r="I156" s="41"/>
      <c r="J156" s="41"/>
      <c r="K156" s="41"/>
      <c r="L156" s="28"/>
    </row>
  </sheetData>
  <autoFilter ref="C122:K155"/>
  <mergeCells count="8">
    <mergeCell ref="E113:H113"/>
    <mergeCell ref="E115:H115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MP - Méněpráce</vt:lpstr>
      <vt:lpstr>V-4 - Vícepráce dle §222 ...</vt:lpstr>
      <vt:lpstr>V-6 - Vícepráce dle §222 ...</vt:lpstr>
      <vt:lpstr>'MP - Méněpráce'!Názvy_tisku</vt:lpstr>
      <vt:lpstr>'Rekapitulace stavby'!Názvy_tisku</vt:lpstr>
      <vt:lpstr>'V-4 - Vícepráce dle §222 ...'!Názvy_tisku</vt:lpstr>
      <vt:lpstr>'V-6 - Vícepráce dle §222 ...'!Názvy_tisku</vt:lpstr>
      <vt:lpstr>'MP - Méněpráce'!Oblast_tisku</vt:lpstr>
      <vt:lpstr>'Rekapitulace stavby'!Oblast_tisku</vt:lpstr>
      <vt:lpstr>'V-4 - Vícepráce dle §222 ...'!Oblast_tisku</vt:lpstr>
      <vt:lpstr>'V-6 - Vícepráce dle §222 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Zavřel Karel</dc:creator>
  <cp:lastModifiedBy>Jana Kaštánková</cp:lastModifiedBy>
  <dcterms:created xsi:type="dcterms:W3CDTF">2025-07-14T11:39:00Z</dcterms:created>
  <dcterms:modified xsi:type="dcterms:W3CDTF">2025-07-14T13:28:24Z</dcterms:modified>
</cp:coreProperties>
</file>