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_Domky\SU\SM_sklad\"/>
    </mc:Choice>
  </mc:AlternateContent>
  <xr:revisionPtr revIDLastSave="0" documentId="13_ncr:1_{BA16DB41-F068-489B-84D4-32D67B88D99D}" xr6:coauthVersionLast="47" xr6:coauthVersionMax="47" xr10:uidLastSave="{00000000-0000-0000-0000-000000000000}"/>
  <bookViews>
    <workbookView xWindow="1980" yWindow="1740" windowWidth="26850" windowHeight="1507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Stavba!$H$39</definedName>
    <definedName name="CenaCelkem">Stavba!$G$28</definedName>
    <definedName name="CenaCelkemBezDPH">Stavba!$G$27</definedName>
    <definedName name="CenaCelkemVypocet" localSheetId="1">Stavba!$I$39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Stavba!$J$28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_xlnm.Print_Titles" localSheetId="3">'Rozpočet Pol'!$7:$7</definedName>
    <definedName name="oadresa">Stavba!$D$6</definedName>
    <definedName name="Objednatel" localSheetId="1">Stavba!$D$5</definedName>
    <definedName name="Objekt" localSheetId="1">Stavba!$B$37</definedName>
    <definedName name="_xlnm.Print_Area" localSheetId="3">'Rozpočet Pol'!$A$1:$G$94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Stavba!$F$39</definedName>
    <definedName name="ZakladDPHZakl">Stavba!$G$25</definedName>
    <definedName name="ZakladDPHZaklVypocet" localSheetId="1">Stavba!$G$39</definedName>
    <definedName name="ZaObjednatele">Stavba!$G$33</definedName>
    <definedName name="Zaokrouhleni">Stavba!#REF!</definedName>
    <definedName name="ZaZhotovitele">Stavba!$D$33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U36" i="12" l="1"/>
  <c r="Q36" i="12"/>
  <c r="O36" i="12"/>
  <c r="K36" i="12"/>
  <c r="I36" i="12"/>
  <c r="G36" i="12"/>
  <c r="M36" i="12" s="1"/>
  <c r="U37" i="12"/>
  <c r="Q37" i="12"/>
  <c r="O37" i="12"/>
  <c r="K37" i="12"/>
  <c r="I37" i="12"/>
  <c r="G37" i="12"/>
  <c r="M37" i="12" s="1"/>
  <c r="U35" i="12"/>
  <c r="Q35" i="12"/>
  <c r="O35" i="12"/>
  <c r="K35" i="12"/>
  <c r="I35" i="12"/>
  <c r="G35" i="12"/>
  <c r="M35" i="12" s="1"/>
  <c r="U34" i="12"/>
  <c r="Q34" i="12"/>
  <c r="O34" i="12"/>
  <c r="K34" i="12"/>
  <c r="I34" i="12"/>
  <c r="G34" i="12"/>
  <c r="M34" i="12" s="1"/>
  <c r="U33" i="12"/>
  <c r="Q33" i="12"/>
  <c r="O33" i="12"/>
  <c r="K33" i="12"/>
  <c r="I33" i="12"/>
  <c r="G33" i="12"/>
  <c r="M33" i="12" s="1"/>
  <c r="G30" i="12"/>
  <c r="I30" i="12"/>
  <c r="K30" i="12"/>
  <c r="AC86" i="12" l="1"/>
  <c r="F38" i="1" s="1"/>
  <c r="F39" i="1" s="1"/>
  <c r="G23" i="1" s="1"/>
  <c r="BA46" i="12"/>
  <c r="G9" i="12"/>
  <c r="M9" i="12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1" i="12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9" i="12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8" i="12"/>
  <c r="M38" i="12" s="1"/>
  <c r="I38" i="12"/>
  <c r="K38" i="12"/>
  <c r="O38" i="12"/>
  <c r="O32" i="12" s="1"/>
  <c r="Q38" i="12"/>
  <c r="U38" i="12"/>
  <c r="G40" i="12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5" i="12"/>
  <c r="I45" i="12"/>
  <c r="I44" i="12" s="1"/>
  <c r="K45" i="12"/>
  <c r="K44" i="12" s="1"/>
  <c r="O45" i="12"/>
  <c r="O44" i="12" s="1"/>
  <c r="Q45" i="12"/>
  <c r="Q44" i="12" s="1"/>
  <c r="U45" i="12"/>
  <c r="U44" i="12" s="1"/>
  <c r="G48" i="12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1" i="12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5" i="12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G67" i="12"/>
  <c r="I67" i="12"/>
  <c r="K67" i="12"/>
  <c r="O67" i="12"/>
  <c r="Q67" i="12"/>
  <c r="U67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2" i="12"/>
  <c r="M82" i="12" s="1"/>
  <c r="I82" i="12"/>
  <c r="K82" i="12"/>
  <c r="O82" i="12"/>
  <c r="Q82" i="12"/>
  <c r="U82" i="12"/>
  <c r="G84" i="12"/>
  <c r="M84" i="12" s="1"/>
  <c r="M83" i="12" s="1"/>
  <c r="I84" i="12"/>
  <c r="I83" i="12" s="1"/>
  <c r="K84" i="12"/>
  <c r="K83" i="12" s="1"/>
  <c r="O84" i="12"/>
  <c r="O83" i="12" s="1"/>
  <c r="Q84" i="12"/>
  <c r="Q83" i="12" s="1"/>
  <c r="U84" i="12"/>
  <c r="U83" i="12" s="1"/>
  <c r="I20" i="1"/>
  <c r="J27" i="1"/>
  <c r="J26" i="1"/>
  <c r="G37" i="1"/>
  <c r="F37" i="1"/>
  <c r="H31" i="1"/>
  <c r="J23" i="1"/>
  <c r="J24" i="1"/>
  <c r="J25" i="1"/>
  <c r="E24" i="1"/>
  <c r="E26" i="1"/>
  <c r="O20" i="12" l="1"/>
  <c r="G32" i="12"/>
  <c r="I49" i="1" s="1"/>
  <c r="K28" i="12"/>
  <c r="O66" i="12"/>
  <c r="K66" i="12"/>
  <c r="Q64" i="12"/>
  <c r="Q54" i="12" s="1"/>
  <c r="K68" i="12"/>
  <c r="K50" i="12"/>
  <c r="K20" i="12"/>
  <c r="Q8" i="12"/>
  <c r="U68" i="12"/>
  <c r="I68" i="12"/>
  <c r="U66" i="12"/>
  <c r="I66" i="12"/>
  <c r="U50" i="12"/>
  <c r="I50" i="12"/>
  <c r="O47" i="12"/>
  <c r="O39" i="12"/>
  <c r="U32" i="12"/>
  <c r="I32" i="12"/>
  <c r="U28" i="12"/>
  <c r="I28" i="12"/>
  <c r="U20" i="12"/>
  <c r="I20" i="12"/>
  <c r="O8" i="12"/>
  <c r="Q47" i="12"/>
  <c r="Q39" i="12"/>
  <c r="K32" i="12"/>
  <c r="Q68" i="12"/>
  <c r="Q66" i="12"/>
  <c r="Q50" i="12"/>
  <c r="K47" i="12"/>
  <c r="K39" i="12"/>
  <c r="Q32" i="12"/>
  <c r="Q28" i="12"/>
  <c r="G28" i="12"/>
  <c r="I48" i="1" s="1"/>
  <c r="Q20" i="12"/>
  <c r="K8" i="12"/>
  <c r="O68" i="12"/>
  <c r="O50" i="12"/>
  <c r="U47" i="12"/>
  <c r="I47" i="12"/>
  <c r="U39" i="12"/>
  <c r="I39" i="12"/>
  <c r="O28" i="12"/>
  <c r="U8" i="12"/>
  <c r="I8" i="12"/>
  <c r="G83" i="12"/>
  <c r="I57" i="1" s="1"/>
  <c r="I19" i="1" s="1"/>
  <c r="G24" i="1"/>
  <c r="M51" i="12"/>
  <c r="M50" i="12" s="1"/>
  <c r="G50" i="12"/>
  <c r="I53" i="1" s="1"/>
  <c r="G68" i="12"/>
  <c r="I56" i="1" s="1"/>
  <c r="M68" i="12"/>
  <c r="M67" i="12"/>
  <c r="M66" i="12" s="1"/>
  <c r="G66" i="12"/>
  <c r="I55" i="1" s="1"/>
  <c r="M55" i="12"/>
  <c r="M45" i="12"/>
  <c r="M44" i="12" s="1"/>
  <c r="G44" i="12"/>
  <c r="I51" i="1" s="1"/>
  <c r="G39" i="12"/>
  <c r="I50" i="1" s="1"/>
  <c r="M40" i="12"/>
  <c r="M39" i="12" s="1"/>
  <c r="G20" i="12"/>
  <c r="I47" i="1" s="1"/>
  <c r="M21" i="12"/>
  <c r="M20" i="12" s="1"/>
  <c r="M8" i="12"/>
  <c r="G47" i="12"/>
  <c r="I52" i="1" s="1"/>
  <c r="M48" i="12"/>
  <c r="M47" i="12" s="1"/>
  <c r="M32" i="12"/>
  <c r="G8" i="12"/>
  <c r="M29" i="12"/>
  <c r="M28" i="12" s="1"/>
  <c r="I64" i="12" l="1"/>
  <c r="I54" i="12" s="1"/>
  <c r="O64" i="12"/>
  <c r="O54" i="12" s="1"/>
  <c r="K64" i="12"/>
  <c r="K54" i="12" s="1"/>
  <c r="G64" i="12"/>
  <c r="U64" i="12"/>
  <c r="U54" i="12" s="1"/>
  <c r="I17" i="1"/>
  <c r="I46" i="1"/>
  <c r="M64" i="12" l="1"/>
  <c r="M54" i="12" s="1"/>
  <c r="G54" i="12"/>
  <c r="G86" i="12" s="1"/>
  <c r="AD86" i="12"/>
  <c r="G38" i="1" s="1"/>
  <c r="I16" i="1"/>
  <c r="I54" i="1" l="1"/>
  <c r="G39" i="1"/>
  <c r="H38" i="1"/>
  <c r="I18" i="1" l="1"/>
  <c r="I21" i="1" s="1"/>
  <c r="G25" i="1" s="1"/>
  <c r="I58" i="1"/>
  <c r="G27" i="1"/>
  <c r="H39" i="1"/>
  <c r="I38" i="1"/>
  <c r="I39" i="1" s="1"/>
  <c r="J38" i="1" s="1"/>
  <c r="J39" i="1" s="1"/>
  <c r="G26" i="1" l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<sst xmlns="http://schemas.openxmlformats.org/spreadsheetml/2006/main" count="425" uniqueCount="231">
  <si>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</si>
  <si>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</si>
  <si>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</si>
  <si>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</si>
  <si>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</si>
  <si>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</si>
  <si>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</si>
  <si>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</si>
  <si>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</si>
  <si>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</si>
  <si>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</si>
  <si>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</si>
  <si>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</si>
  <si>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</si>
  <si>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</si>
  <si>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</si>
  <si>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</si>
  <si>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</si>
  <si>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</si>
  <si>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</si>
  <si>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</si>
  <si>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</si>
  <si>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</si>
  <si>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</si>
  <si>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</si>
  <si>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</si>
  <si>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</si>
  <si>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</si>
  <si>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</si>
  <si>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</si>
  <si>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</si>
  <si>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</si>
  <si>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</si>
  <si>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</si>
  <si>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</si>
  <si>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</si>
  <si>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</si>
  <si>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</si>
  <si>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</si>
  <si>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</si>
  <si>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</si>
  <si>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</si>
  <si>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</si>
  <si>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</si>
  <si>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1852 kas.P.Holého (CE 02-21-02)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</si>
  <si>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</si>
  <si>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</si>
  <si>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</si>
  <si>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</si>
  <si>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</si>
  <si>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</si>
  <si>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</si>
  <si>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64</t>
  </si>
  <si>
    <t>Výplně otvorů</t>
  </si>
  <si>
    <t>9</t>
  </si>
  <si>
    <t>Ostatní konstrukce</t>
  </si>
  <si>
    <t>766</t>
  </si>
  <si>
    <t>Konstrukce truhlářské</t>
  </si>
  <si>
    <t>767</t>
  </si>
  <si>
    <t>Konstrukce zámečnické</t>
  </si>
  <si>
    <t>771</t>
  </si>
  <si>
    <t>Podlahy z dlaždic a obklady</t>
  </si>
  <si>
    <t>784</t>
  </si>
  <si>
    <t>Malby a nátěry</t>
  </si>
  <si>
    <t>M21</t>
  </si>
  <si>
    <t>Elektromontáže - rozvody a jištění</t>
  </si>
  <si>
    <t>M21d</t>
  </si>
  <si>
    <t>Elektromontáže - Revize, lešení a ploššiny</t>
  </si>
  <si>
    <t>D96</t>
  </si>
  <si>
    <t xml:space="preserve">Bourání a přesuny sutí 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</si>
  <si>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</si>
  <si>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</si>
  <si>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</si>
  <si>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</si>
  <si>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</si>
  <si>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</si>
  <si>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</si>
  <si>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</si>
  <si>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</si>
  <si>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</si>
  <si>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</si>
  <si>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</si>
  <si>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</si>
  <si>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</si>
  <si>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</si>
  <si>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</si>
  <si>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</si>
  <si>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</si>
  <si>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</si>
  <si>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</si>
  <si>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</si>
  <si>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</si>
  <si>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</si>
  <si>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</si>
  <si>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</si>
  <si>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</si>
  <si>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</si>
  <si>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</si>
  <si>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</si>
  <si>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612425931R00</t>
  </si>
  <si>
    <t>Omítka vápenná vnitřního ostění - štuková</t>
  </si>
  <si>
    <t>m2</t>
  </si>
  <si>
    <t>POL1_0</t>
  </si>
  <si>
    <t>VV</t>
  </si>
  <si>
    <t>610991004R00</t>
  </si>
  <si>
    <t>Začišťovací okenní lišta pro vnitř.omítku tl. 15mm</t>
  </si>
  <si>
    <t>m</t>
  </si>
  <si>
    <t>612423531R00</t>
  </si>
  <si>
    <t>Omítka rýh stěn vápenná šířky do 15 cm, štuková</t>
  </si>
  <si>
    <t>612420014RA0</t>
  </si>
  <si>
    <t>Omítka stěn vnitřní vápenocementová hladká</t>
  </si>
  <si>
    <t>POL2_0</t>
  </si>
  <si>
    <t>612409991RT2</t>
  </si>
  <si>
    <t>Začištění omítek kolem oken,dveří apod., s použitím suché maltové směsi</t>
  </si>
  <si>
    <t>610991111R00</t>
  </si>
  <si>
    <t>Zakrývání výplní vnitřních otvorů</t>
  </si>
  <si>
    <t>4,5+1,62</t>
  </si>
  <si>
    <t>999281145R00</t>
  </si>
  <si>
    <t>Přesun hmot pro opravy a údržbu do v. 6 m,ručně</t>
  </si>
  <si>
    <t>t</t>
  </si>
  <si>
    <t>POL3_0</t>
  </si>
  <si>
    <t>kus</t>
  </si>
  <si>
    <t>941955001R00</t>
  </si>
  <si>
    <t>722172611R00</t>
  </si>
  <si>
    <t>722181241RZ6</t>
  </si>
  <si>
    <t>722181243RT7</t>
  </si>
  <si>
    <t>998722101R00</t>
  </si>
  <si>
    <t>3</t>
  </si>
  <si>
    <t>POP</t>
  </si>
  <si>
    <t>766661112R00</t>
  </si>
  <si>
    <t>611603257R</t>
  </si>
  <si>
    <t>54914624R</t>
  </si>
  <si>
    <t>998766101R00</t>
  </si>
  <si>
    <t>Přesun hmot pro truhlářské konstr., výšky do 6 m</t>
  </si>
  <si>
    <t>R767 65-89</t>
  </si>
  <si>
    <t>632450020RA0</t>
  </si>
  <si>
    <t>Vyrovnávací potěr          tl. 20mm</t>
  </si>
  <si>
    <t>998771101R00</t>
  </si>
  <si>
    <t>Přesun hmot pro podlahy z dlaždic, výšky do 6 m</t>
  </si>
  <si>
    <t>784450010RAB</t>
  </si>
  <si>
    <t>Malba z malíř. směsí jednobarevná s bílým stropem, dvojnásobná včetně penetrace</t>
  </si>
  <si>
    <t>784950030RAA</t>
  </si>
  <si>
    <t>783224900R00</t>
  </si>
  <si>
    <t>Údržba, nátěr syntetický kov. konstr.1x + 1x email, oprava nátěru zárubní</t>
  </si>
  <si>
    <t>210010351RT1</t>
  </si>
  <si>
    <t>Rozvodka krabicová z lis. izol. 6455-11 do 4 mm2, včetně dodávky krabice 6455-11</t>
  </si>
  <si>
    <t>210192101R00</t>
  </si>
  <si>
    <t>Montáž rozvodnice oceloplechová nebo plastová, běžná do 20 kg</t>
  </si>
  <si>
    <t>357161604R</t>
  </si>
  <si>
    <t>Rozvodnice plastová , bílé dveře, montáž na omítku, IP40, 1x18 modulů</t>
  </si>
  <si>
    <t>R_ER1</t>
  </si>
  <si>
    <t>Zapojení a osazení rozvodnice R1 podle výkresu</t>
  </si>
  <si>
    <t>650125141RT2</t>
  </si>
  <si>
    <t>Uložení kabelu Cu 3 x 1,5 mm2 do trubky (lišty) , včetně dodávky kabelu CYKY 3 x 1,5 mm2</t>
  </si>
  <si>
    <t>650125215RT2</t>
  </si>
  <si>
    <t>Uložení kabelu Cu 5 x 4 mm2 do trubky (lišty)   , včetně dodávky kabelu CYKY 5 x 4 mm2</t>
  </si>
  <si>
    <t>345710961R</t>
  </si>
  <si>
    <t>Trubka elektroinstalační tuhá z PVC 16</t>
  </si>
  <si>
    <t>220264111R00</t>
  </si>
  <si>
    <t xml:space="preserve">Kabel.žlab drátěný s integr.spojkou </t>
  </si>
  <si>
    <t>210100002R00</t>
  </si>
  <si>
    <t>Ukončení vodičů v rozvaděči + zapojení do 6 mm2</t>
  </si>
  <si>
    <t xml:space="preserve">M21_1     </t>
  </si>
  <si>
    <t>Vedlejší a pomocný materiál,přesun dodávek, vedlejší a přidružené výkony vč. výpomocí</t>
  </si>
  <si>
    <t>M21_D</t>
  </si>
  <si>
    <t>kpl</t>
  </si>
  <si>
    <t>210280001</t>
  </si>
  <si>
    <t>Revize  el rozvodů a zařízení celková, prohlídka pro objem montážních prací do 100 tis Kč</t>
  </si>
  <si>
    <t>968061125R00</t>
  </si>
  <si>
    <t>2+2*2</t>
  </si>
  <si>
    <t>968062355R00</t>
  </si>
  <si>
    <t>969021111R00</t>
  </si>
  <si>
    <t>766421821R00</t>
  </si>
  <si>
    <t xml:space="preserve"> 13,630+ 29,86</t>
  </si>
  <si>
    <t>979082111R00</t>
  </si>
  <si>
    <t>Vnitrostaveništní doprava suti do 10 m</t>
  </si>
  <si>
    <t>979082121R00</t>
  </si>
  <si>
    <t>Příplatek k vnitrost. dopravě suti za dalších 5 m</t>
  </si>
  <si>
    <t>7,641*3</t>
  </si>
  <si>
    <t>979081111R00</t>
  </si>
  <si>
    <t>Odvoz suti a vybour. hmot na skládku do 1 km</t>
  </si>
  <si>
    <t>979081121R00</t>
  </si>
  <si>
    <t>Příplatek k odvozu za každý další 1 km</t>
  </si>
  <si>
    <t>7,641*18</t>
  </si>
  <si>
    <t>R997013869REP</t>
  </si>
  <si>
    <t>Poplatek za uložení stavebního odpadu ,  17 09 04 – směsné stavební materiály</t>
  </si>
  <si>
    <t>005121010R</t>
  </si>
  <si>
    <t>Soubor</t>
  </si>
  <si>
    <t/>
  </si>
  <si>
    <t>SUM</t>
  </si>
  <si>
    <t>Poznámky uchazeče k zadání</t>
  </si>
  <si>
    <t>POPUZIV</t>
  </si>
  <si>
    <t>END</t>
  </si>
  <si>
    <t>Vybudování zařízení staveniště (Sklad,buňka ,WC),  nutné ohrazení podle disopozice investora, závěrečný úklid</t>
  </si>
  <si>
    <t>Demontáž kabeláže a rozvaděčů, jističů, proud.chráničů  včetně likvidace</t>
  </si>
  <si>
    <t>Upravy povrchů vnější</t>
  </si>
  <si>
    <t>Nátěr nebo nástřik stěn vnějších, složitost 1 - 2</t>
  </si>
  <si>
    <t>Začišťovací okenní lišta pro vnějš.omítku tl. 15mm</t>
  </si>
  <si>
    <t>Omítka vnější stěn, MVC, štuková, složitost 1-2</t>
  </si>
  <si>
    <t>Lešení lehké pomocné, výška podlahy do 3,5 m</t>
  </si>
  <si>
    <t>Lešení lehké fasádní, š. 1 m, výška do 10 m, montáž, demontáž, doprava, pronájem 3 měsíce</t>
  </si>
  <si>
    <t>941940031RAC</t>
  </si>
  <si>
    <t>Přesun hmot pro opravy a údržbu do v. 6 m</t>
  </si>
  <si>
    <t>Demontáž obložení stěn včetně závěsů</t>
  </si>
  <si>
    <t>Vyvěšení dřevěných a ocelových dveřních křídel pl. do 4 m2</t>
  </si>
  <si>
    <t>Vybourání ocelových rámů dveří pl. 4 m2</t>
  </si>
  <si>
    <t xml:space="preserve">demontáž ocelováho opláštění z profilovaného plechu včetně závěsů </t>
  </si>
  <si>
    <t>Odstranění nátěrů z kovových konstrukcí oškrábáním</t>
  </si>
  <si>
    <t>zdivo z plynosilkátových tvárnic tl20cm na lepidlo</t>
  </si>
  <si>
    <t>m3</t>
  </si>
  <si>
    <t xml:space="preserve">Montáž  překladů do 420 cm dodatečně do rýh, </t>
  </si>
  <si>
    <t>ks</t>
  </si>
  <si>
    <t xml:space="preserve">překlad ocel nosník  I 16-420 </t>
  </si>
  <si>
    <t>Izolace mezi překlady polystyren tl. 100 mm</t>
  </si>
  <si>
    <t>Přesun hmot , výšky do 6 m</t>
  </si>
  <si>
    <t xml:space="preserve">St.objekt garáže </t>
  </si>
  <si>
    <t>SM garáže vozidel - oprava pláště čelní stěny</t>
  </si>
  <si>
    <t>SM SU</t>
  </si>
  <si>
    <t>39102</t>
  </si>
  <si>
    <t>Sezimovo Ustí</t>
  </si>
  <si>
    <t>71238522</t>
  </si>
  <si>
    <t>CZ71238522</t>
  </si>
  <si>
    <t>Průmyslová 1048</t>
  </si>
  <si>
    <t>St.objekt garáže</t>
  </si>
  <si>
    <t>Svislé a kompletní konstrukce</t>
  </si>
  <si>
    <t xml:space="preserve">překlad ocel nosník  I 11-120 </t>
  </si>
  <si>
    <t>Sekční garážová vrata 375*365 zateplená, barva bílá, pohon motor, nouzový pohon retez</t>
  </si>
  <si>
    <t>výměna vrat dodoávka + montáž</t>
  </si>
  <si>
    <t>Dveře vchodové plastové hladké plné 900x 2100 mm bílé  jednokřídlé</t>
  </si>
  <si>
    <t>Dveřní kování štíkové chrom klíč Cr, se zámkerm FAB</t>
  </si>
  <si>
    <t xml:space="preserve">Montáž dveří a zárubně,otevíravých 1kř.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</si>
</sst>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Font="1" applyBorder="1" applyAlignment="1">
      <alignment vertical="top" wrapText="1" shrinkToFit="1"/>
    </xf>
    <xf numFmtId="0" fontId="18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1" fillId="0" borderId="20" xfId="0" applyFont="1" applyBorder="1"/>
    <xf numFmtId="0" fontId="13" fillId="0" borderId="54" xfId="0" applyFont="1" applyBorder="1"/>
    <xf numFmtId="0" fontId="13" fillId="0" borderId="55" xfId="0" applyFont="1" applyBorder="1"/>
    <xf numFmtId="165" fontId="0" fillId="3" borderId="43" xfId="0" applyNumberFormat="1" applyFill="1" applyBorder="1"/>
    <xf numFmtId="165" fontId="0" fillId="3" borderId="35" xfId="0" applyNumberFormat="1" applyFill="1" applyBorder="1"/>
    <xf numFmtId="165" fontId="0" fillId="3" borderId="49" xfId="0" applyNumberFormat="1" applyFill="1" applyBorder="1" applyAlignment="1">
      <alignment vertical="top"/>
    </xf>
    <xf numFmtId="165" fontId="16" fillId="0" borderId="33" xfId="0" applyNumberFormat="1" applyFont="1" applyBorder="1" applyAlignment="1">
      <alignment vertical="top" shrinkToFit="1"/>
    </xf>
    <xf numFmtId="165" fontId="17" fillId="0" borderId="33" xfId="0" applyNumberFormat="1" applyFont="1" applyBorder="1" applyAlignment="1">
      <alignment vertical="top" wrapText="1" shrinkToFit="1"/>
    </xf>
    <xf numFmtId="165" fontId="18" fillId="0" borderId="33" xfId="0" applyNumberFormat="1" applyFont="1" applyBorder="1" applyAlignment="1">
      <alignment vertical="top" wrapText="1" shrinkToFit="1"/>
    </xf>
    <xf numFmtId="165" fontId="0" fillId="3" borderId="39" xfId="0" applyNumberFormat="1" applyFill="1" applyBorder="1" applyAlignment="1">
      <alignment vertical="top" shrinkToFit="1"/>
    </xf>
    <xf numFmtId="165" fontId="16" fillId="0" borderId="39" xfId="0" applyNumberFormat="1" applyFont="1" applyBorder="1" applyAlignment="1">
      <alignment vertical="top" shrinkToFit="1"/>
    </xf>
    <xf numFmtId="165" fontId="0" fillId="0" borderId="0" xfId="0" applyNumberFormat="1" applyAlignment="1">
      <alignment vertical="top"/>
    </xf>
    <xf numFmtId="165" fontId="8" fillId="3" borderId="12" xfId="0" applyNumberFormat="1" applyFont="1" applyFill="1" applyBorder="1" applyAlignment="1">
      <alignment vertical="top"/>
    </xf>
    <xf numFmtId="165" fontId="0" fillId="0" borderId="0" xfId="0" applyNumberFormat="1"/>
    <xf numFmtId="165" fontId="16" fillId="6" borderId="33" xfId="0" applyNumberFormat="1" applyFont="1" applyFill="1" applyBorder="1" applyAlignment="1" applyProtection="1">
      <alignment vertical="top" shrinkToFit="1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165" fontId="21" fillId="0" borderId="33" xfId="0" applyNumberFormat="1" applyFont="1" applyBorder="1" applyAlignment="1">
      <alignment vertical="top" shrinkToFit="1"/>
    </xf>
    <xf numFmtId="0" fontId="13" fillId="2" borderId="3" xfId="0" applyFont="1" applyFill="1" applyBorder="1" applyAlignment="1">
      <alignment horizontal="left" wrapText="1"/>
    </xf>
    <xf numFmtId="0" fontId="13" fillId="2" borderId="56" xfId="0" applyFont="1" applyFill="1" applyBorder="1" applyAlignment="1">
      <alignment horizontal="left" wrapText="1"/>
    </xf>
    <xf numFmtId="0" fontId="13" fillId="2" borderId="57" xfId="0" applyFont="1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5" borderId="39" xfId="0" applyNumberFormat="1" applyFont="1" applyFill="1" applyBorder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9" fillId="0" borderId="26" xfId="0" applyFont="1" applyBorder="1" applyAlignment="1">
      <alignment horizontal="left" vertical="top" wrapText="1"/>
    </xf>
    <xf numFmtId="0" fontId="19" fillId="0" borderId="0" xfId="0" applyFont="1" applyAlignment="1">
      <alignment vertical="top" wrapText="1" shrinkToFit="1"/>
    </xf>
    <xf numFmtId="164" fontId="19" fillId="0" borderId="0" xfId="0" applyNumberFormat="1" applyFont="1" applyAlignment="1">
      <alignment vertical="top" wrapText="1" shrinkToFit="1"/>
    </xf>
    <xf numFmtId="4" fontId="19" fillId="0" borderId="0" xfId="0" applyNumberFormat="1" applyFont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2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"/>
  <sheetViews>
    <sheetView tabSelected="1" workbookViewId="0">
      <selection activeCell="G20" sqref="G20"/>
    </sheetView>
  </sheetViews>
  <sheetFormatPr defaultRowHeight="12.75" x14ac:dyDescent="0.2"/>
  <sheetData>
    <row r="1" spans="2:8" ht="13.5" thickBot="1" x14ac:dyDescent="0.25"/>
    <row r="2" spans="2:8" ht="15" x14ac:dyDescent="0.25">
      <c r="B2" s="173" t="s">
        <v>37</v>
      </c>
      <c r="C2" s="174"/>
      <c r="D2" s="174"/>
      <c r="E2" s="174"/>
      <c r="F2" s="174"/>
      <c r="G2" s="174"/>
      <c r="H2" s="175"/>
    </row>
    <row r="3" spans="2:8" ht="57.75" customHeight="1" thickBot="1" x14ac:dyDescent="0.25">
      <c r="B3" s="190" t="s">
        <v>38</v>
      </c>
      <c r="C3" s="191"/>
      <c r="D3" s="191"/>
      <c r="E3" s="191"/>
      <c r="F3" s="191"/>
      <c r="G3" s="191"/>
      <c r="H3" s="192"/>
    </row>
  </sheetData>
  <mergeCells count="1">
    <mergeCell ref="B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46" zoomScaleNormal="100" zoomScaleSheetLayoutView="75" workbookViewId="0">
      <selection activeCell="B55" sqref="A55:XFD5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8" t="s">
        <v>35</v>
      </c>
      <c r="B1" s="205" t="s">
        <v>41</v>
      </c>
      <c r="C1" s="206"/>
      <c r="D1" s="206"/>
      <c r="E1" s="206"/>
      <c r="F1" s="206"/>
      <c r="G1" s="206"/>
      <c r="H1" s="206"/>
      <c r="I1" s="206"/>
      <c r="J1" s="207"/>
    </row>
    <row r="2" spans="1:15" ht="23.25" customHeight="1" x14ac:dyDescent="0.2">
      <c r="A2" s="3"/>
      <c r="B2" s="66" t="s">
        <v>39</v>
      </c>
      <c r="C2" s="67"/>
      <c r="D2" s="219" t="s">
        <v>216</v>
      </c>
      <c r="E2" s="220"/>
      <c r="F2" s="220"/>
      <c r="G2" s="220"/>
      <c r="H2" s="220"/>
      <c r="I2" s="220"/>
      <c r="J2" s="221"/>
      <c r="O2" s="1"/>
    </row>
    <row r="3" spans="1:15" ht="23.25" customHeight="1" x14ac:dyDescent="0.2">
      <c r="A3" s="3"/>
      <c r="B3" s="68" t="s">
        <v>43</v>
      </c>
      <c r="C3" s="69"/>
      <c r="D3" s="193" t="s">
        <v>215</v>
      </c>
      <c r="E3" s="194"/>
      <c r="F3" s="194"/>
      <c r="G3" s="194"/>
      <c r="H3" s="194"/>
      <c r="I3" s="194"/>
      <c r="J3" s="195"/>
    </row>
    <row r="4" spans="1:15" ht="23.25" hidden="1" customHeight="1" x14ac:dyDescent="0.2">
      <c r="A4" s="3"/>
      <c r="B4" s="70" t="s">
        <v>42</v>
      </c>
      <c r="C4" s="71"/>
      <c r="D4" s="72"/>
      <c r="E4" s="72"/>
      <c r="F4" s="73"/>
      <c r="G4" s="73"/>
      <c r="H4" s="73"/>
      <c r="I4" s="73"/>
      <c r="J4" s="74"/>
    </row>
    <row r="5" spans="1:15" ht="24" customHeight="1" x14ac:dyDescent="0.2">
      <c r="A5" s="3"/>
      <c r="B5" s="36" t="s">
        <v>20</v>
      </c>
      <c r="D5" s="75" t="s">
        <v>217</v>
      </c>
      <c r="E5" s="19"/>
      <c r="F5" s="19"/>
      <c r="G5" s="19"/>
      <c r="H5" s="21" t="s">
        <v>32</v>
      </c>
      <c r="I5" s="75" t="s">
        <v>220</v>
      </c>
      <c r="J5" s="9"/>
    </row>
    <row r="6" spans="1:15" ht="15.75" customHeight="1" x14ac:dyDescent="0.2">
      <c r="A6" s="3"/>
      <c r="B6" s="31"/>
      <c r="C6" s="19"/>
      <c r="D6" s="75" t="s">
        <v>222</v>
      </c>
      <c r="E6" s="19"/>
      <c r="F6" s="19"/>
      <c r="G6" s="19"/>
      <c r="H6" s="21" t="s">
        <v>33</v>
      </c>
      <c r="I6" s="75" t="s">
        <v>221</v>
      </c>
      <c r="J6" s="9"/>
    </row>
    <row r="7" spans="1:15" ht="15.75" customHeight="1" x14ac:dyDescent="0.2">
      <c r="A7" s="3"/>
      <c r="B7" s="32"/>
      <c r="C7" s="76" t="s">
        <v>218</v>
      </c>
      <c r="D7" s="65" t="s">
        <v>219</v>
      </c>
      <c r="E7" s="26"/>
      <c r="F7" s="26"/>
      <c r="G7" s="26"/>
      <c r="H7" s="27"/>
      <c r="I7" s="26"/>
      <c r="J7" s="39"/>
    </row>
    <row r="8" spans="1:15" ht="24" hidden="1" customHeight="1" x14ac:dyDescent="0.2">
      <c r="A8" s="3"/>
      <c r="B8" s="36" t="s">
        <v>18</v>
      </c>
      <c r="D8" s="25"/>
      <c r="H8" s="21" t="s">
        <v>32</v>
      </c>
      <c r="I8" s="25"/>
      <c r="J8" s="9"/>
    </row>
    <row r="9" spans="1:15" ht="15.75" hidden="1" customHeight="1" x14ac:dyDescent="0.2">
      <c r="A9" s="3"/>
      <c r="B9" s="3"/>
      <c r="D9" s="25"/>
      <c r="H9" s="21" t="s">
        <v>33</v>
      </c>
      <c r="I9" s="25"/>
      <c r="J9" s="9"/>
    </row>
    <row r="10" spans="1:15" ht="15.75" hidden="1" customHeight="1" x14ac:dyDescent="0.2">
      <c r="A10" s="3"/>
      <c r="B10" s="40"/>
      <c r="C10" s="20"/>
      <c r="D10" s="35"/>
      <c r="E10" s="27"/>
      <c r="F10" s="27"/>
      <c r="G10" s="15"/>
      <c r="H10" s="15"/>
      <c r="I10" s="41"/>
      <c r="J10" s="39"/>
    </row>
    <row r="11" spans="1:15" ht="24" customHeight="1" x14ac:dyDescent="0.2">
      <c r="A11" s="3"/>
      <c r="B11" s="36" t="s">
        <v>17</v>
      </c>
      <c r="D11" s="215"/>
      <c r="E11" s="215"/>
      <c r="F11" s="215"/>
      <c r="G11" s="215"/>
      <c r="H11" s="21" t="s">
        <v>32</v>
      </c>
      <c r="I11" s="188"/>
      <c r="J11" s="9"/>
    </row>
    <row r="12" spans="1:15" ht="15.75" customHeight="1" x14ac:dyDescent="0.2">
      <c r="A12" s="3"/>
      <c r="B12" s="31"/>
      <c r="C12" s="19"/>
      <c r="D12" s="201"/>
      <c r="E12" s="201"/>
      <c r="F12" s="201"/>
      <c r="G12" s="201"/>
      <c r="H12" s="21" t="s">
        <v>33</v>
      </c>
      <c r="I12" s="188"/>
      <c r="J12" s="9"/>
    </row>
    <row r="13" spans="1:15" ht="15.75" customHeight="1" x14ac:dyDescent="0.2">
      <c r="A13" s="3"/>
      <c r="B13" s="32"/>
      <c r="C13" s="77"/>
      <c r="D13" s="202"/>
      <c r="E13" s="202"/>
      <c r="F13" s="202"/>
      <c r="G13" s="202"/>
      <c r="H13" s="22"/>
      <c r="I13" s="26"/>
      <c r="J13" s="39"/>
    </row>
    <row r="14" spans="1:15" ht="24" hidden="1" customHeight="1" x14ac:dyDescent="0.2">
      <c r="A14" s="3"/>
      <c r="B14" s="51" t="s">
        <v>19</v>
      </c>
      <c r="C14" s="52"/>
      <c r="D14" s="53"/>
      <c r="E14" s="54"/>
      <c r="F14" s="54"/>
      <c r="G14" s="54"/>
      <c r="H14" s="55"/>
      <c r="I14" s="54"/>
      <c r="J14" s="56"/>
    </row>
    <row r="15" spans="1:15" ht="32.25" customHeight="1" x14ac:dyDescent="0.2">
      <c r="A15" s="3"/>
      <c r="B15" s="40" t="s">
        <v>30</v>
      </c>
      <c r="C15" s="57"/>
      <c r="D15" s="15"/>
      <c r="E15" s="204"/>
      <c r="F15" s="204"/>
      <c r="G15" s="197"/>
      <c r="H15" s="197"/>
      <c r="I15" s="197" t="s">
        <v>27</v>
      </c>
      <c r="J15" s="198"/>
    </row>
    <row r="16" spans="1:15" ht="23.25" customHeight="1" x14ac:dyDescent="0.2">
      <c r="A16" s="123" t="s">
        <v>22</v>
      </c>
      <c r="B16" s="124" t="s">
        <v>22</v>
      </c>
      <c r="C16" s="44"/>
      <c r="D16" s="45"/>
      <c r="E16" s="199"/>
      <c r="F16" s="200"/>
      <c r="G16" s="199"/>
      <c r="H16" s="200"/>
      <c r="I16" s="199">
        <f>SUMIF(F46:F57,A16,I46:I57)+SUMIF(F46:F57,"PSU",I46:I57)</f>
        <v>0</v>
      </c>
      <c r="J16" s="203"/>
    </row>
    <row r="17" spans="1:10" ht="23.25" customHeight="1" x14ac:dyDescent="0.2">
      <c r="A17" s="123" t="s">
        <v>23</v>
      </c>
      <c r="B17" s="124" t="s">
        <v>23</v>
      </c>
      <c r="C17" s="44"/>
      <c r="D17" s="45"/>
      <c r="E17" s="199"/>
      <c r="F17" s="200"/>
      <c r="G17" s="199"/>
      <c r="H17" s="200"/>
      <c r="I17" s="199">
        <f>SUMIF(F46:F57,A17,I46:I57)</f>
        <v>0</v>
      </c>
      <c r="J17" s="203"/>
    </row>
    <row r="18" spans="1:10" ht="23.25" customHeight="1" x14ac:dyDescent="0.2">
      <c r="A18" s="123" t="s">
        <v>24</v>
      </c>
      <c r="B18" s="124" t="s">
        <v>24</v>
      </c>
      <c r="C18" s="44"/>
      <c r="D18" s="45"/>
      <c r="E18" s="199"/>
      <c r="F18" s="200"/>
      <c r="G18" s="199"/>
      <c r="H18" s="200"/>
      <c r="I18" s="199">
        <f>SUMIF(F46:F57,A18,I46:I57)</f>
        <v>0</v>
      </c>
      <c r="J18" s="203"/>
    </row>
    <row r="19" spans="1:10" ht="23.25" customHeight="1" x14ac:dyDescent="0.2">
      <c r="A19" s="123" t="s">
        <v>70</v>
      </c>
      <c r="B19" s="124" t="s">
        <v>25</v>
      </c>
      <c r="C19" s="44"/>
      <c r="D19" s="45"/>
      <c r="E19" s="199"/>
      <c r="F19" s="200"/>
      <c r="G19" s="199"/>
      <c r="H19" s="200"/>
      <c r="I19" s="199">
        <f>SUMIF(F46:F57,A19,I46:I57)</f>
        <v>0</v>
      </c>
      <c r="J19" s="203"/>
    </row>
    <row r="20" spans="1:10" ht="23.25" customHeight="1" x14ac:dyDescent="0.2">
      <c r="A20" s="123" t="s">
        <v>71</v>
      </c>
      <c r="B20" s="124" t="s">
        <v>26</v>
      </c>
      <c r="C20" s="44"/>
      <c r="D20" s="45"/>
      <c r="E20" s="199"/>
      <c r="F20" s="200"/>
      <c r="G20" s="199"/>
      <c r="H20" s="200"/>
      <c r="I20" s="199">
        <f>SUMIF(F46:F57,A20,I46:I57)</f>
        <v>0</v>
      </c>
      <c r="J20" s="203"/>
    </row>
    <row r="21" spans="1:10" ht="23.25" customHeight="1" x14ac:dyDescent="0.2">
      <c r="A21" s="3"/>
      <c r="B21" s="59" t="s">
        <v>27</v>
      </c>
      <c r="C21" s="60"/>
      <c r="D21" s="61"/>
      <c r="E21" s="213"/>
      <c r="F21" s="214"/>
      <c r="G21" s="213"/>
      <c r="H21" s="214"/>
      <c r="I21" s="213">
        <f>SUM(I16:J20)</f>
        <v>0</v>
      </c>
      <c r="J21" s="218"/>
    </row>
    <row r="22" spans="1:10" ht="33" customHeight="1" x14ac:dyDescent="0.2">
      <c r="A22" s="3"/>
      <c r="B22" s="50" t="s">
        <v>31</v>
      </c>
      <c r="C22" s="44"/>
      <c r="D22" s="45"/>
      <c r="E22" s="49"/>
      <c r="F22" s="47"/>
      <c r="G22" s="38"/>
      <c r="H22" s="38"/>
      <c r="I22" s="38"/>
      <c r="J22" s="48"/>
    </row>
    <row r="23" spans="1:10" ht="23.25" customHeight="1" x14ac:dyDescent="0.2">
      <c r="A23" s="3"/>
      <c r="B23" s="43" t="s">
        <v>10</v>
      </c>
      <c r="C23" s="44"/>
      <c r="D23" s="45"/>
      <c r="E23" s="46">
        <v>15</v>
      </c>
      <c r="F23" s="47" t="s">
        <v>0</v>
      </c>
      <c r="G23" s="211">
        <f>ZakladDPHSniVypocet</f>
        <v>0</v>
      </c>
      <c r="H23" s="212"/>
      <c r="I23" s="212"/>
      <c r="J23" s="48" t="str">
        <f t="shared" ref="J23:J27" si="0">Mena</f>
        <v>CZK</v>
      </c>
    </row>
    <row r="24" spans="1:10" ht="23.25" customHeight="1" x14ac:dyDescent="0.2">
      <c r="A24" s="3"/>
      <c r="B24" s="43" t="s">
        <v>11</v>
      </c>
      <c r="C24" s="44"/>
      <c r="D24" s="45"/>
      <c r="E24" s="46">
        <f>SazbaDPH1</f>
        <v>15</v>
      </c>
      <c r="F24" s="47" t="s">
        <v>0</v>
      </c>
      <c r="G24" s="216">
        <f>ZakladDPHSni*SazbaDPH1/100</f>
        <v>0</v>
      </c>
      <c r="H24" s="217"/>
      <c r="I24" s="217"/>
      <c r="J24" s="48" t="str">
        <f t="shared" si="0"/>
        <v>CZK</v>
      </c>
    </row>
    <row r="25" spans="1:10" ht="23.25" customHeight="1" x14ac:dyDescent="0.2">
      <c r="A25" s="3"/>
      <c r="B25" s="43" t="s">
        <v>12</v>
      </c>
      <c r="C25" s="44"/>
      <c r="D25" s="45"/>
      <c r="E25" s="46">
        <v>21</v>
      </c>
      <c r="F25" s="47" t="s">
        <v>0</v>
      </c>
      <c r="G25" s="211">
        <f>I21</f>
        <v>0</v>
      </c>
      <c r="H25" s="212"/>
      <c r="I25" s="212"/>
      <c r="J25" s="48" t="str">
        <f t="shared" si="0"/>
        <v>CZK</v>
      </c>
    </row>
    <row r="26" spans="1:10" ht="23.25" customHeight="1" thickBot="1" x14ac:dyDescent="0.25">
      <c r="A26" s="3"/>
      <c r="B26" s="37" t="s">
        <v>13</v>
      </c>
      <c r="C26" s="17"/>
      <c r="D26" s="15"/>
      <c r="E26" s="33">
        <f>SazbaDPH2</f>
        <v>21</v>
      </c>
      <c r="F26" s="34" t="s">
        <v>0</v>
      </c>
      <c r="G26" s="208">
        <f>ZakladDPHZakl*SazbaDPH2/100</f>
        <v>0</v>
      </c>
      <c r="H26" s="209"/>
      <c r="I26" s="209"/>
      <c r="J26" s="42" t="str">
        <f t="shared" si="0"/>
        <v>CZK</v>
      </c>
    </row>
    <row r="27" spans="1:10" ht="27.75" hidden="1" customHeight="1" thickBot="1" x14ac:dyDescent="0.25">
      <c r="A27" s="3"/>
      <c r="B27" s="96" t="s">
        <v>21</v>
      </c>
      <c r="C27" s="97"/>
      <c r="D27" s="97"/>
      <c r="E27" s="98"/>
      <c r="F27" s="99"/>
      <c r="G27" s="196">
        <f>ZakladDPHSniVypocet+ZakladDPHZaklVypocet</f>
        <v>0</v>
      </c>
      <c r="H27" s="196"/>
      <c r="I27" s="196"/>
      <c r="J27" s="100" t="str">
        <f t="shared" si="0"/>
        <v>CZK</v>
      </c>
    </row>
    <row r="28" spans="1:10" ht="27.75" customHeight="1" thickBot="1" x14ac:dyDescent="0.25">
      <c r="A28" s="3"/>
      <c r="B28" s="96" t="s">
        <v>34</v>
      </c>
      <c r="C28" s="101"/>
      <c r="D28" s="101"/>
      <c r="E28" s="101"/>
      <c r="F28" s="101"/>
      <c r="G28" s="210">
        <f>ZakladDPHSni+DPHSni+ZakladDPHZakl+DPHZakl</f>
        <v>0</v>
      </c>
      <c r="H28" s="210"/>
      <c r="I28" s="210"/>
      <c r="J28" s="102" t="s">
        <v>47</v>
      </c>
    </row>
    <row r="29" spans="1:10" ht="12.75" customHeight="1" x14ac:dyDescent="0.2">
      <c r="A29" s="3"/>
      <c r="B29" s="3"/>
      <c r="J29" s="10"/>
    </row>
    <row r="30" spans="1:10" ht="30" customHeight="1" x14ac:dyDescent="0.2">
      <c r="A30" s="3"/>
      <c r="B30" s="3"/>
      <c r="J30" s="10"/>
    </row>
    <row r="31" spans="1:10" ht="18.75" customHeight="1" x14ac:dyDescent="0.2">
      <c r="A31" s="3"/>
      <c r="B31" s="18"/>
      <c r="C31" s="16" t="s">
        <v>9</v>
      </c>
      <c r="D31" s="29"/>
      <c r="E31" s="29"/>
      <c r="F31" s="16" t="s">
        <v>8</v>
      </c>
      <c r="G31" s="29"/>
      <c r="H31" s="30">
        <f ca="1">TODAY()</f>
        <v>45510</v>
      </c>
      <c r="I31" s="29"/>
      <c r="J31" s="10"/>
    </row>
    <row r="32" spans="1:10" ht="47.25" customHeight="1" x14ac:dyDescent="0.2">
      <c r="A32" s="3"/>
      <c r="B32" s="3"/>
      <c r="J32" s="10"/>
    </row>
    <row r="33" spans="1:10" s="24" customFormat="1" ht="18.75" customHeight="1" x14ac:dyDescent="0.2">
      <c r="A33" s="23"/>
      <c r="B33" s="23"/>
      <c r="D33" s="231"/>
      <c r="E33" s="231"/>
      <c r="G33" s="231"/>
      <c r="H33" s="231"/>
      <c r="I33" s="231"/>
      <c r="J33" s="28"/>
    </row>
    <row r="34" spans="1:10" ht="12.75" customHeight="1" x14ac:dyDescent="0.2">
      <c r="A34" s="3"/>
      <c r="B34" s="3"/>
      <c r="D34" s="232" t="s">
        <v>2</v>
      </c>
      <c r="E34" s="232"/>
      <c r="H34" s="11" t="s">
        <v>3</v>
      </c>
      <c r="J34" s="10"/>
    </row>
    <row r="35" spans="1:10" ht="13.5" customHeight="1" thickBot="1" x14ac:dyDescent="0.25">
      <c r="A35" s="12"/>
      <c r="B35" s="12"/>
      <c r="C35" s="13"/>
      <c r="D35" s="13"/>
      <c r="E35" s="13"/>
      <c r="F35" s="13"/>
      <c r="G35" s="13"/>
      <c r="H35" s="13"/>
      <c r="I35" s="13"/>
      <c r="J35" s="14"/>
    </row>
    <row r="36" spans="1:10" ht="27" hidden="1" customHeight="1" x14ac:dyDescent="0.25">
      <c r="B36" s="62" t="s">
        <v>14</v>
      </c>
      <c r="C36" s="2"/>
      <c r="D36" s="2"/>
      <c r="E36" s="2"/>
      <c r="F36" s="88"/>
      <c r="G36" s="88"/>
      <c r="H36" s="88"/>
      <c r="I36" s="88"/>
      <c r="J36" s="2"/>
    </row>
    <row r="37" spans="1:10" ht="25.5" hidden="1" customHeight="1" x14ac:dyDescent="0.2">
      <c r="A37" s="80" t="s">
        <v>36</v>
      </c>
      <c r="B37" s="82" t="s">
        <v>15</v>
      </c>
      <c r="C37" s="83" t="s">
        <v>4</v>
      </c>
      <c r="D37" s="84"/>
      <c r="E37" s="84"/>
      <c r="F37" s="89" t="str">
        <f>B23</f>
        <v>Základ pro sníženou DPH</v>
      </c>
      <c r="G37" s="89" t="str">
        <f>B25</f>
        <v>Základ pro základní DPH</v>
      </c>
      <c r="H37" s="90" t="s">
        <v>16</v>
      </c>
      <c r="I37" s="90" t="s">
        <v>1</v>
      </c>
      <c r="J37" s="85" t="s">
        <v>0</v>
      </c>
    </row>
    <row r="38" spans="1:10" ht="25.5" hidden="1" customHeight="1" x14ac:dyDescent="0.2">
      <c r="A38" s="80">
        <v>1</v>
      </c>
      <c r="B38" s="86" t="s">
        <v>45</v>
      </c>
      <c r="C38" s="222" t="s">
        <v>44</v>
      </c>
      <c r="D38" s="223"/>
      <c r="E38" s="223"/>
      <c r="F38" s="91">
        <f>'Rozpočet Pol'!AC86</f>
        <v>0</v>
      </c>
      <c r="G38" s="92">
        <f>'Rozpočet Pol'!AD86</f>
        <v>0</v>
      </c>
      <c r="H38" s="93">
        <f>(F38*SazbaDPH1/100)+(G38*SazbaDPH2/100)</f>
        <v>0</v>
      </c>
      <c r="I38" s="93">
        <f>F38+G38+H38</f>
        <v>0</v>
      </c>
      <c r="J38" s="87" t="str">
        <f>IF(CenaCelkemVypocet=0,"",I38/CenaCelkemVypocet*100)</f>
        <v/>
      </c>
    </row>
    <row r="39" spans="1:10" ht="25.5" hidden="1" customHeight="1" x14ac:dyDescent="0.2">
      <c r="A39" s="80"/>
      <c r="B39" s="224" t="s">
        <v>46</v>
      </c>
      <c r="C39" s="225"/>
      <c r="D39" s="225"/>
      <c r="E39" s="226"/>
      <c r="F39" s="94">
        <f>SUMIF(A38:A38,"=1",F38:F38)</f>
        <v>0</v>
      </c>
      <c r="G39" s="95">
        <f>SUMIF(A38:A38,"=1",G38:G38)</f>
        <v>0</v>
      </c>
      <c r="H39" s="95">
        <f>SUMIF(A38:A38,"=1",H38:H38)</f>
        <v>0</v>
      </c>
      <c r="I39" s="95">
        <f>SUMIF(A38:A38,"=1",I38:I38)</f>
        <v>0</v>
      </c>
      <c r="J39" s="81">
        <f>SUMIF(A38:A38,"=1",J38:J38)</f>
        <v>0</v>
      </c>
    </row>
    <row r="43" spans="1:10" ht="15.75" x14ac:dyDescent="0.25">
      <c r="B43" s="103" t="s">
        <v>48</v>
      </c>
    </row>
    <row r="45" spans="1:10" ht="25.5" customHeight="1" x14ac:dyDescent="0.2">
      <c r="A45" s="104"/>
      <c r="B45" s="108" t="s">
        <v>15</v>
      </c>
      <c r="C45" s="108" t="s">
        <v>4</v>
      </c>
      <c r="D45" s="109"/>
      <c r="E45" s="109"/>
      <c r="F45" s="112" t="s">
        <v>49</v>
      </c>
      <c r="G45" s="112"/>
      <c r="H45" s="112"/>
      <c r="I45" s="227" t="s">
        <v>27</v>
      </c>
      <c r="J45" s="227"/>
    </row>
    <row r="46" spans="1:10" ht="25.5" customHeight="1" x14ac:dyDescent="0.2">
      <c r="A46" s="105"/>
      <c r="B46" s="113" t="s">
        <v>50</v>
      </c>
      <c r="C46" s="229" t="s">
        <v>51</v>
      </c>
      <c r="D46" s="230"/>
      <c r="E46" s="230"/>
      <c r="F46" s="115" t="s">
        <v>22</v>
      </c>
      <c r="G46" s="116"/>
      <c r="H46" s="116"/>
      <c r="I46" s="228">
        <f>'Rozpočet Pol'!G8</f>
        <v>0</v>
      </c>
      <c r="J46" s="228"/>
    </row>
    <row r="47" spans="1:10" ht="25.5" customHeight="1" x14ac:dyDescent="0.2">
      <c r="A47" s="105"/>
      <c r="B47" s="107" t="s">
        <v>52</v>
      </c>
      <c r="C47" s="234" t="s">
        <v>53</v>
      </c>
      <c r="D47" s="235"/>
      <c r="E47" s="235"/>
      <c r="F47" s="117" t="s">
        <v>22</v>
      </c>
      <c r="G47" s="118"/>
      <c r="H47" s="118"/>
      <c r="I47" s="233">
        <f>'Rozpočet Pol'!G20</f>
        <v>0</v>
      </c>
      <c r="J47" s="233"/>
    </row>
    <row r="48" spans="1:10" ht="25.5" customHeight="1" x14ac:dyDescent="0.2">
      <c r="A48" s="105"/>
      <c r="B48" s="107" t="s">
        <v>54</v>
      </c>
      <c r="C48" s="234" t="s">
        <v>55</v>
      </c>
      <c r="D48" s="235"/>
      <c r="E48" s="235"/>
      <c r="F48" s="117" t="s">
        <v>22</v>
      </c>
      <c r="G48" s="118"/>
      <c r="H48" s="118"/>
      <c r="I48" s="233">
        <f>'Rozpočet Pol'!G28</f>
        <v>0</v>
      </c>
      <c r="J48" s="233"/>
    </row>
    <row r="49" spans="1:10" ht="25.5" customHeight="1" x14ac:dyDescent="0.2">
      <c r="A49" s="105"/>
      <c r="B49" s="107" t="s">
        <v>127</v>
      </c>
      <c r="C49" s="234" t="s">
        <v>224</v>
      </c>
      <c r="D49" s="235"/>
      <c r="E49" s="235"/>
      <c r="F49" s="117" t="s">
        <v>23</v>
      </c>
      <c r="G49" s="118"/>
      <c r="H49" s="118"/>
      <c r="I49" s="233">
        <f>'Rozpočet Pol'!G32</f>
        <v>0</v>
      </c>
      <c r="J49" s="233"/>
    </row>
    <row r="50" spans="1:10" ht="25.5" customHeight="1" x14ac:dyDescent="0.2">
      <c r="A50" s="105"/>
      <c r="B50" s="107" t="s">
        <v>56</v>
      </c>
      <c r="C50" s="234" t="s">
        <v>57</v>
      </c>
      <c r="D50" s="235"/>
      <c r="E50" s="235"/>
      <c r="F50" s="117" t="s">
        <v>23</v>
      </c>
      <c r="G50" s="118"/>
      <c r="H50" s="118"/>
      <c r="I50" s="233">
        <f>'Rozpočet Pol'!G39</f>
        <v>0</v>
      </c>
      <c r="J50" s="233"/>
    </row>
    <row r="51" spans="1:10" ht="25.5" customHeight="1" x14ac:dyDescent="0.2">
      <c r="A51" s="105"/>
      <c r="B51" s="107" t="s">
        <v>58</v>
      </c>
      <c r="C51" s="234" t="s">
        <v>59</v>
      </c>
      <c r="D51" s="235"/>
      <c r="E51" s="235"/>
      <c r="F51" s="117" t="s">
        <v>23</v>
      </c>
      <c r="G51" s="118"/>
      <c r="H51" s="118"/>
      <c r="I51" s="233">
        <f>'Rozpočet Pol'!G44</f>
        <v>0</v>
      </c>
      <c r="J51" s="233"/>
    </row>
    <row r="52" spans="1:10" ht="25.5" customHeight="1" x14ac:dyDescent="0.2">
      <c r="A52" s="105"/>
      <c r="B52" s="107" t="s">
        <v>60</v>
      </c>
      <c r="C52" s="234" t="s">
        <v>61</v>
      </c>
      <c r="D52" s="235"/>
      <c r="E52" s="235"/>
      <c r="F52" s="117" t="s">
        <v>23</v>
      </c>
      <c r="G52" s="118"/>
      <c r="H52" s="118"/>
      <c r="I52" s="233">
        <f>'Rozpočet Pol'!G47</f>
        <v>0</v>
      </c>
      <c r="J52" s="233"/>
    </row>
    <row r="53" spans="1:10" ht="25.5" customHeight="1" x14ac:dyDescent="0.2">
      <c r="A53" s="105"/>
      <c r="B53" s="107" t="s">
        <v>62</v>
      </c>
      <c r="C53" s="234" t="s">
        <v>63</v>
      </c>
      <c r="D53" s="235"/>
      <c r="E53" s="235"/>
      <c r="F53" s="117" t="s">
        <v>23</v>
      </c>
      <c r="G53" s="118"/>
      <c r="H53" s="118"/>
      <c r="I53" s="233">
        <f>'Rozpočet Pol'!G50</f>
        <v>0</v>
      </c>
      <c r="J53" s="233"/>
    </row>
    <row r="54" spans="1:10" ht="25.5" customHeight="1" x14ac:dyDescent="0.2">
      <c r="A54" s="105"/>
      <c r="B54" s="107" t="s">
        <v>64</v>
      </c>
      <c r="C54" s="234" t="s">
        <v>65</v>
      </c>
      <c r="D54" s="235"/>
      <c r="E54" s="235"/>
      <c r="F54" s="117" t="s">
        <v>24</v>
      </c>
      <c r="G54" s="118"/>
      <c r="H54" s="118"/>
      <c r="I54" s="233">
        <f>'Rozpočet Pol'!G54</f>
        <v>0</v>
      </c>
      <c r="J54" s="233"/>
    </row>
    <row r="55" spans="1:10" ht="25.5" customHeight="1" x14ac:dyDescent="0.2">
      <c r="A55" s="105"/>
      <c r="B55" s="107" t="s">
        <v>66</v>
      </c>
      <c r="C55" s="234" t="s">
        <v>67</v>
      </c>
      <c r="D55" s="235"/>
      <c r="E55" s="235"/>
      <c r="F55" s="117" t="s">
        <v>22</v>
      </c>
      <c r="G55" s="118"/>
      <c r="H55" s="118"/>
      <c r="I55" s="233">
        <f>'Rozpočet Pol'!G66</f>
        <v>0</v>
      </c>
      <c r="J55" s="233"/>
    </row>
    <row r="56" spans="1:10" ht="25.5" customHeight="1" x14ac:dyDescent="0.2">
      <c r="A56" s="105"/>
      <c r="B56" s="107" t="s">
        <v>68</v>
      </c>
      <c r="C56" s="234" t="s">
        <v>69</v>
      </c>
      <c r="D56" s="235"/>
      <c r="E56" s="235"/>
      <c r="F56" s="117" t="s">
        <v>22</v>
      </c>
      <c r="G56" s="118"/>
      <c r="H56" s="118"/>
      <c r="I56" s="233">
        <f>'Rozpočet Pol'!G68</f>
        <v>0</v>
      </c>
      <c r="J56" s="233"/>
    </row>
    <row r="57" spans="1:10" ht="25.5" customHeight="1" x14ac:dyDescent="0.2">
      <c r="A57" s="105"/>
      <c r="B57" s="114" t="s">
        <v>70</v>
      </c>
      <c r="C57" s="238" t="s">
        <v>25</v>
      </c>
      <c r="D57" s="239"/>
      <c r="E57" s="239"/>
      <c r="F57" s="119" t="s">
        <v>70</v>
      </c>
      <c r="G57" s="120"/>
      <c r="H57" s="120"/>
      <c r="I57" s="237">
        <f>'Rozpočet Pol'!G83</f>
        <v>0</v>
      </c>
      <c r="J57" s="237"/>
    </row>
    <row r="58" spans="1:10" ht="25.5" customHeight="1" x14ac:dyDescent="0.2">
      <c r="A58" s="106"/>
      <c r="B58" s="110" t="s">
        <v>1</v>
      </c>
      <c r="C58" s="110"/>
      <c r="D58" s="111"/>
      <c r="E58" s="111"/>
      <c r="F58" s="121"/>
      <c r="G58" s="122"/>
      <c r="H58" s="122"/>
      <c r="I58" s="236">
        <f>SUM(I46:I57)</f>
        <v>0</v>
      </c>
      <c r="J58" s="236"/>
    </row>
    <row r="59" spans="1:10" x14ac:dyDescent="0.2">
      <c r="F59" s="79"/>
      <c r="G59" s="79"/>
      <c r="H59" s="79"/>
      <c r="I59" s="79"/>
      <c r="J59" s="79"/>
    </row>
    <row r="60" spans="1:10" x14ac:dyDescent="0.2">
      <c r="F60" s="79"/>
      <c r="G60" s="79"/>
      <c r="H60" s="79"/>
      <c r="I60" s="79"/>
      <c r="J60" s="79"/>
    </row>
    <row r="61" spans="1:10" x14ac:dyDescent="0.2">
      <c r="F61" s="79"/>
      <c r="G61" s="79"/>
      <c r="H61" s="79"/>
      <c r="I61" s="79"/>
      <c r="J61" s="7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I58:J58"/>
    <mergeCell ref="I55:J55"/>
    <mergeCell ref="C55:E55"/>
    <mergeCell ref="I56:J56"/>
    <mergeCell ref="C56:E56"/>
    <mergeCell ref="I57:J57"/>
    <mergeCell ref="C57:E57"/>
    <mergeCell ref="I54:J54"/>
    <mergeCell ref="C54:E54"/>
    <mergeCell ref="I53:J53"/>
    <mergeCell ref="C53:E53"/>
    <mergeCell ref="I50:J50"/>
    <mergeCell ref="C50:E50"/>
    <mergeCell ref="I51:J51"/>
    <mergeCell ref="C51:E51"/>
    <mergeCell ref="I52:J52"/>
    <mergeCell ref="C52:E52"/>
    <mergeCell ref="I47:J47"/>
    <mergeCell ref="C47:E47"/>
    <mergeCell ref="I48:J48"/>
    <mergeCell ref="C48:E48"/>
    <mergeCell ref="I49:J49"/>
    <mergeCell ref="C49:E49"/>
    <mergeCell ref="D33:E33"/>
    <mergeCell ref="D34:E34"/>
    <mergeCell ref="G19:H19"/>
    <mergeCell ref="G20:H20"/>
    <mergeCell ref="G33:I33"/>
    <mergeCell ref="C38:E38"/>
    <mergeCell ref="B39:E39"/>
    <mergeCell ref="I45:J45"/>
    <mergeCell ref="I46:J46"/>
    <mergeCell ref="C46:E46"/>
    <mergeCell ref="B1:J1"/>
    <mergeCell ref="G26:I26"/>
    <mergeCell ref="G28:I28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D3:J3"/>
    <mergeCell ref="G27:I27"/>
    <mergeCell ref="G15:H15"/>
    <mergeCell ref="I15:J15"/>
    <mergeCell ref="E16:F16"/>
    <mergeCell ref="D12:G12"/>
    <mergeCell ref="D13:G13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conditionalFormatting sqref="C13">
    <cfRule type="cellIs" dxfId="24" priority="3" stopIfTrue="1" operator="notEqual">
      <formula>0</formula>
    </cfRule>
  </conditionalFormatting>
  <conditionalFormatting sqref="D11:G13">
    <cfRule type="cellIs" dxfId="23" priority="4" stopIfTrue="1" operator="notEqual">
      <formula>0</formula>
    </cfRule>
  </conditionalFormatting>
  <conditionalFormatting sqref="I11:I12">
    <cfRule type="cellIs" dxfId="22" priority="1" stopIfTrue="1" operator="notEqual">
      <formula>0</formula>
    </cfRule>
  </conditionalFormatting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5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0" t="s">
        <v>5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64" t="s">
        <v>40</v>
      </c>
      <c r="B2" s="63"/>
      <c r="C2" s="242"/>
      <c r="D2" s="242"/>
      <c r="E2" s="242"/>
      <c r="F2" s="242"/>
      <c r="G2" s="243"/>
    </row>
    <row r="3" spans="1:7" ht="24.95" hidden="1" customHeight="1" x14ac:dyDescent="0.2">
      <c r="A3" s="64" t="s">
        <v>6</v>
      </c>
      <c r="B3" s="63"/>
      <c r="C3" s="242"/>
      <c r="D3" s="242"/>
      <c r="E3" s="242"/>
      <c r="F3" s="242"/>
      <c r="G3" s="243"/>
    </row>
    <row r="4" spans="1:7" ht="24.95" hidden="1" customHeight="1" x14ac:dyDescent="0.2">
      <c r="A4" s="64" t="s">
        <v>7</v>
      </c>
      <c r="B4" s="63"/>
      <c r="C4" s="242"/>
      <c r="D4" s="242"/>
      <c r="E4" s="242"/>
      <c r="F4" s="242"/>
      <c r="G4" s="24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6"/>
  <sheetViews>
    <sheetView topLeftCell="A27" workbookViewId="0">
      <selection activeCell="F70" sqref="F70:F84"/>
    </sheetView>
  </sheetViews>
  <sheetFormatPr defaultRowHeight="12.75" outlineLevelRow="1" x14ac:dyDescent="0.2"/>
  <cols>
    <col min="1" max="1" width="4.28515625" customWidth="1"/>
    <col min="2" max="2" width="14.42578125" style="78" customWidth="1"/>
    <col min="3" max="3" width="38.28515625" style="78" customWidth="1"/>
    <col min="4" max="4" width="4.5703125" customWidth="1"/>
    <col min="5" max="5" width="10.5703125" style="186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6" t="s">
        <v>5</v>
      </c>
      <c r="B1" s="256"/>
      <c r="C1" s="256"/>
      <c r="D1" s="256"/>
      <c r="E1" s="256"/>
      <c r="F1" s="256"/>
      <c r="G1" s="256"/>
      <c r="AE1" t="s">
        <v>73</v>
      </c>
    </row>
    <row r="2" spans="1:60" ht="24.95" customHeight="1" x14ac:dyDescent="0.2">
      <c r="A2" s="127" t="s">
        <v>72</v>
      </c>
      <c r="B2" s="125"/>
      <c r="C2" s="257" t="s">
        <v>216</v>
      </c>
      <c r="D2" s="258"/>
      <c r="E2" s="258"/>
      <c r="F2" s="258"/>
      <c r="G2" s="259"/>
      <c r="AE2" t="s">
        <v>74</v>
      </c>
    </row>
    <row r="3" spans="1:60" ht="24.95" customHeight="1" x14ac:dyDescent="0.2">
      <c r="A3" s="128" t="s">
        <v>6</v>
      </c>
      <c r="B3" s="126"/>
      <c r="C3" s="260" t="s">
        <v>223</v>
      </c>
      <c r="D3" s="261"/>
      <c r="E3" s="261"/>
      <c r="F3" s="261"/>
      <c r="G3" s="262"/>
      <c r="AE3" t="s">
        <v>75</v>
      </c>
    </row>
    <row r="4" spans="1:60" ht="24.95" hidden="1" customHeight="1" x14ac:dyDescent="0.2">
      <c r="A4" s="128" t="s">
        <v>7</v>
      </c>
      <c r="B4" s="126"/>
      <c r="C4" s="260"/>
      <c r="D4" s="261"/>
      <c r="E4" s="261"/>
      <c r="F4" s="261"/>
      <c r="G4" s="262"/>
      <c r="AE4" t="s">
        <v>76</v>
      </c>
    </row>
    <row r="5" spans="1:60" hidden="1" x14ac:dyDescent="0.2">
      <c r="A5" s="129" t="s">
        <v>77</v>
      </c>
      <c r="B5" s="130"/>
      <c r="C5" s="130"/>
      <c r="D5" s="131"/>
      <c r="E5" s="176"/>
      <c r="F5" s="131"/>
      <c r="G5" s="132"/>
      <c r="AE5" t="s">
        <v>78</v>
      </c>
    </row>
    <row r="7" spans="1:60" ht="38.25" x14ac:dyDescent="0.2">
      <c r="A7" s="138" t="s">
        <v>79</v>
      </c>
      <c r="B7" s="139" t="s">
        <v>80</v>
      </c>
      <c r="C7" s="139" t="s">
        <v>81</v>
      </c>
      <c r="D7" s="138" t="s">
        <v>82</v>
      </c>
      <c r="E7" s="177" t="s">
        <v>83</v>
      </c>
      <c r="F7" s="133" t="s">
        <v>84</v>
      </c>
      <c r="G7" s="151" t="s">
        <v>27</v>
      </c>
      <c r="H7" s="152" t="s">
        <v>28</v>
      </c>
      <c r="I7" s="152" t="s">
        <v>85</v>
      </c>
      <c r="J7" s="152" t="s">
        <v>29</v>
      </c>
      <c r="K7" s="152" t="s">
        <v>86</v>
      </c>
      <c r="L7" s="152" t="s">
        <v>87</v>
      </c>
      <c r="M7" s="152" t="s">
        <v>88</v>
      </c>
      <c r="N7" s="152" t="s">
        <v>89</v>
      </c>
      <c r="O7" s="152" t="s">
        <v>90</v>
      </c>
      <c r="P7" s="152" t="s">
        <v>91</v>
      </c>
      <c r="Q7" s="152" t="s">
        <v>92</v>
      </c>
      <c r="R7" s="152" t="s">
        <v>93</v>
      </c>
      <c r="S7" s="152" t="s">
        <v>94</v>
      </c>
      <c r="T7" s="152" t="s">
        <v>95</v>
      </c>
      <c r="U7" s="141" t="s">
        <v>96</v>
      </c>
    </row>
    <row r="8" spans="1:60" x14ac:dyDescent="0.2">
      <c r="A8" s="153" t="s">
        <v>97</v>
      </c>
      <c r="B8" s="154" t="s">
        <v>50</v>
      </c>
      <c r="C8" s="155" t="s">
        <v>51</v>
      </c>
      <c r="D8" s="140"/>
      <c r="E8" s="178"/>
      <c r="F8" s="156"/>
      <c r="G8" s="156">
        <f>SUMIF(AE9:AE19,"&lt;&gt;NOR",G9:G19)</f>
        <v>0</v>
      </c>
      <c r="H8" s="156"/>
      <c r="I8" s="156">
        <f>SUM(I9:I19)</f>
        <v>0</v>
      </c>
      <c r="J8" s="156"/>
      <c r="K8" s="156">
        <f>SUM(K9:K19)</f>
        <v>0</v>
      </c>
      <c r="L8" s="156"/>
      <c r="M8" s="156">
        <f>SUM(M9:M19)</f>
        <v>0</v>
      </c>
      <c r="N8" s="140"/>
      <c r="O8" s="140">
        <f>SUM(O9:O19)</f>
        <v>7.2942900000000002</v>
      </c>
      <c r="P8" s="140"/>
      <c r="Q8" s="140">
        <f>SUM(Q9:Q19)</f>
        <v>0</v>
      </c>
      <c r="R8" s="140"/>
      <c r="S8" s="140"/>
      <c r="T8" s="153"/>
      <c r="U8" s="140">
        <f>SUM(U9:U19)</f>
        <v>171.63000000000002</v>
      </c>
      <c r="AE8" t="s">
        <v>98</v>
      </c>
    </row>
    <row r="9" spans="1:60" outlineLevel="1" x14ac:dyDescent="0.2">
      <c r="A9" s="135">
        <v>1</v>
      </c>
      <c r="B9" s="135" t="s">
        <v>99</v>
      </c>
      <c r="C9" s="165" t="s">
        <v>100</v>
      </c>
      <c r="D9" s="142" t="s">
        <v>101</v>
      </c>
      <c r="E9" s="189">
        <v>25.8</v>
      </c>
      <c r="F9" s="149"/>
      <c r="G9" s="149">
        <f>ROUND(E9*F9,2)</f>
        <v>0</v>
      </c>
      <c r="H9" s="149"/>
      <c r="I9" s="149">
        <f>ROUND(E9*H9,2)</f>
        <v>0</v>
      </c>
      <c r="J9" s="149"/>
      <c r="K9" s="149">
        <f>ROUND(E9*J9,2)</f>
        <v>0</v>
      </c>
      <c r="L9" s="149">
        <v>21</v>
      </c>
      <c r="M9" s="149">
        <f>G9*(1+L9/100)</f>
        <v>0</v>
      </c>
      <c r="N9" s="142">
        <v>5.3690000000000002E-2</v>
      </c>
      <c r="O9" s="142">
        <f>ROUND(E9*N9,5)</f>
        <v>1.3852</v>
      </c>
      <c r="P9" s="142">
        <v>0</v>
      </c>
      <c r="Q9" s="142">
        <f>ROUND(E9*P9,5)</f>
        <v>0</v>
      </c>
      <c r="R9" s="142"/>
      <c r="S9" s="142"/>
      <c r="T9" s="143">
        <v>1.17717</v>
      </c>
      <c r="U9" s="142">
        <f>ROUND(E9*T9,2)</f>
        <v>30.37</v>
      </c>
      <c r="V9" s="134"/>
      <c r="W9" s="134"/>
      <c r="X9" s="134"/>
      <c r="Y9" s="134"/>
      <c r="Z9" s="134"/>
      <c r="AA9" s="134"/>
      <c r="AB9" s="134"/>
      <c r="AC9" s="134"/>
      <c r="AD9" s="134"/>
      <c r="AE9" s="134" t="s">
        <v>102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</row>
    <row r="10" spans="1:60" ht="13.5" customHeight="1" outlineLevel="1" x14ac:dyDescent="0.2">
      <c r="A10" s="135"/>
      <c r="B10" s="135"/>
      <c r="C10" s="166"/>
      <c r="D10" s="144"/>
      <c r="E10" s="180"/>
      <c r="F10" s="149"/>
      <c r="G10" s="149"/>
      <c r="H10" s="149"/>
      <c r="I10" s="149"/>
      <c r="J10" s="149"/>
      <c r="K10" s="149"/>
      <c r="L10" s="149"/>
      <c r="M10" s="149"/>
      <c r="N10" s="142"/>
      <c r="O10" s="142"/>
      <c r="P10" s="142"/>
      <c r="Q10" s="142"/>
      <c r="R10" s="142"/>
      <c r="S10" s="142"/>
      <c r="T10" s="143"/>
      <c r="U10" s="142"/>
      <c r="V10" s="134"/>
      <c r="W10" s="134"/>
      <c r="X10" s="134"/>
      <c r="Y10" s="134"/>
      <c r="Z10" s="134"/>
      <c r="AA10" s="134"/>
      <c r="AB10" s="134"/>
      <c r="AC10" s="134"/>
      <c r="AD10" s="134"/>
      <c r="AE10" s="134" t="s">
        <v>103</v>
      </c>
      <c r="AF10" s="134">
        <v>2</v>
      </c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</row>
    <row r="11" spans="1:60" outlineLevel="1" x14ac:dyDescent="0.2">
      <c r="A11" s="135">
        <v>2</v>
      </c>
      <c r="B11" s="135" t="s">
        <v>104</v>
      </c>
      <c r="C11" s="165" t="s">
        <v>105</v>
      </c>
      <c r="D11" s="142" t="s">
        <v>106</v>
      </c>
      <c r="E11" s="189">
        <v>21</v>
      </c>
      <c r="F11" s="149"/>
      <c r="G11" s="149">
        <f>ROUND(E11*F11,2)</f>
        <v>0</v>
      </c>
      <c r="H11" s="149"/>
      <c r="I11" s="149">
        <f>ROUND(E11*H11,2)</f>
        <v>0</v>
      </c>
      <c r="J11" s="149"/>
      <c r="K11" s="149">
        <f>ROUND(E11*J11,2)</f>
        <v>0</v>
      </c>
      <c r="L11" s="149">
        <v>21</v>
      </c>
      <c r="M11" s="149">
        <f>G11*(1+L11/100)</f>
        <v>0</v>
      </c>
      <c r="N11" s="142">
        <v>2.3000000000000001E-4</v>
      </c>
      <c r="O11" s="142">
        <f>ROUND(E11*N11,5)</f>
        <v>4.8300000000000001E-3</v>
      </c>
      <c r="P11" s="142">
        <v>0</v>
      </c>
      <c r="Q11" s="142">
        <f>ROUND(E11*P11,5)</f>
        <v>0</v>
      </c>
      <c r="R11" s="142"/>
      <c r="S11" s="142"/>
      <c r="T11" s="143">
        <v>0.05</v>
      </c>
      <c r="U11" s="142">
        <f>ROUND(E11*T11,2)</f>
        <v>1.05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 t="s">
        <v>102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</row>
    <row r="12" spans="1:60" outlineLevel="1" x14ac:dyDescent="0.2">
      <c r="A12" s="135"/>
      <c r="B12" s="135"/>
      <c r="C12" s="167"/>
      <c r="D12" s="145"/>
      <c r="E12" s="181"/>
      <c r="F12" s="149"/>
      <c r="G12" s="149"/>
      <c r="H12" s="149"/>
      <c r="I12" s="149"/>
      <c r="J12" s="149"/>
      <c r="K12" s="149"/>
      <c r="L12" s="149"/>
      <c r="M12" s="149"/>
      <c r="N12" s="142"/>
      <c r="O12" s="142"/>
      <c r="P12" s="142"/>
      <c r="Q12" s="142"/>
      <c r="R12" s="142"/>
      <c r="S12" s="142"/>
      <c r="T12" s="143"/>
      <c r="U12" s="142"/>
      <c r="V12" s="134"/>
      <c r="W12" s="134"/>
      <c r="X12" s="134"/>
      <c r="Y12" s="134"/>
      <c r="Z12" s="134"/>
      <c r="AA12" s="134"/>
      <c r="AB12" s="134"/>
      <c r="AC12" s="134"/>
      <c r="AD12" s="134"/>
      <c r="AE12" s="134" t="s">
        <v>103</v>
      </c>
      <c r="AF12" s="134">
        <v>0</v>
      </c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</row>
    <row r="13" spans="1:60" outlineLevel="1" x14ac:dyDescent="0.2">
      <c r="A13" s="135">
        <v>3</v>
      </c>
      <c r="B13" s="135" t="s">
        <v>107</v>
      </c>
      <c r="C13" s="165" t="s">
        <v>108</v>
      </c>
      <c r="D13" s="142" t="s">
        <v>101</v>
      </c>
      <c r="E13" s="189">
        <v>30</v>
      </c>
      <c r="F13" s="149"/>
      <c r="G13" s="149">
        <f>ROUND(E13*F13,2)</f>
        <v>0</v>
      </c>
      <c r="H13" s="149"/>
      <c r="I13" s="149">
        <f>ROUND(E13*H13,2)</f>
        <v>0</v>
      </c>
      <c r="J13" s="149"/>
      <c r="K13" s="149">
        <f>ROUND(E13*J13,2)</f>
        <v>0</v>
      </c>
      <c r="L13" s="149">
        <v>21</v>
      </c>
      <c r="M13" s="149">
        <f>G13*(1+L13/100)</f>
        <v>0</v>
      </c>
      <c r="N13" s="142">
        <v>5.8500000000000003E-2</v>
      </c>
      <c r="O13" s="142">
        <f>ROUND(E13*N13,5)</f>
        <v>1.7549999999999999</v>
      </c>
      <c r="P13" s="142">
        <v>0</v>
      </c>
      <c r="Q13" s="142">
        <f>ROUND(E13*P13,5)</f>
        <v>0</v>
      </c>
      <c r="R13" s="142"/>
      <c r="S13" s="142"/>
      <c r="T13" s="143">
        <v>1.86904</v>
      </c>
      <c r="U13" s="142">
        <f>ROUND(E13*T13,2)</f>
        <v>56.07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 t="s">
        <v>102</v>
      </c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1:60" outlineLevel="1" x14ac:dyDescent="0.2">
      <c r="A14" s="135"/>
      <c r="B14" s="135"/>
      <c r="C14" s="167"/>
      <c r="D14" s="145"/>
      <c r="E14" s="181"/>
      <c r="F14" s="149"/>
      <c r="G14" s="149"/>
      <c r="H14" s="149"/>
      <c r="I14" s="149"/>
      <c r="J14" s="149"/>
      <c r="K14" s="149"/>
      <c r="L14" s="149"/>
      <c r="M14" s="149"/>
      <c r="N14" s="142"/>
      <c r="O14" s="142"/>
      <c r="P14" s="142"/>
      <c r="Q14" s="142"/>
      <c r="R14" s="142"/>
      <c r="S14" s="142"/>
      <c r="T14" s="143"/>
      <c r="U14" s="142"/>
      <c r="V14" s="134"/>
      <c r="W14" s="134"/>
      <c r="X14" s="134"/>
      <c r="Y14" s="134"/>
      <c r="Z14" s="134"/>
      <c r="AA14" s="134"/>
      <c r="AB14" s="134"/>
      <c r="AC14" s="134"/>
      <c r="AD14" s="134"/>
      <c r="AE14" s="134" t="s">
        <v>103</v>
      </c>
      <c r="AF14" s="134">
        <v>0</v>
      </c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</row>
    <row r="15" spans="1:60" outlineLevel="1" x14ac:dyDescent="0.2">
      <c r="A15" s="135">
        <v>4</v>
      </c>
      <c r="B15" s="135" t="s">
        <v>109</v>
      </c>
      <c r="C15" s="165" t="s">
        <v>110</v>
      </c>
      <c r="D15" s="142" t="s">
        <v>101</v>
      </c>
      <c r="E15" s="189">
        <v>92</v>
      </c>
      <c r="F15" s="149"/>
      <c r="G15" s="149">
        <f>ROUND(E15*F15,2)</f>
        <v>0</v>
      </c>
      <c r="H15" s="149"/>
      <c r="I15" s="149">
        <f>ROUND(E15*H15,2)</f>
        <v>0</v>
      </c>
      <c r="J15" s="149"/>
      <c r="K15" s="149">
        <f>ROUND(E15*J15,2)</f>
        <v>0</v>
      </c>
      <c r="L15" s="149">
        <v>21</v>
      </c>
      <c r="M15" s="149">
        <f>G15*(1+L15/100)</f>
        <v>0</v>
      </c>
      <c r="N15" s="142">
        <v>4.4540000000000003E-2</v>
      </c>
      <c r="O15" s="142">
        <f>ROUND(E15*N15,5)</f>
        <v>4.0976800000000004</v>
      </c>
      <c r="P15" s="142">
        <v>0</v>
      </c>
      <c r="Q15" s="142">
        <f>ROUND(E15*P15,5)</f>
        <v>0</v>
      </c>
      <c r="R15" s="142"/>
      <c r="S15" s="142"/>
      <c r="T15" s="143">
        <v>0.67262</v>
      </c>
      <c r="U15" s="142">
        <f>ROUND(E15*T15,2)</f>
        <v>61.88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 t="s">
        <v>111</v>
      </c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</row>
    <row r="16" spans="1:60" ht="22.5" outlineLevel="1" x14ac:dyDescent="0.2">
      <c r="A16" s="135">
        <v>5</v>
      </c>
      <c r="B16" s="135" t="s">
        <v>112</v>
      </c>
      <c r="C16" s="165" t="s">
        <v>113</v>
      </c>
      <c r="D16" s="142" t="s">
        <v>106</v>
      </c>
      <c r="E16" s="179">
        <v>21</v>
      </c>
      <c r="F16" s="149"/>
      <c r="G16" s="149">
        <f>ROUND(E16*F16,2)</f>
        <v>0</v>
      </c>
      <c r="H16" s="149"/>
      <c r="I16" s="149">
        <f>ROUND(E16*H16,2)</f>
        <v>0</v>
      </c>
      <c r="J16" s="149"/>
      <c r="K16" s="149">
        <f>ROUND(E16*J16,2)</f>
        <v>0</v>
      </c>
      <c r="L16" s="149">
        <v>21</v>
      </c>
      <c r="M16" s="149">
        <f>G16*(1+L16/100)</f>
        <v>0</v>
      </c>
      <c r="N16" s="142">
        <v>2.3800000000000002E-3</v>
      </c>
      <c r="O16" s="142">
        <f>ROUND(E16*N16,5)</f>
        <v>4.9979999999999997E-2</v>
      </c>
      <c r="P16" s="142">
        <v>0</v>
      </c>
      <c r="Q16" s="142">
        <f>ROUND(E16*P16,5)</f>
        <v>0</v>
      </c>
      <c r="R16" s="142"/>
      <c r="S16" s="142"/>
      <c r="T16" s="143">
        <v>0.18232999999999999</v>
      </c>
      <c r="U16" s="142">
        <f>ROUND(E16*T16,2)</f>
        <v>3.83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 t="s">
        <v>102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</row>
    <row r="17" spans="1:60" outlineLevel="1" x14ac:dyDescent="0.2">
      <c r="A17" s="135"/>
      <c r="B17" s="135"/>
      <c r="C17" s="167"/>
      <c r="D17" s="145"/>
      <c r="E17" s="181"/>
      <c r="F17" s="149"/>
      <c r="G17" s="149"/>
      <c r="H17" s="149"/>
      <c r="I17" s="149"/>
      <c r="J17" s="149"/>
      <c r="K17" s="149"/>
      <c r="L17" s="149"/>
      <c r="M17" s="149"/>
      <c r="N17" s="142"/>
      <c r="O17" s="142"/>
      <c r="P17" s="142"/>
      <c r="Q17" s="142"/>
      <c r="R17" s="142"/>
      <c r="S17" s="142"/>
      <c r="T17" s="143"/>
      <c r="U17" s="142"/>
      <c r="V17" s="134"/>
      <c r="W17" s="134"/>
      <c r="X17" s="134"/>
      <c r="Y17" s="134"/>
      <c r="Z17" s="134"/>
      <c r="AA17" s="134"/>
      <c r="AB17" s="134"/>
      <c r="AC17" s="134"/>
      <c r="AD17" s="134"/>
      <c r="AE17" s="134" t="s">
        <v>103</v>
      </c>
      <c r="AF17" s="134">
        <v>0</v>
      </c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</row>
    <row r="18" spans="1:60" outlineLevel="1" x14ac:dyDescent="0.2">
      <c r="A18" s="135">
        <v>6</v>
      </c>
      <c r="B18" s="135" t="s">
        <v>114</v>
      </c>
      <c r="C18" s="165" t="s">
        <v>115</v>
      </c>
      <c r="D18" s="142" t="s">
        <v>101</v>
      </c>
      <c r="E18" s="189">
        <v>40</v>
      </c>
      <c r="F18" s="149"/>
      <c r="G18" s="149">
        <f>ROUND(E18*F18,2)</f>
        <v>0</v>
      </c>
      <c r="H18" s="149"/>
      <c r="I18" s="149">
        <f>ROUND(E18*H18,2)</f>
        <v>0</v>
      </c>
      <c r="J18" s="149"/>
      <c r="K18" s="149">
        <f>ROUND(E18*J18,2)</f>
        <v>0</v>
      </c>
      <c r="L18" s="149">
        <v>21</v>
      </c>
      <c r="M18" s="149">
        <f>G18*(1+L18/100)</f>
        <v>0</v>
      </c>
      <c r="N18" s="142">
        <v>4.0000000000000003E-5</v>
      </c>
      <c r="O18" s="142">
        <f>ROUND(E18*N18,5)</f>
        <v>1.6000000000000001E-3</v>
      </c>
      <c r="P18" s="142">
        <v>0</v>
      </c>
      <c r="Q18" s="142">
        <f>ROUND(E18*P18,5)</f>
        <v>0</v>
      </c>
      <c r="R18" s="142"/>
      <c r="S18" s="142"/>
      <c r="T18" s="143">
        <v>7.8E-2</v>
      </c>
      <c r="U18" s="142">
        <f>ROUND(E18*T18,2)</f>
        <v>3.12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 t="s">
        <v>102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</row>
    <row r="19" spans="1:60" outlineLevel="1" x14ac:dyDescent="0.2">
      <c r="A19" s="135">
        <v>7</v>
      </c>
      <c r="B19" s="135" t="s">
        <v>117</v>
      </c>
      <c r="C19" s="165" t="s">
        <v>118</v>
      </c>
      <c r="D19" s="142" t="s">
        <v>119</v>
      </c>
      <c r="E19" s="179">
        <v>7.29</v>
      </c>
      <c r="F19" s="149"/>
      <c r="G19" s="149">
        <f>ROUND(E19*F19,2)</f>
        <v>0</v>
      </c>
      <c r="H19" s="149"/>
      <c r="I19" s="149">
        <f>ROUND(E19*H19,2)</f>
        <v>0</v>
      </c>
      <c r="J19" s="149"/>
      <c r="K19" s="149">
        <f>ROUND(E19*J19,2)</f>
        <v>0</v>
      </c>
      <c r="L19" s="149">
        <v>21</v>
      </c>
      <c r="M19" s="149">
        <f>G19*(1+L19/100)</f>
        <v>0</v>
      </c>
      <c r="N19" s="142">
        <v>0</v>
      </c>
      <c r="O19" s="142">
        <f>ROUND(E19*N19,5)</f>
        <v>0</v>
      </c>
      <c r="P19" s="142">
        <v>0</v>
      </c>
      <c r="Q19" s="142">
        <f>ROUND(E19*P19,5)</f>
        <v>0</v>
      </c>
      <c r="R19" s="142"/>
      <c r="S19" s="142"/>
      <c r="T19" s="143">
        <v>2.1</v>
      </c>
      <c r="U19" s="142">
        <f>ROUND(E19*T19,2)</f>
        <v>15.31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 t="s">
        <v>102</v>
      </c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</row>
    <row r="20" spans="1:60" x14ac:dyDescent="0.2">
      <c r="A20" s="136" t="s">
        <v>97</v>
      </c>
      <c r="B20" s="136">
        <v>62</v>
      </c>
      <c r="C20" s="168" t="s">
        <v>195</v>
      </c>
      <c r="D20" s="146"/>
      <c r="E20" s="182"/>
      <c r="F20" s="150"/>
      <c r="G20" s="150">
        <f>SUMIF(AE21:AE27,"&lt;&gt;NOR",G21:G27)</f>
        <v>0</v>
      </c>
      <c r="H20" s="150"/>
      <c r="I20" s="150">
        <f>SUM(I21:I27)</f>
        <v>0</v>
      </c>
      <c r="J20" s="150"/>
      <c r="K20" s="150">
        <f>SUM(K21:K27)</f>
        <v>0</v>
      </c>
      <c r="L20" s="150"/>
      <c r="M20" s="150">
        <f>SUM(M21:M27)</f>
        <v>0</v>
      </c>
      <c r="N20" s="146"/>
      <c r="O20" s="146">
        <f>SUM(O21:O27)</f>
        <v>6.87418</v>
      </c>
      <c r="P20" s="146"/>
      <c r="Q20" s="146">
        <f>SUM(Q21:Q27)</f>
        <v>0</v>
      </c>
      <c r="R20" s="146"/>
      <c r="S20" s="146"/>
      <c r="T20" s="147"/>
      <c r="U20" s="146">
        <f>SUM(U21:U27)</f>
        <v>17.98</v>
      </c>
      <c r="AE20" t="s">
        <v>98</v>
      </c>
    </row>
    <row r="21" spans="1:60" outlineLevel="1" x14ac:dyDescent="0.2">
      <c r="A21" s="135">
        <v>8</v>
      </c>
      <c r="B21" s="135"/>
      <c r="C21" s="165" t="s">
        <v>196</v>
      </c>
      <c r="D21" s="142" t="s">
        <v>101</v>
      </c>
      <c r="E21" s="179">
        <v>92</v>
      </c>
      <c r="F21" s="149"/>
      <c r="G21" s="149">
        <f>ROUND(E21*F21,2)</f>
        <v>0</v>
      </c>
      <c r="H21" s="149"/>
      <c r="I21" s="149">
        <f>ROUND(E21*H21,2)</f>
        <v>0</v>
      </c>
      <c r="J21" s="149"/>
      <c r="K21" s="149">
        <f>ROUND(E21*J21,2)</f>
        <v>0</v>
      </c>
      <c r="L21" s="149">
        <v>21</v>
      </c>
      <c r="M21" s="149">
        <f>G21*(1+L21/100)</f>
        <v>0</v>
      </c>
      <c r="N21" s="142">
        <v>3.6110000000000003E-2</v>
      </c>
      <c r="O21" s="142">
        <f>ROUND(E21*N21,5)</f>
        <v>3.32212</v>
      </c>
      <c r="P21" s="142">
        <v>0</v>
      </c>
      <c r="Q21" s="142">
        <f>ROUND(E21*P21,5)</f>
        <v>0</v>
      </c>
      <c r="R21" s="142"/>
      <c r="S21" s="142"/>
      <c r="T21" s="143">
        <v>0</v>
      </c>
      <c r="U21" s="142">
        <f>ROUND(E21*T21,2)</f>
        <v>0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 t="s">
        <v>120</v>
      </c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</row>
    <row r="22" spans="1:60" outlineLevel="1" x14ac:dyDescent="0.2">
      <c r="A22" s="135"/>
      <c r="B22" s="135"/>
      <c r="C22" s="167"/>
      <c r="D22" s="145"/>
      <c r="E22" s="181">
        <v>4.5</v>
      </c>
      <c r="F22" s="149"/>
      <c r="G22" s="149"/>
      <c r="H22" s="149"/>
      <c r="I22" s="149"/>
      <c r="J22" s="149"/>
      <c r="K22" s="149"/>
      <c r="L22" s="149"/>
      <c r="M22" s="149"/>
      <c r="N22" s="142"/>
      <c r="O22" s="142"/>
      <c r="P22" s="142"/>
      <c r="Q22" s="142"/>
      <c r="R22" s="142"/>
      <c r="S22" s="142"/>
      <c r="T22" s="143"/>
      <c r="U22" s="142"/>
      <c r="V22" s="134"/>
      <c r="W22" s="134"/>
      <c r="X22" s="134"/>
      <c r="Y22" s="134"/>
      <c r="Z22" s="134"/>
      <c r="AA22" s="134"/>
      <c r="AB22" s="134"/>
      <c r="AC22" s="134"/>
      <c r="AD22" s="134"/>
      <c r="AE22" s="134" t="s">
        <v>103</v>
      </c>
      <c r="AF22" s="134">
        <v>0</v>
      </c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</row>
    <row r="23" spans="1:60" outlineLevel="1" x14ac:dyDescent="0.2">
      <c r="A23" s="135">
        <v>9</v>
      </c>
      <c r="B23" s="135"/>
      <c r="C23" s="165" t="s">
        <v>198</v>
      </c>
      <c r="D23" s="142" t="s">
        <v>101</v>
      </c>
      <c r="E23" s="179">
        <v>92</v>
      </c>
      <c r="F23" s="149"/>
      <c r="G23" s="149">
        <f>ROUND(E23*F23,2)</f>
        <v>0</v>
      </c>
      <c r="H23" s="149"/>
      <c r="I23" s="149">
        <f>ROUND(E23*H23,2)</f>
        <v>0</v>
      </c>
      <c r="J23" s="149"/>
      <c r="K23" s="149">
        <f>ROUND(E23*J23,2)</f>
        <v>0</v>
      </c>
      <c r="L23" s="149">
        <v>21</v>
      </c>
      <c r="M23" s="149">
        <f>G23*(1+L23/100)</f>
        <v>0</v>
      </c>
      <c r="N23" s="142">
        <v>3.7499999999999999E-2</v>
      </c>
      <c r="O23" s="142">
        <f>ROUND(E23*N23,5)</f>
        <v>3.45</v>
      </c>
      <c r="P23" s="142">
        <v>0</v>
      </c>
      <c r="Q23" s="142">
        <f>ROUND(E23*P23,5)</f>
        <v>0</v>
      </c>
      <c r="R23" s="142"/>
      <c r="S23" s="142"/>
      <c r="T23" s="143">
        <v>0</v>
      </c>
      <c r="U23" s="142">
        <f>ROUND(E23*T23,2)</f>
        <v>0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 t="s">
        <v>102</v>
      </c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</row>
    <row r="24" spans="1:60" outlineLevel="1" x14ac:dyDescent="0.2">
      <c r="A24" s="135"/>
      <c r="B24" s="135"/>
      <c r="C24" s="167"/>
      <c r="D24" s="145"/>
      <c r="E24" s="181">
        <v>1.62</v>
      </c>
      <c r="F24" s="149"/>
      <c r="G24" s="149"/>
      <c r="H24" s="149"/>
      <c r="I24" s="149"/>
      <c r="J24" s="149"/>
      <c r="K24" s="149"/>
      <c r="L24" s="149"/>
      <c r="M24" s="149"/>
      <c r="N24" s="142"/>
      <c r="O24" s="142"/>
      <c r="P24" s="142"/>
      <c r="Q24" s="142"/>
      <c r="R24" s="142"/>
      <c r="S24" s="142"/>
      <c r="T24" s="143"/>
      <c r="U24" s="142"/>
      <c r="V24" s="134"/>
      <c r="W24" s="134"/>
      <c r="X24" s="134"/>
      <c r="Y24" s="134"/>
      <c r="Z24" s="134"/>
      <c r="AA24" s="134"/>
      <c r="AB24" s="134"/>
      <c r="AC24" s="134"/>
      <c r="AD24" s="134"/>
      <c r="AE24" s="134" t="s">
        <v>103</v>
      </c>
      <c r="AF24" s="134">
        <v>0</v>
      </c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</row>
    <row r="25" spans="1:60" outlineLevel="1" x14ac:dyDescent="0.2">
      <c r="A25" s="135">
        <v>10</v>
      </c>
      <c r="B25" s="135"/>
      <c r="C25" s="165" t="s">
        <v>197</v>
      </c>
      <c r="D25" s="142" t="s">
        <v>106</v>
      </c>
      <c r="E25" s="179">
        <v>21</v>
      </c>
      <c r="F25" s="149"/>
      <c r="G25" s="149">
        <f>ROUND(E25*F25,2)</f>
        <v>0</v>
      </c>
      <c r="H25" s="149"/>
      <c r="I25" s="149">
        <f>ROUND(E25*H25,2)</f>
        <v>0</v>
      </c>
      <c r="J25" s="149"/>
      <c r="K25" s="149">
        <f>ROUND(E25*J25,2)</f>
        <v>0</v>
      </c>
      <c r="L25" s="149">
        <v>21</v>
      </c>
      <c r="M25" s="149">
        <f>G25*(1+L25/100)</f>
        <v>0</v>
      </c>
      <c r="N25" s="142">
        <v>4.8599999999999997E-3</v>
      </c>
      <c r="O25" s="142">
        <f>ROUND(E25*N25,5)</f>
        <v>0.10206</v>
      </c>
      <c r="P25" s="142">
        <v>0</v>
      </c>
      <c r="Q25" s="142">
        <f>ROUND(E25*P25,5)</f>
        <v>0</v>
      </c>
      <c r="R25" s="142"/>
      <c r="S25" s="142"/>
      <c r="T25" s="143">
        <v>0.35599999999999998</v>
      </c>
      <c r="U25" s="142">
        <f>ROUND(E25*T25,2)</f>
        <v>7.48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 t="s">
        <v>102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</row>
    <row r="26" spans="1:60" outlineLevel="1" x14ac:dyDescent="0.2">
      <c r="A26" s="135"/>
      <c r="B26" s="135"/>
      <c r="C26" s="167"/>
      <c r="D26" s="145"/>
      <c r="E26" s="181"/>
      <c r="F26" s="149"/>
      <c r="G26" s="149"/>
      <c r="H26" s="149"/>
      <c r="I26" s="149"/>
      <c r="J26" s="149"/>
      <c r="K26" s="149"/>
      <c r="L26" s="149"/>
      <c r="M26" s="149"/>
      <c r="N26" s="142"/>
      <c r="O26" s="142"/>
      <c r="P26" s="142"/>
      <c r="Q26" s="142"/>
      <c r="R26" s="142"/>
      <c r="S26" s="142"/>
      <c r="T26" s="143"/>
      <c r="U26" s="142"/>
      <c r="V26" s="134"/>
      <c r="W26" s="134"/>
      <c r="X26" s="134"/>
      <c r="Y26" s="134"/>
      <c r="Z26" s="134"/>
      <c r="AA26" s="134"/>
      <c r="AB26" s="134"/>
      <c r="AC26" s="134"/>
      <c r="AD26" s="134"/>
      <c r="AE26" s="134" t="s">
        <v>103</v>
      </c>
      <c r="AF26" s="134">
        <v>0</v>
      </c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</row>
    <row r="27" spans="1:60" outlineLevel="1" x14ac:dyDescent="0.2">
      <c r="A27" s="135">
        <v>13</v>
      </c>
      <c r="B27" s="135" t="s">
        <v>117</v>
      </c>
      <c r="C27" s="165" t="s">
        <v>118</v>
      </c>
      <c r="D27" s="142" t="s">
        <v>119</v>
      </c>
      <c r="E27" s="179">
        <v>5</v>
      </c>
      <c r="F27" s="149"/>
      <c r="G27" s="149">
        <f>ROUND(E27*F27,2)</f>
        <v>0</v>
      </c>
      <c r="H27" s="149"/>
      <c r="I27" s="149">
        <f>ROUND(E27*H27,2)</f>
        <v>0</v>
      </c>
      <c r="J27" s="149"/>
      <c r="K27" s="149">
        <f>ROUND(E27*J27,2)</f>
        <v>0</v>
      </c>
      <c r="L27" s="149">
        <v>21</v>
      </c>
      <c r="M27" s="149">
        <f>G27*(1+L27/100)</f>
        <v>0</v>
      </c>
      <c r="N27" s="142">
        <v>0</v>
      </c>
      <c r="O27" s="142">
        <f>ROUND(E27*N27,5)</f>
        <v>0</v>
      </c>
      <c r="P27" s="142">
        <v>0</v>
      </c>
      <c r="Q27" s="142">
        <f>ROUND(E27*P27,5)</f>
        <v>0</v>
      </c>
      <c r="R27" s="142"/>
      <c r="S27" s="142"/>
      <c r="T27" s="143">
        <v>2.1</v>
      </c>
      <c r="U27" s="142">
        <f>ROUND(E27*T27,2)</f>
        <v>10.5</v>
      </c>
      <c r="V27" s="134"/>
      <c r="W27" s="134"/>
      <c r="X27" s="134"/>
      <c r="Y27" s="134"/>
      <c r="Z27" s="134"/>
      <c r="AA27" s="134"/>
      <c r="AB27" s="134"/>
      <c r="AC27" s="134"/>
      <c r="AD27" s="134"/>
      <c r="AE27" s="134" t="s">
        <v>102</v>
      </c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</row>
    <row r="28" spans="1:60" x14ac:dyDescent="0.2">
      <c r="A28" s="136" t="s">
        <v>97</v>
      </c>
      <c r="B28" s="136" t="s">
        <v>54</v>
      </c>
      <c r="C28" s="168" t="s">
        <v>55</v>
      </c>
      <c r="D28" s="146"/>
      <c r="E28" s="182"/>
      <c r="F28" s="150"/>
      <c r="G28" s="150">
        <f>SUMIF(AE29:AE31,"&lt;&gt;NOR",G29:G31)</f>
        <v>0</v>
      </c>
      <c r="H28" s="150"/>
      <c r="I28" s="150">
        <f>SUM(I29:I31)</f>
        <v>0</v>
      </c>
      <c r="J28" s="150"/>
      <c r="K28" s="150">
        <f>SUM(K29:K31)</f>
        <v>0</v>
      </c>
      <c r="L28" s="150"/>
      <c r="M28" s="150">
        <f>SUM(M29:M31)</f>
        <v>0</v>
      </c>
      <c r="N28" s="146"/>
      <c r="O28" s="146">
        <f>SUM(O29:O31)</f>
        <v>0.16</v>
      </c>
      <c r="P28" s="146"/>
      <c r="Q28" s="146">
        <f>SUM(Q29:Q31)</f>
        <v>0</v>
      </c>
      <c r="R28" s="146"/>
      <c r="S28" s="146"/>
      <c r="T28" s="147"/>
      <c r="U28" s="146">
        <f>SUM(U29:U31)</f>
        <v>62.08</v>
      </c>
      <c r="AE28" t="s">
        <v>98</v>
      </c>
    </row>
    <row r="29" spans="1:60" ht="22.5" outlineLevel="1" x14ac:dyDescent="0.2">
      <c r="A29" s="135">
        <v>14</v>
      </c>
      <c r="B29" s="135" t="s">
        <v>201</v>
      </c>
      <c r="C29" s="165" t="s">
        <v>200</v>
      </c>
      <c r="D29" s="142" t="s">
        <v>101</v>
      </c>
      <c r="E29" s="179">
        <v>128</v>
      </c>
      <c r="F29" s="149"/>
      <c r="G29" s="149">
        <f>ROUND(E29*F29,2)</f>
        <v>0</v>
      </c>
      <c r="H29" s="149"/>
      <c r="I29" s="149">
        <f>ROUND(E29*H29,2)</f>
        <v>0</v>
      </c>
      <c r="J29" s="149"/>
      <c r="K29" s="149">
        <f>ROUND(E29*J29,2)</f>
        <v>0</v>
      </c>
      <c r="L29" s="149">
        <v>21</v>
      </c>
      <c r="M29" s="149">
        <f>G29*(1+L29/100)</f>
        <v>0</v>
      </c>
      <c r="N29" s="142">
        <v>4.0000000000000003E-5</v>
      </c>
      <c r="O29" s="142">
        <f>ROUND(E29*N29,5)</f>
        <v>5.1200000000000004E-3</v>
      </c>
      <c r="P29" s="142">
        <v>0</v>
      </c>
      <c r="Q29" s="142">
        <f>ROUND(E29*P29,5)</f>
        <v>0</v>
      </c>
      <c r="R29" s="142"/>
      <c r="S29" s="142"/>
      <c r="T29" s="143">
        <v>0.308</v>
      </c>
      <c r="U29" s="142">
        <f>ROUND(E29*T29,2)</f>
        <v>39.42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 t="s">
        <v>102</v>
      </c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</row>
    <row r="30" spans="1:60" outlineLevel="1" x14ac:dyDescent="0.2">
      <c r="A30" s="135"/>
      <c r="B30" s="135" t="s">
        <v>117</v>
      </c>
      <c r="C30" s="165" t="s">
        <v>202</v>
      </c>
      <c r="D30" s="142" t="s">
        <v>119</v>
      </c>
      <c r="E30" s="179">
        <v>160</v>
      </c>
      <c r="F30" s="149"/>
      <c r="G30" s="149">
        <f>ROUND(E30*F30,2)</f>
        <v>0</v>
      </c>
      <c r="H30" s="149"/>
      <c r="I30" s="149">
        <f>ROUND(E30*H30,2)</f>
        <v>0</v>
      </c>
      <c r="J30" s="149"/>
      <c r="K30" s="149">
        <f>ROUND(E30*J30,2)</f>
        <v>0</v>
      </c>
      <c r="L30" s="149"/>
      <c r="M30" s="149"/>
      <c r="N30" s="142"/>
      <c r="O30" s="142"/>
      <c r="P30" s="142"/>
      <c r="Q30" s="142"/>
      <c r="R30" s="142"/>
      <c r="S30" s="142"/>
      <c r="T30" s="143"/>
      <c r="U30" s="142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</row>
    <row r="31" spans="1:60" outlineLevel="1" x14ac:dyDescent="0.2">
      <c r="A31" s="135">
        <v>15</v>
      </c>
      <c r="B31" s="135" t="s">
        <v>122</v>
      </c>
      <c r="C31" s="165" t="s">
        <v>199</v>
      </c>
      <c r="D31" s="142" t="s">
        <v>101</v>
      </c>
      <c r="E31" s="179">
        <v>128</v>
      </c>
      <c r="F31" s="149"/>
      <c r="G31" s="149">
        <f>ROUND(E31*F31,2)</f>
        <v>0</v>
      </c>
      <c r="H31" s="149"/>
      <c r="I31" s="149">
        <f>ROUND(E31*H31,2)</f>
        <v>0</v>
      </c>
      <c r="J31" s="149"/>
      <c r="K31" s="149">
        <f>ROUND(E31*J31,2)</f>
        <v>0</v>
      </c>
      <c r="L31" s="149">
        <v>21</v>
      </c>
      <c r="M31" s="149">
        <f>G31*(1+L31/100)</f>
        <v>0</v>
      </c>
      <c r="N31" s="142">
        <v>1.2099999999999999E-3</v>
      </c>
      <c r="O31" s="142">
        <f>ROUND(E31*N31,5)</f>
        <v>0.15487999999999999</v>
      </c>
      <c r="P31" s="142">
        <v>0</v>
      </c>
      <c r="Q31" s="142">
        <f>ROUND(E31*P31,5)</f>
        <v>0</v>
      </c>
      <c r="R31" s="142"/>
      <c r="S31" s="142"/>
      <c r="T31" s="143">
        <v>0.17699999999999999</v>
      </c>
      <c r="U31" s="142">
        <f>ROUND(E31*T31,2)</f>
        <v>22.66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 t="s">
        <v>102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</row>
    <row r="32" spans="1:60" x14ac:dyDescent="0.2">
      <c r="A32" s="136" t="s">
        <v>97</v>
      </c>
      <c r="B32" s="136">
        <v>3</v>
      </c>
      <c r="C32" s="168" t="s">
        <v>224</v>
      </c>
      <c r="D32" s="146"/>
      <c r="E32" s="182"/>
      <c r="F32" s="150"/>
      <c r="G32" s="150">
        <f>SUMIF(AE33:AE38,"&lt;&gt;NOR",G33:G38)</f>
        <v>0</v>
      </c>
      <c r="H32" s="150"/>
      <c r="I32" s="150">
        <f>SUM(I35:I35)</f>
        <v>0</v>
      </c>
      <c r="J32" s="150"/>
      <c r="K32" s="150">
        <f>SUM(K35:K35)</f>
        <v>0</v>
      </c>
      <c r="L32" s="150"/>
      <c r="M32" s="150">
        <f>SUM(M35:M35)</f>
        <v>0</v>
      </c>
      <c r="N32" s="146"/>
      <c r="O32" s="146">
        <f>SUM(O33:O38)</f>
        <v>2.49E-3</v>
      </c>
      <c r="P32" s="146"/>
      <c r="Q32" s="146">
        <f>SUM(Q35:Q35)</f>
        <v>0</v>
      </c>
      <c r="R32" s="146"/>
      <c r="S32" s="146"/>
      <c r="T32" s="147"/>
      <c r="U32" s="146">
        <f>SUM(U35:U35)</f>
        <v>0.39</v>
      </c>
      <c r="AE32" t="s">
        <v>98</v>
      </c>
    </row>
    <row r="33" spans="1:60" outlineLevel="1" x14ac:dyDescent="0.2">
      <c r="A33" s="135">
        <v>26</v>
      </c>
      <c r="B33" s="135"/>
      <c r="C33" s="165" t="s">
        <v>208</v>
      </c>
      <c r="D33" s="142" t="s">
        <v>209</v>
      </c>
      <c r="E33" s="179">
        <v>14</v>
      </c>
      <c r="F33" s="149"/>
      <c r="G33" s="149">
        <f t="shared" ref="G33:G37" si="0">ROUND(E33*F33,2)</f>
        <v>0</v>
      </c>
      <c r="H33" s="149"/>
      <c r="I33" s="149">
        <f t="shared" ref="I33:I37" si="1">ROUND(E33*H33,2)</f>
        <v>0</v>
      </c>
      <c r="J33" s="149"/>
      <c r="K33" s="149">
        <f t="shared" ref="K33:K37" si="2">ROUND(E33*J33,2)</f>
        <v>0</v>
      </c>
      <c r="L33" s="149">
        <v>21</v>
      </c>
      <c r="M33" s="149">
        <f t="shared" ref="M33:M37" si="3">G33*(1+L33/100)</f>
        <v>0</v>
      </c>
      <c r="N33" s="142">
        <v>0</v>
      </c>
      <c r="O33" s="142">
        <f t="shared" ref="O33:O37" si="4">ROUND(E33*N33,5)</f>
        <v>0</v>
      </c>
      <c r="P33" s="142">
        <v>0</v>
      </c>
      <c r="Q33" s="142">
        <f t="shared" ref="Q33:Q37" si="5">ROUND(E33*P33,5)</f>
        <v>0</v>
      </c>
      <c r="R33" s="142"/>
      <c r="S33" s="142"/>
      <c r="T33" s="143">
        <v>0.21593999999999999</v>
      </c>
      <c r="U33" s="142">
        <f t="shared" ref="U33:U37" si="6">ROUND(E33*T33,2)</f>
        <v>3.02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 t="s">
        <v>102</v>
      </c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</row>
    <row r="34" spans="1:60" outlineLevel="1" x14ac:dyDescent="0.2">
      <c r="A34" s="135">
        <v>27</v>
      </c>
      <c r="B34" s="135" t="s">
        <v>123</v>
      </c>
      <c r="C34" s="165" t="s">
        <v>210</v>
      </c>
      <c r="D34" s="142" t="s">
        <v>211</v>
      </c>
      <c r="E34" s="179">
        <v>4</v>
      </c>
      <c r="F34" s="149"/>
      <c r="G34" s="149">
        <f t="shared" si="0"/>
        <v>0</v>
      </c>
      <c r="H34" s="149"/>
      <c r="I34" s="149">
        <f t="shared" si="1"/>
        <v>0</v>
      </c>
      <c r="J34" s="149"/>
      <c r="K34" s="149">
        <f t="shared" si="2"/>
        <v>0</v>
      </c>
      <c r="L34" s="149">
        <v>21</v>
      </c>
      <c r="M34" s="149">
        <f t="shared" si="3"/>
        <v>0</v>
      </c>
      <c r="N34" s="142">
        <v>4.8000000000000001E-4</v>
      </c>
      <c r="O34" s="142">
        <f t="shared" si="4"/>
        <v>1.92E-3</v>
      </c>
      <c r="P34" s="142">
        <v>0</v>
      </c>
      <c r="Q34" s="142">
        <f t="shared" si="5"/>
        <v>0</v>
      </c>
      <c r="R34" s="142"/>
      <c r="S34" s="142"/>
      <c r="T34" s="143">
        <v>0.27889999999999998</v>
      </c>
      <c r="U34" s="142">
        <f t="shared" si="6"/>
        <v>1.1200000000000001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 t="s">
        <v>102</v>
      </c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</row>
    <row r="35" spans="1:60" outlineLevel="1" x14ac:dyDescent="0.2">
      <c r="A35" s="135">
        <v>28</v>
      </c>
      <c r="B35" s="135" t="s">
        <v>124</v>
      </c>
      <c r="C35" s="165" t="s">
        <v>212</v>
      </c>
      <c r="D35" s="142" t="s">
        <v>211</v>
      </c>
      <c r="E35" s="179">
        <v>3</v>
      </c>
      <c r="F35" s="149"/>
      <c r="G35" s="149">
        <f t="shared" si="0"/>
        <v>0</v>
      </c>
      <c r="H35" s="149"/>
      <c r="I35" s="149">
        <f t="shared" si="1"/>
        <v>0</v>
      </c>
      <c r="J35" s="149"/>
      <c r="K35" s="149">
        <f t="shared" si="2"/>
        <v>0</v>
      </c>
      <c r="L35" s="149">
        <v>21</v>
      </c>
      <c r="M35" s="149">
        <f t="shared" si="3"/>
        <v>0</v>
      </c>
      <c r="N35" s="142">
        <v>2.0000000000000002E-5</v>
      </c>
      <c r="O35" s="142">
        <f t="shared" si="4"/>
        <v>6.0000000000000002E-5</v>
      </c>
      <c r="P35" s="142">
        <v>0</v>
      </c>
      <c r="Q35" s="142">
        <f t="shared" si="5"/>
        <v>0</v>
      </c>
      <c r="R35" s="142"/>
      <c r="S35" s="142"/>
      <c r="T35" s="143">
        <v>0.129</v>
      </c>
      <c r="U35" s="142">
        <f t="shared" si="6"/>
        <v>0.39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 t="s">
        <v>102</v>
      </c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</row>
    <row r="36" spans="1:60" outlineLevel="1" x14ac:dyDescent="0.2">
      <c r="A36" s="135">
        <v>28</v>
      </c>
      <c r="B36" s="135" t="s">
        <v>124</v>
      </c>
      <c r="C36" s="165" t="s">
        <v>225</v>
      </c>
      <c r="D36" s="142" t="s">
        <v>211</v>
      </c>
      <c r="E36" s="179">
        <v>1</v>
      </c>
      <c r="F36" s="149"/>
      <c r="G36" s="149">
        <f t="shared" ref="G36" si="7">ROUND(E36*F36,2)</f>
        <v>0</v>
      </c>
      <c r="H36" s="149"/>
      <c r="I36" s="149">
        <f t="shared" ref="I36" si="8">ROUND(E36*H36,2)</f>
        <v>0</v>
      </c>
      <c r="J36" s="149"/>
      <c r="K36" s="149">
        <f t="shared" ref="K36" si="9">ROUND(E36*J36,2)</f>
        <v>0</v>
      </c>
      <c r="L36" s="149">
        <v>21</v>
      </c>
      <c r="M36" s="149">
        <f t="shared" ref="M36" si="10">G36*(1+L36/100)</f>
        <v>0</v>
      </c>
      <c r="N36" s="142">
        <v>2.0000000000000002E-5</v>
      </c>
      <c r="O36" s="142">
        <f t="shared" ref="O36" si="11">ROUND(E36*N36,5)</f>
        <v>2.0000000000000002E-5</v>
      </c>
      <c r="P36" s="142">
        <v>0</v>
      </c>
      <c r="Q36" s="142">
        <f t="shared" ref="Q36" si="12">ROUND(E36*P36,5)</f>
        <v>0</v>
      </c>
      <c r="R36" s="142"/>
      <c r="S36" s="142"/>
      <c r="T36" s="143">
        <v>0.129</v>
      </c>
      <c r="U36" s="142">
        <f t="shared" ref="U36" si="13">ROUND(E36*T36,2)</f>
        <v>0.13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 t="s">
        <v>102</v>
      </c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</row>
    <row r="37" spans="1:60" outlineLevel="1" x14ac:dyDescent="0.2">
      <c r="A37" s="135">
        <v>29</v>
      </c>
      <c r="B37" s="135" t="s">
        <v>125</v>
      </c>
      <c r="C37" s="165" t="s">
        <v>213</v>
      </c>
      <c r="D37" s="142" t="s">
        <v>106</v>
      </c>
      <c r="E37" s="179">
        <v>16.25</v>
      </c>
      <c r="F37" s="149"/>
      <c r="G37" s="149">
        <f t="shared" si="0"/>
        <v>0</v>
      </c>
      <c r="H37" s="149"/>
      <c r="I37" s="149">
        <f t="shared" si="1"/>
        <v>0</v>
      </c>
      <c r="J37" s="149"/>
      <c r="K37" s="149">
        <f t="shared" si="2"/>
        <v>0</v>
      </c>
      <c r="L37" s="149">
        <v>21</v>
      </c>
      <c r="M37" s="149">
        <f t="shared" si="3"/>
        <v>0</v>
      </c>
      <c r="N37" s="142">
        <v>3.0000000000000001E-5</v>
      </c>
      <c r="O37" s="142">
        <f t="shared" si="4"/>
        <v>4.8999999999999998E-4</v>
      </c>
      <c r="P37" s="142">
        <v>0</v>
      </c>
      <c r="Q37" s="142">
        <f t="shared" si="5"/>
        <v>0</v>
      </c>
      <c r="R37" s="142"/>
      <c r="S37" s="142"/>
      <c r="T37" s="143">
        <v>0.129</v>
      </c>
      <c r="U37" s="142">
        <f t="shared" si="6"/>
        <v>2.1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 t="s">
        <v>102</v>
      </c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</row>
    <row r="38" spans="1:60" outlineLevel="1" x14ac:dyDescent="0.2">
      <c r="A38" s="135">
        <v>32</v>
      </c>
      <c r="B38" s="135" t="s">
        <v>126</v>
      </c>
      <c r="C38" s="165" t="s">
        <v>214</v>
      </c>
      <c r="D38" s="142" t="s">
        <v>119</v>
      </c>
      <c r="E38" s="179">
        <v>15</v>
      </c>
      <c r="F38" s="149"/>
      <c r="G38" s="149">
        <f t="shared" ref="G38" si="14">ROUND(E38*F38,2)</f>
        <v>0</v>
      </c>
      <c r="H38" s="149"/>
      <c r="I38" s="149">
        <f t="shared" ref="I38" si="15">ROUND(E38*H38,2)</f>
        <v>0</v>
      </c>
      <c r="J38" s="149"/>
      <c r="K38" s="149">
        <f t="shared" ref="K38" si="16">ROUND(E38*J38,2)</f>
        <v>0</v>
      </c>
      <c r="L38" s="149">
        <v>21</v>
      </c>
      <c r="M38" s="149">
        <f t="shared" ref="M38" si="17">G38*(1+L38/100)</f>
        <v>0</v>
      </c>
      <c r="N38" s="142">
        <v>0</v>
      </c>
      <c r="O38" s="142">
        <f t="shared" ref="O38" si="18">ROUND(E38*N38,5)</f>
        <v>0</v>
      </c>
      <c r="P38" s="142">
        <v>0</v>
      </c>
      <c r="Q38" s="142">
        <f t="shared" ref="Q38" si="19">ROUND(E38*P38,5)</f>
        <v>0</v>
      </c>
      <c r="R38" s="142"/>
      <c r="S38" s="142"/>
      <c r="T38" s="143">
        <v>1.327</v>
      </c>
      <c r="U38" s="142">
        <f t="shared" ref="U38" si="20">ROUND(E38*T38,2)</f>
        <v>19.91</v>
      </c>
      <c r="V38" s="134"/>
      <c r="W38" s="134"/>
      <c r="X38" s="134"/>
      <c r="Y38" s="134"/>
      <c r="Z38" s="134"/>
      <c r="AA38" s="134"/>
      <c r="AB38" s="134"/>
      <c r="AC38" s="134"/>
      <c r="AD38" s="134"/>
      <c r="AE38" s="134" t="s">
        <v>102</v>
      </c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</row>
    <row r="39" spans="1:60" x14ac:dyDescent="0.2">
      <c r="A39" s="136" t="s">
        <v>97</v>
      </c>
      <c r="B39" s="136" t="s">
        <v>56</v>
      </c>
      <c r="C39" s="168" t="s">
        <v>57</v>
      </c>
      <c r="D39" s="146"/>
      <c r="E39" s="182"/>
      <c r="F39" s="150"/>
      <c r="G39" s="150">
        <f>SUMIF(AE40:AE43,"&lt;&gt;NOR",G40:G43)</f>
        <v>0</v>
      </c>
      <c r="H39" s="150"/>
      <c r="I39" s="150">
        <f>SUM(I40:I43)</f>
        <v>0</v>
      </c>
      <c r="J39" s="150"/>
      <c r="K39" s="150">
        <f>SUM(K40:K43)</f>
        <v>0</v>
      </c>
      <c r="L39" s="150"/>
      <c r="M39" s="150">
        <f>SUM(M40:M43)</f>
        <v>0</v>
      </c>
      <c r="N39" s="146"/>
      <c r="O39" s="146">
        <f>SUM(O40:O43)</f>
        <v>1.5799999999999998E-2</v>
      </c>
      <c r="P39" s="146"/>
      <c r="Q39" s="146">
        <f>SUM(Q40:Q43)</f>
        <v>0</v>
      </c>
      <c r="R39" s="146"/>
      <c r="S39" s="146"/>
      <c r="T39" s="147"/>
      <c r="U39" s="146">
        <f>SUM(U40:U43)</f>
        <v>3.71</v>
      </c>
      <c r="AE39" t="s">
        <v>98</v>
      </c>
    </row>
    <row r="40" spans="1:60" outlineLevel="1" x14ac:dyDescent="0.2">
      <c r="A40" s="135">
        <v>45</v>
      </c>
      <c r="B40" s="135" t="s">
        <v>129</v>
      </c>
      <c r="C40" s="165" t="s">
        <v>230</v>
      </c>
      <c r="D40" s="142" t="s">
        <v>121</v>
      </c>
      <c r="E40" s="179">
        <v>1</v>
      </c>
      <c r="F40" s="149"/>
      <c r="G40" s="149">
        <f>ROUND(E40*F40,2)</f>
        <v>0</v>
      </c>
      <c r="H40" s="149"/>
      <c r="I40" s="149">
        <f>ROUND(E40*H40,2)</f>
        <v>0</v>
      </c>
      <c r="J40" s="149"/>
      <c r="K40" s="149">
        <f>ROUND(E40*J40,2)</f>
        <v>0</v>
      </c>
      <c r="L40" s="149">
        <v>21</v>
      </c>
      <c r="M40" s="149">
        <f>G40*(1+L40/100)</f>
        <v>0</v>
      </c>
      <c r="N40" s="142">
        <v>0</v>
      </c>
      <c r="O40" s="142">
        <f>ROUND(E40*N40,5)</f>
        <v>0</v>
      </c>
      <c r="P40" s="142">
        <v>0</v>
      </c>
      <c r="Q40" s="142">
        <f>ROUND(E40*P40,5)</f>
        <v>0</v>
      </c>
      <c r="R40" s="142"/>
      <c r="S40" s="142"/>
      <c r="T40" s="143">
        <v>1.45</v>
      </c>
      <c r="U40" s="142">
        <f>ROUND(E40*T40,2)</f>
        <v>1.45</v>
      </c>
      <c r="V40" s="134"/>
      <c r="W40" s="134"/>
      <c r="X40" s="134"/>
      <c r="Y40" s="134"/>
      <c r="Z40" s="134"/>
      <c r="AA40" s="134"/>
      <c r="AB40" s="134"/>
      <c r="AC40" s="134"/>
      <c r="AD40" s="134"/>
      <c r="AE40" s="134" t="s">
        <v>102</v>
      </c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</row>
    <row r="41" spans="1:60" ht="22.5" outlineLevel="1" x14ac:dyDescent="0.2">
      <c r="A41" s="135">
        <v>47</v>
      </c>
      <c r="B41" s="135" t="s">
        <v>130</v>
      </c>
      <c r="C41" s="165" t="s">
        <v>228</v>
      </c>
      <c r="D41" s="142" t="s">
        <v>121</v>
      </c>
      <c r="E41" s="179">
        <v>1</v>
      </c>
      <c r="F41" s="149"/>
      <c r="G41" s="149">
        <f>ROUND(E41*F41,2)</f>
        <v>0</v>
      </c>
      <c r="H41" s="149"/>
      <c r="I41" s="149">
        <f>ROUND(E41*H41,2)</f>
        <v>0</v>
      </c>
      <c r="J41" s="149"/>
      <c r="K41" s="149">
        <f>ROUND(E41*J41,2)</f>
        <v>0</v>
      </c>
      <c r="L41" s="149">
        <v>21</v>
      </c>
      <c r="M41" s="149">
        <f>G41*(1+L41/100)</f>
        <v>0</v>
      </c>
      <c r="N41" s="142">
        <v>1.4999999999999999E-2</v>
      </c>
      <c r="O41" s="142">
        <f>ROUND(E41*N41,5)</f>
        <v>1.4999999999999999E-2</v>
      </c>
      <c r="P41" s="142">
        <v>0</v>
      </c>
      <c r="Q41" s="142">
        <f>ROUND(E41*P41,5)</f>
        <v>0</v>
      </c>
      <c r="R41" s="142"/>
      <c r="S41" s="142"/>
      <c r="T41" s="143">
        <v>0</v>
      </c>
      <c r="U41" s="142">
        <f>ROUND(E41*T41,2)</f>
        <v>0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 t="s">
        <v>120</v>
      </c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</row>
    <row r="42" spans="1:60" ht="22.5" outlineLevel="1" x14ac:dyDescent="0.2">
      <c r="A42" s="135">
        <v>48</v>
      </c>
      <c r="B42" s="135" t="s">
        <v>131</v>
      </c>
      <c r="C42" s="165" t="s">
        <v>229</v>
      </c>
      <c r="D42" s="142" t="s">
        <v>121</v>
      </c>
      <c r="E42" s="179">
        <v>1</v>
      </c>
      <c r="F42" s="149"/>
      <c r="G42" s="149">
        <f>ROUND(E42*F42,2)</f>
        <v>0</v>
      </c>
      <c r="H42" s="149"/>
      <c r="I42" s="149">
        <f>ROUND(E42*H42,2)</f>
        <v>0</v>
      </c>
      <c r="J42" s="149"/>
      <c r="K42" s="149">
        <f>ROUND(E42*J42,2)</f>
        <v>0</v>
      </c>
      <c r="L42" s="149">
        <v>21</v>
      </c>
      <c r="M42" s="149">
        <f>G42*(1+L42/100)</f>
        <v>0</v>
      </c>
      <c r="N42" s="142">
        <v>8.0000000000000004E-4</v>
      </c>
      <c r="O42" s="142">
        <f>ROUND(E42*N42,5)</f>
        <v>8.0000000000000004E-4</v>
      </c>
      <c r="P42" s="142">
        <v>0</v>
      </c>
      <c r="Q42" s="142">
        <f>ROUND(E42*P42,5)</f>
        <v>0</v>
      </c>
      <c r="R42" s="142"/>
      <c r="S42" s="142"/>
      <c r="T42" s="143">
        <v>0</v>
      </c>
      <c r="U42" s="142">
        <f>ROUND(E42*T42,2)</f>
        <v>0</v>
      </c>
      <c r="V42" s="134"/>
      <c r="W42" s="134"/>
      <c r="X42" s="134"/>
      <c r="Y42" s="134"/>
      <c r="Z42" s="134"/>
      <c r="AA42" s="134"/>
      <c r="AB42" s="134"/>
      <c r="AC42" s="134"/>
      <c r="AD42" s="134"/>
      <c r="AE42" s="134" t="s">
        <v>120</v>
      </c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</row>
    <row r="43" spans="1:60" outlineLevel="1" x14ac:dyDescent="0.2">
      <c r="A43" s="135">
        <v>49</v>
      </c>
      <c r="B43" s="135" t="s">
        <v>132</v>
      </c>
      <c r="C43" s="165" t="s">
        <v>133</v>
      </c>
      <c r="D43" s="142" t="s">
        <v>119</v>
      </c>
      <c r="E43" s="179">
        <v>1</v>
      </c>
      <c r="F43" s="149"/>
      <c r="G43" s="149">
        <f>ROUND(E43*F43,2)</f>
        <v>0</v>
      </c>
      <c r="H43" s="149"/>
      <c r="I43" s="149">
        <f>ROUND(E43*H43,2)</f>
        <v>0</v>
      </c>
      <c r="J43" s="149"/>
      <c r="K43" s="149">
        <f>ROUND(E43*J43,2)</f>
        <v>0</v>
      </c>
      <c r="L43" s="149">
        <v>21</v>
      </c>
      <c r="M43" s="149">
        <f>G43*(1+L43/100)</f>
        <v>0</v>
      </c>
      <c r="N43" s="142">
        <v>0</v>
      </c>
      <c r="O43" s="142">
        <f>ROUND(E43*N43,5)</f>
        <v>0</v>
      </c>
      <c r="P43" s="142">
        <v>0</v>
      </c>
      <c r="Q43" s="142">
        <f>ROUND(E43*P43,5)</f>
        <v>0</v>
      </c>
      <c r="R43" s="142"/>
      <c r="S43" s="142"/>
      <c r="T43" s="143">
        <v>2.2549999999999999</v>
      </c>
      <c r="U43" s="142">
        <f>ROUND(E43*T43,2)</f>
        <v>2.2599999999999998</v>
      </c>
      <c r="V43" s="134"/>
      <c r="W43" s="134"/>
      <c r="X43" s="134"/>
      <c r="Y43" s="134"/>
      <c r="Z43" s="134"/>
      <c r="AA43" s="134"/>
      <c r="AB43" s="134"/>
      <c r="AC43" s="134"/>
      <c r="AD43" s="134"/>
      <c r="AE43" s="134" t="s">
        <v>102</v>
      </c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</row>
    <row r="44" spans="1:60" x14ac:dyDescent="0.2">
      <c r="A44" s="136" t="s">
        <v>97</v>
      </c>
      <c r="B44" s="136" t="s">
        <v>58</v>
      </c>
      <c r="C44" s="168" t="s">
        <v>59</v>
      </c>
      <c r="D44" s="146"/>
      <c r="E44" s="182"/>
      <c r="F44" s="150"/>
      <c r="G44" s="150">
        <f>SUMIF(AE45:AE46,"&lt;&gt;NOR",G45:G46)</f>
        <v>0</v>
      </c>
      <c r="H44" s="150"/>
      <c r="I44" s="150">
        <f>SUM(I45:I46)</f>
        <v>0</v>
      </c>
      <c r="J44" s="150"/>
      <c r="K44" s="150">
        <f>SUM(K45:K46)</f>
        <v>0</v>
      </c>
      <c r="L44" s="150"/>
      <c r="M44" s="150">
        <f>SUM(M45:M46)</f>
        <v>0</v>
      </c>
      <c r="N44" s="146"/>
      <c r="O44" s="146">
        <f>SUM(O45:O46)</f>
        <v>1.8000000000000001E-4</v>
      </c>
      <c r="P44" s="146"/>
      <c r="Q44" s="146">
        <f>SUM(Q45:Q46)</f>
        <v>1.5E-3</v>
      </c>
      <c r="R44" s="146"/>
      <c r="S44" s="146"/>
      <c r="T44" s="147"/>
      <c r="U44" s="146">
        <f>SUM(U45:U46)</f>
        <v>6.21</v>
      </c>
      <c r="AE44" t="s">
        <v>98</v>
      </c>
    </row>
    <row r="45" spans="1:60" outlineLevel="1" x14ac:dyDescent="0.2">
      <c r="A45" s="135">
        <v>50</v>
      </c>
      <c r="B45" s="135" t="s">
        <v>134</v>
      </c>
      <c r="C45" s="165" t="s">
        <v>227</v>
      </c>
      <c r="D45" s="142" t="s">
        <v>121</v>
      </c>
      <c r="E45" s="179">
        <v>3</v>
      </c>
      <c r="F45" s="148"/>
      <c r="G45" s="149">
        <f>ROUND(E45*F45,2)</f>
        <v>0</v>
      </c>
      <c r="H45" s="149"/>
      <c r="I45" s="149">
        <f>ROUND(E45*H45,2)</f>
        <v>0</v>
      </c>
      <c r="J45" s="149"/>
      <c r="K45" s="149">
        <f>ROUND(E45*J45,2)</f>
        <v>0</v>
      </c>
      <c r="L45" s="149">
        <v>21</v>
      </c>
      <c r="M45" s="149">
        <f>G45*(1+L45/100)</f>
        <v>0</v>
      </c>
      <c r="N45" s="142">
        <v>6.0000000000000002E-5</v>
      </c>
      <c r="O45" s="142">
        <f>ROUND(E45*N45,5)</f>
        <v>1.8000000000000001E-4</v>
      </c>
      <c r="P45" s="142">
        <v>5.0000000000000001E-4</v>
      </c>
      <c r="Q45" s="142">
        <f>ROUND(E45*P45,5)</f>
        <v>1.5E-3</v>
      </c>
      <c r="R45" s="142"/>
      <c r="S45" s="142"/>
      <c r="T45" s="143">
        <v>2.0699999999999998</v>
      </c>
      <c r="U45" s="142">
        <f>ROUND(E45*T45,2)</f>
        <v>6.21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 t="s">
        <v>102</v>
      </c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</row>
    <row r="46" spans="1:60" outlineLevel="1" x14ac:dyDescent="0.2">
      <c r="A46" s="135"/>
      <c r="B46" s="135"/>
      <c r="C46" s="263" t="s">
        <v>226</v>
      </c>
      <c r="D46" s="264"/>
      <c r="E46" s="265"/>
      <c r="F46" s="266"/>
      <c r="G46" s="267"/>
      <c r="H46" s="149"/>
      <c r="I46" s="149"/>
      <c r="J46" s="149"/>
      <c r="K46" s="149"/>
      <c r="L46" s="149"/>
      <c r="M46" s="149"/>
      <c r="N46" s="142"/>
      <c r="O46" s="142"/>
      <c r="P46" s="142"/>
      <c r="Q46" s="142"/>
      <c r="R46" s="142"/>
      <c r="S46" s="142"/>
      <c r="T46" s="143"/>
      <c r="U46" s="142"/>
      <c r="V46" s="134"/>
      <c r="W46" s="134"/>
      <c r="X46" s="134"/>
      <c r="Y46" s="134"/>
      <c r="Z46" s="134"/>
      <c r="AA46" s="134"/>
      <c r="AB46" s="134"/>
      <c r="AC46" s="134"/>
      <c r="AD46" s="134"/>
      <c r="AE46" s="134" t="s">
        <v>128</v>
      </c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7" t="str">
        <f>C46</f>
        <v>Sekční garážová vrata 375*365 zateplená, barva bílá, pohon motor, nouzový pohon retez</v>
      </c>
      <c r="BB46" s="134"/>
      <c r="BC46" s="134"/>
      <c r="BD46" s="134"/>
      <c r="BE46" s="134"/>
      <c r="BF46" s="134"/>
      <c r="BG46" s="134"/>
      <c r="BH46" s="134"/>
    </row>
    <row r="47" spans="1:60" x14ac:dyDescent="0.2">
      <c r="A47" s="136" t="s">
        <v>97</v>
      </c>
      <c r="B47" s="136" t="s">
        <v>60</v>
      </c>
      <c r="C47" s="168" t="s">
        <v>61</v>
      </c>
      <c r="D47" s="146"/>
      <c r="E47" s="182"/>
      <c r="F47" s="150"/>
      <c r="G47" s="150">
        <f>SUMIF(AE48:AE49,"&lt;&gt;NOR",G48:G49)</f>
        <v>0</v>
      </c>
      <c r="H47" s="150"/>
      <c r="I47" s="150">
        <f>SUM(I48:I49)</f>
        <v>0</v>
      </c>
      <c r="J47" s="150"/>
      <c r="K47" s="150">
        <f>SUM(K48:K49)</f>
        <v>0</v>
      </c>
      <c r="L47" s="150"/>
      <c r="M47" s="150">
        <f>SUM(M48:M49)</f>
        <v>0</v>
      </c>
      <c r="N47" s="146"/>
      <c r="O47" s="146">
        <f>SUM(O48:O49)</f>
        <v>0.2492</v>
      </c>
      <c r="P47" s="146"/>
      <c r="Q47" s="146">
        <f>SUM(Q48:Q49)</f>
        <v>0</v>
      </c>
      <c r="R47" s="146"/>
      <c r="S47" s="146"/>
      <c r="T47" s="147"/>
      <c r="U47" s="146">
        <f>SUM(U48:U49)</f>
        <v>3.05</v>
      </c>
      <c r="AE47" t="s">
        <v>98</v>
      </c>
    </row>
    <row r="48" spans="1:60" outlineLevel="1" x14ac:dyDescent="0.2">
      <c r="A48" s="135">
        <v>51</v>
      </c>
      <c r="B48" s="135" t="s">
        <v>135</v>
      </c>
      <c r="C48" s="165" t="s">
        <v>136</v>
      </c>
      <c r="D48" s="142" t="s">
        <v>101</v>
      </c>
      <c r="E48" s="179">
        <v>5</v>
      </c>
      <c r="F48" s="148"/>
      <c r="G48" s="149">
        <f>ROUND(E48*F48,2)</f>
        <v>0</v>
      </c>
      <c r="H48" s="149"/>
      <c r="I48" s="149">
        <f>ROUND(E48*H48,2)</f>
        <v>0</v>
      </c>
      <c r="J48" s="149"/>
      <c r="K48" s="149">
        <f>ROUND(E48*J48,2)</f>
        <v>0</v>
      </c>
      <c r="L48" s="149">
        <v>21</v>
      </c>
      <c r="M48" s="149">
        <f>G48*(1+L48/100)</f>
        <v>0</v>
      </c>
      <c r="N48" s="142">
        <v>4.9840000000000002E-2</v>
      </c>
      <c r="O48" s="142">
        <f>ROUND(E48*N48,5)</f>
        <v>0.2492</v>
      </c>
      <c r="P48" s="142">
        <v>0</v>
      </c>
      <c r="Q48" s="142">
        <f>ROUND(E48*P48,5)</f>
        <v>0</v>
      </c>
      <c r="R48" s="142"/>
      <c r="S48" s="142"/>
      <c r="T48" s="143">
        <v>0.29246</v>
      </c>
      <c r="U48" s="142">
        <f>ROUND(E48*T48,2)</f>
        <v>1.46</v>
      </c>
      <c r="V48" s="134"/>
      <c r="W48" s="134"/>
      <c r="X48" s="134"/>
      <c r="Y48" s="134"/>
      <c r="Z48" s="134"/>
      <c r="AA48" s="134"/>
      <c r="AB48" s="134"/>
      <c r="AC48" s="134"/>
      <c r="AD48" s="134"/>
      <c r="AE48" s="134" t="s">
        <v>111</v>
      </c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</row>
    <row r="49" spans="1:60" outlineLevel="1" x14ac:dyDescent="0.2">
      <c r="A49" s="135">
        <v>57</v>
      </c>
      <c r="B49" s="135" t="s">
        <v>137</v>
      </c>
      <c r="C49" s="165" t="s">
        <v>138</v>
      </c>
      <c r="D49" s="142" t="s">
        <v>119</v>
      </c>
      <c r="E49" s="179">
        <v>0.997</v>
      </c>
      <c r="F49" s="148"/>
      <c r="G49" s="149">
        <f>ROUND(E49*F49,2)</f>
        <v>0</v>
      </c>
      <c r="H49" s="149"/>
      <c r="I49" s="149">
        <f>ROUND(E49*H49,2)</f>
        <v>0</v>
      </c>
      <c r="J49" s="149"/>
      <c r="K49" s="149">
        <f>ROUND(E49*J49,2)</f>
        <v>0</v>
      </c>
      <c r="L49" s="149">
        <v>21</v>
      </c>
      <c r="M49" s="149">
        <f>G49*(1+L49/100)</f>
        <v>0</v>
      </c>
      <c r="N49" s="142">
        <v>0</v>
      </c>
      <c r="O49" s="142">
        <f>ROUND(E49*N49,5)</f>
        <v>0</v>
      </c>
      <c r="P49" s="142">
        <v>0</v>
      </c>
      <c r="Q49" s="142">
        <f>ROUND(E49*P49,5)</f>
        <v>0</v>
      </c>
      <c r="R49" s="142"/>
      <c r="S49" s="142"/>
      <c r="T49" s="143">
        <v>1.5980000000000001</v>
      </c>
      <c r="U49" s="142">
        <f>ROUND(E49*T49,2)</f>
        <v>1.59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 t="s">
        <v>102</v>
      </c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</row>
    <row r="50" spans="1:60" x14ac:dyDescent="0.2">
      <c r="A50" s="136" t="s">
        <v>97</v>
      </c>
      <c r="B50" s="136" t="s">
        <v>62</v>
      </c>
      <c r="C50" s="168" t="s">
        <v>63</v>
      </c>
      <c r="D50" s="146"/>
      <c r="E50" s="182"/>
      <c r="F50" s="150"/>
      <c r="G50" s="150">
        <f>SUMIF(AE51:AE53,"&lt;&gt;NOR",G51:G53)</f>
        <v>0</v>
      </c>
      <c r="H50" s="150"/>
      <c r="I50" s="150">
        <f>SUM(I51:I53)</f>
        <v>0</v>
      </c>
      <c r="J50" s="150"/>
      <c r="K50" s="150">
        <f>SUM(K51:K53)</f>
        <v>0</v>
      </c>
      <c r="L50" s="150"/>
      <c r="M50" s="150">
        <f>SUM(M51:M53)</f>
        <v>0</v>
      </c>
      <c r="N50" s="146"/>
      <c r="O50" s="146">
        <f>SUM(O51:O53)</f>
        <v>4.5230000000000006E-2</v>
      </c>
      <c r="P50" s="146"/>
      <c r="Q50" s="146">
        <f>SUM(Q51:Q53)</f>
        <v>0</v>
      </c>
      <c r="R50" s="146"/>
      <c r="S50" s="146"/>
      <c r="T50" s="147"/>
      <c r="U50" s="146">
        <f>SUM(U51:U53)</f>
        <v>39.03</v>
      </c>
      <c r="AE50" t="s">
        <v>98</v>
      </c>
    </row>
    <row r="51" spans="1:60" ht="22.5" outlineLevel="1" x14ac:dyDescent="0.2">
      <c r="A51" s="135">
        <v>64</v>
      </c>
      <c r="B51" s="135" t="s">
        <v>139</v>
      </c>
      <c r="C51" s="165" t="s">
        <v>140</v>
      </c>
      <c r="D51" s="142" t="s">
        <v>101</v>
      </c>
      <c r="E51" s="189">
        <v>92</v>
      </c>
      <c r="F51" s="149"/>
      <c r="G51" s="149">
        <f>ROUND(E51*F51,2)</f>
        <v>0</v>
      </c>
      <c r="H51" s="149"/>
      <c r="I51" s="149">
        <f>ROUND(E51*H51,2)</f>
        <v>0</v>
      </c>
      <c r="J51" s="149"/>
      <c r="K51" s="149">
        <f>ROUND(E51*J51,2)</f>
        <v>0</v>
      </c>
      <c r="L51" s="149">
        <v>21</v>
      </c>
      <c r="M51" s="149">
        <f>G51*(1+L51/100)</f>
        <v>0</v>
      </c>
      <c r="N51" s="142">
        <v>2.2000000000000001E-4</v>
      </c>
      <c r="O51" s="142">
        <f>ROUND(E51*N51,5)</f>
        <v>2.0240000000000001E-2</v>
      </c>
      <c r="P51" s="142">
        <v>0</v>
      </c>
      <c r="Q51" s="142">
        <f>ROUND(E51*P51,5)</f>
        <v>0</v>
      </c>
      <c r="R51" s="142"/>
      <c r="S51" s="142"/>
      <c r="T51" s="143">
        <v>0.13439000000000001</v>
      </c>
      <c r="U51" s="142">
        <f>ROUND(E51*T51,2)</f>
        <v>12.36</v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 t="s">
        <v>111</v>
      </c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</row>
    <row r="52" spans="1:60" ht="22.5" outlineLevel="1" x14ac:dyDescent="0.2">
      <c r="A52" s="135">
        <v>65</v>
      </c>
      <c r="B52" s="135" t="s">
        <v>141</v>
      </c>
      <c r="C52" s="165" t="s">
        <v>207</v>
      </c>
      <c r="D52" s="142" t="s">
        <v>101</v>
      </c>
      <c r="E52" s="179">
        <v>49</v>
      </c>
      <c r="F52" s="149"/>
      <c r="G52" s="149">
        <f>ROUND(E52*F52,2)</f>
        <v>0</v>
      </c>
      <c r="H52" s="149"/>
      <c r="I52" s="149">
        <f>ROUND(E52*H52,2)</f>
        <v>0</v>
      </c>
      <c r="J52" s="149"/>
      <c r="K52" s="149">
        <f>ROUND(E52*J52,2)</f>
        <v>0</v>
      </c>
      <c r="L52" s="149">
        <v>21</v>
      </c>
      <c r="M52" s="149">
        <f>G52*(1+L52/100)</f>
        <v>0</v>
      </c>
      <c r="N52" s="142">
        <v>2.5999999999999998E-4</v>
      </c>
      <c r="O52" s="142">
        <f>ROUND(E52*N52,5)</f>
        <v>1.274E-2</v>
      </c>
      <c r="P52" s="142">
        <v>0</v>
      </c>
      <c r="Q52" s="142">
        <f>ROUND(E52*P52,5)</f>
        <v>0</v>
      </c>
      <c r="R52" s="142"/>
      <c r="S52" s="142"/>
      <c r="T52" s="143">
        <v>0.2384</v>
      </c>
      <c r="U52" s="142">
        <f>ROUND(E52*T52,2)</f>
        <v>11.68</v>
      </c>
      <c r="V52" s="134"/>
      <c r="W52" s="134"/>
      <c r="X52" s="134"/>
      <c r="Y52" s="134"/>
      <c r="Z52" s="134"/>
      <c r="AA52" s="134"/>
      <c r="AB52" s="134"/>
      <c r="AC52" s="134"/>
      <c r="AD52" s="134"/>
      <c r="AE52" s="134" t="s">
        <v>111</v>
      </c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</row>
    <row r="53" spans="1:60" ht="22.5" outlineLevel="1" x14ac:dyDescent="0.2">
      <c r="A53" s="135">
        <v>66</v>
      </c>
      <c r="B53" s="135" t="s">
        <v>142</v>
      </c>
      <c r="C53" s="165" t="s">
        <v>143</v>
      </c>
      <c r="D53" s="142" t="s">
        <v>101</v>
      </c>
      <c r="E53" s="189">
        <v>49</v>
      </c>
      <c r="F53" s="149"/>
      <c r="G53" s="149">
        <f>ROUND(E53*F53,2)</f>
        <v>0</v>
      </c>
      <c r="H53" s="149"/>
      <c r="I53" s="149">
        <f>ROUND(E53*H53,2)</f>
        <v>0</v>
      </c>
      <c r="J53" s="149"/>
      <c r="K53" s="149">
        <f>ROUND(E53*J53,2)</f>
        <v>0</v>
      </c>
      <c r="L53" s="149">
        <v>21</v>
      </c>
      <c r="M53" s="149">
        <f>G53*(1+L53/100)</f>
        <v>0</v>
      </c>
      <c r="N53" s="142">
        <v>2.5000000000000001E-4</v>
      </c>
      <c r="O53" s="142">
        <f>ROUND(E53*N53,5)</f>
        <v>1.225E-2</v>
      </c>
      <c r="P53" s="142">
        <v>0</v>
      </c>
      <c r="Q53" s="142">
        <f>ROUND(E53*P53,5)</f>
        <v>0</v>
      </c>
      <c r="R53" s="142"/>
      <c r="S53" s="142"/>
      <c r="T53" s="143">
        <v>0.30599999999999999</v>
      </c>
      <c r="U53" s="142">
        <f>ROUND(E53*T53,2)</f>
        <v>14.99</v>
      </c>
      <c r="V53" s="134"/>
      <c r="W53" s="134"/>
      <c r="X53" s="134"/>
      <c r="Y53" s="134"/>
      <c r="Z53" s="134"/>
      <c r="AA53" s="134"/>
      <c r="AB53" s="134"/>
      <c r="AC53" s="134"/>
      <c r="AD53" s="134"/>
      <c r="AE53" s="134" t="s">
        <v>102</v>
      </c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</row>
    <row r="54" spans="1:60" x14ac:dyDescent="0.2">
      <c r="A54" s="136" t="s">
        <v>97</v>
      </c>
      <c r="B54" s="136" t="s">
        <v>64</v>
      </c>
      <c r="C54" s="168" t="s">
        <v>65</v>
      </c>
      <c r="D54" s="146"/>
      <c r="E54" s="182"/>
      <c r="F54" s="150"/>
      <c r="G54" s="150">
        <f>SUMIF(AE55:AE65,"&lt;&gt;NOR",G55:G65)</f>
        <v>0</v>
      </c>
      <c r="H54" s="150"/>
      <c r="I54" s="150">
        <f>SUM(I55:I65)</f>
        <v>0</v>
      </c>
      <c r="J54" s="150"/>
      <c r="K54" s="150">
        <f>SUM(K55:K65)</f>
        <v>0</v>
      </c>
      <c r="L54" s="150"/>
      <c r="M54" s="150">
        <f>SUM(M55:M65)</f>
        <v>0</v>
      </c>
      <c r="N54" s="146"/>
      <c r="O54" s="146">
        <f>SUM(O55:O65)</f>
        <v>0.11971000000000001</v>
      </c>
      <c r="P54" s="146"/>
      <c r="Q54" s="146">
        <f>SUM(Q55:Q65)</f>
        <v>0</v>
      </c>
      <c r="R54" s="146"/>
      <c r="S54" s="146"/>
      <c r="T54" s="147"/>
      <c r="U54" s="146">
        <f>SUM(U55:U65)</f>
        <v>35.870000000000005</v>
      </c>
      <c r="AE54" t="s">
        <v>98</v>
      </c>
    </row>
    <row r="55" spans="1:60" ht="22.5" outlineLevel="1" x14ac:dyDescent="0.2">
      <c r="A55" s="135">
        <v>67</v>
      </c>
      <c r="B55" s="135" t="s">
        <v>144</v>
      </c>
      <c r="C55" s="165" t="s">
        <v>145</v>
      </c>
      <c r="D55" s="142" t="s">
        <v>121</v>
      </c>
      <c r="E55" s="179">
        <v>3</v>
      </c>
      <c r="F55" s="149"/>
      <c r="G55" s="149">
        <f t="shared" ref="G55:G62" si="21">ROUND(E55*F55,2)</f>
        <v>0</v>
      </c>
      <c r="H55" s="149"/>
      <c r="I55" s="149">
        <f t="shared" ref="I55:I62" si="22">ROUND(E55*H55,2)</f>
        <v>0</v>
      </c>
      <c r="J55" s="149"/>
      <c r="K55" s="149">
        <f t="shared" ref="K55:K62" si="23">ROUND(E55*J55,2)</f>
        <v>0</v>
      </c>
      <c r="L55" s="149">
        <v>21</v>
      </c>
      <c r="M55" s="149">
        <f t="shared" ref="M55:M62" si="24">G55*(1+L55/100)</f>
        <v>0</v>
      </c>
      <c r="N55" s="142">
        <v>3.2000000000000003E-4</v>
      </c>
      <c r="O55" s="142">
        <f t="shared" ref="O55:O62" si="25">ROUND(E55*N55,5)</f>
        <v>9.6000000000000002E-4</v>
      </c>
      <c r="P55" s="142">
        <v>0</v>
      </c>
      <c r="Q55" s="142">
        <f t="shared" ref="Q55:Q62" si="26">ROUND(E55*P55,5)</f>
        <v>0</v>
      </c>
      <c r="R55" s="142"/>
      <c r="S55" s="142"/>
      <c r="T55" s="143">
        <v>0.67500000000000004</v>
      </c>
      <c r="U55" s="142">
        <f t="shared" ref="U55:U62" si="27">ROUND(E55*T55,2)</f>
        <v>2.0299999999999998</v>
      </c>
      <c r="V55" s="134"/>
      <c r="W55" s="134"/>
      <c r="X55" s="134"/>
      <c r="Y55" s="134"/>
      <c r="Z55" s="134"/>
      <c r="AA55" s="134"/>
      <c r="AB55" s="134"/>
      <c r="AC55" s="134"/>
      <c r="AD55" s="134"/>
      <c r="AE55" s="134" t="s">
        <v>102</v>
      </c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</row>
    <row r="56" spans="1:60" ht="22.5" outlineLevel="1" x14ac:dyDescent="0.2">
      <c r="A56" s="135">
        <v>68</v>
      </c>
      <c r="B56" s="135" t="s">
        <v>146</v>
      </c>
      <c r="C56" s="165" t="s">
        <v>147</v>
      </c>
      <c r="D56" s="142" t="s">
        <v>121</v>
      </c>
      <c r="E56" s="179">
        <v>1</v>
      </c>
      <c r="F56" s="149"/>
      <c r="G56" s="149">
        <f t="shared" si="21"/>
        <v>0</v>
      </c>
      <c r="H56" s="149"/>
      <c r="I56" s="149">
        <f t="shared" si="22"/>
        <v>0</v>
      </c>
      <c r="J56" s="149"/>
      <c r="K56" s="149">
        <f t="shared" si="23"/>
        <v>0</v>
      </c>
      <c r="L56" s="149">
        <v>21</v>
      </c>
      <c r="M56" s="149">
        <f t="shared" si="24"/>
        <v>0</v>
      </c>
      <c r="N56" s="142">
        <v>0</v>
      </c>
      <c r="O56" s="142">
        <f t="shared" si="25"/>
        <v>0</v>
      </c>
      <c r="P56" s="142">
        <v>0</v>
      </c>
      <c r="Q56" s="142">
        <f t="shared" si="26"/>
        <v>0</v>
      </c>
      <c r="R56" s="142"/>
      <c r="S56" s="142"/>
      <c r="T56" s="143">
        <v>0.67500000000000004</v>
      </c>
      <c r="U56" s="142">
        <f t="shared" si="27"/>
        <v>0.68</v>
      </c>
      <c r="V56" s="134"/>
      <c r="W56" s="134"/>
      <c r="X56" s="134"/>
      <c r="Y56" s="134"/>
      <c r="Z56" s="134"/>
      <c r="AA56" s="134"/>
      <c r="AB56" s="134"/>
      <c r="AC56" s="134"/>
      <c r="AD56" s="134"/>
      <c r="AE56" s="134" t="s">
        <v>102</v>
      </c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</row>
    <row r="57" spans="1:60" ht="22.5" outlineLevel="1" x14ac:dyDescent="0.2">
      <c r="A57" s="135">
        <v>69</v>
      </c>
      <c r="B57" s="135" t="s">
        <v>148</v>
      </c>
      <c r="C57" s="165" t="s">
        <v>149</v>
      </c>
      <c r="D57" s="142" t="s">
        <v>121</v>
      </c>
      <c r="E57" s="179">
        <v>1</v>
      </c>
      <c r="F57" s="149"/>
      <c r="G57" s="149">
        <f t="shared" si="21"/>
        <v>0</v>
      </c>
      <c r="H57" s="149"/>
      <c r="I57" s="149">
        <f t="shared" si="22"/>
        <v>0</v>
      </c>
      <c r="J57" s="149"/>
      <c r="K57" s="149">
        <f t="shared" si="23"/>
        <v>0</v>
      </c>
      <c r="L57" s="149">
        <v>21</v>
      </c>
      <c r="M57" s="149">
        <f t="shared" si="24"/>
        <v>0</v>
      </c>
      <c r="N57" s="142">
        <v>2.7499999999999998E-3</v>
      </c>
      <c r="O57" s="142">
        <f t="shared" si="25"/>
        <v>2.7499999999999998E-3</v>
      </c>
      <c r="P57" s="142">
        <v>0</v>
      </c>
      <c r="Q57" s="142">
        <f t="shared" si="26"/>
        <v>0</v>
      </c>
      <c r="R57" s="142"/>
      <c r="S57" s="142"/>
      <c r="T57" s="143">
        <v>0</v>
      </c>
      <c r="U57" s="142">
        <f t="shared" si="27"/>
        <v>0</v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 t="s">
        <v>120</v>
      </c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</row>
    <row r="58" spans="1:60" outlineLevel="1" x14ac:dyDescent="0.2">
      <c r="A58" s="135">
        <v>71</v>
      </c>
      <c r="B58" s="135" t="s">
        <v>150</v>
      </c>
      <c r="C58" s="165" t="s">
        <v>151</v>
      </c>
      <c r="D58" s="142" t="s">
        <v>121</v>
      </c>
      <c r="E58" s="179">
        <v>1</v>
      </c>
      <c r="F58" s="149"/>
      <c r="G58" s="149">
        <f t="shared" si="21"/>
        <v>0</v>
      </c>
      <c r="H58" s="149"/>
      <c r="I58" s="149">
        <f t="shared" si="22"/>
        <v>0</v>
      </c>
      <c r="J58" s="149"/>
      <c r="K58" s="149">
        <f t="shared" si="23"/>
        <v>0</v>
      </c>
      <c r="L58" s="149">
        <v>21</v>
      </c>
      <c r="M58" s="149">
        <f t="shared" si="24"/>
        <v>0</v>
      </c>
      <c r="N58" s="142">
        <v>0</v>
      </c>
      <c r="O58" s="142">
        <f t="shared" si="25"/>
        <v>0</v>
      </c>
      <c r="P58" s="142">
        <v>0</v>
      </c>
      <c r="Q58" s="142">
        <f t="shared" si="26"/>
        <v>0</v>
      </c>
      <c r="R58" s="142"/>
      <c r="S58" s="142"/>
      <c r="T58" s="143">
        <v>0</v>
      </c>
      <c r="U58" s="142">
        <f t="shared" si="27"/>
        <v>0</v>
      </c>
      <c r="V58" s="134"/>
      <c r="W58" s="134"/>
      <c r="X58" s="134"/>
      <c r="Y58" s="134"/>
      <c r="Z58" s="134"/>
      <c r="AA58" s="134"/>
      <c r="AB58" s="134"/>
      <c r="AC58" s="134"/>
      <c r="AD58" s="134"/>
      <c r="AE58" s="134" t="s">
        <v>102</v>
      </c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</row>
    <row r="59" spans="1:60" ht="22.5" outlineLevel="1" x14ac:dyDescent="0.2">
      <c r="A59" s="135">
        <v>78</v>
      </c>
      <c r="B59" s="135" t="s">
        <v>152</v>
      </c>
      <c r="C59" s="165" t="s">
        <v>153</v>
      </c>
      <c r="D59" s="142" t="s">
        <v>106</v>
      </c>
      <c r="E59" s="179">
        <v>40</v>
      </c>
      <c r="F59" s="149"/>
      <c r="G59" s="149">
        <f t="shared" si="21"/>
        <v>0</v>
      </c>
      <c r="H59" s="149"/>
      <c r="I59" s="149">
        <f t="shared" si="22"/>
        <v>0</v>
      </c>
      <c r="J59" s="149"/>
      <c r="K59" s="149">
        <f t="shared" si="23"/>
        <v>0</v>
      </c>
      <c r="L59" s="149">
        <v>21</v>
      </c>
      <c r="M59" s="149">
        <f t="shared" si="24"/>
        <v>0</v>
      </c>
      <c r="N59" s="142">
        <v>1.6000000000000001E-4</v>
      </c>
      <c r="O59" s="142">
        <f t="shared" si="25"/>
        <v>6.4000000000000003E-3</v>
      </c>
      <c r="P59" s="142">
        <v>0</v>
      </c>
      <c r="Q59" s="142">
        <f t="shared" si="26"/>
        <v>0</v>
      </c>
      <c r="R59" s="142"/>
      <c r="S59" s="142"/>
      <c r="T59" s="143">
        <v>9.5000000000000001E-2</v>
      </c>
      <c r="U59" s="142">
        <f t="shared" si="27"/>
        <v>3.8</v>
      </c>
      <c r="V59" s="134"/>
      <c r="W59" s="134"/>
      <c r="X59" s="134"/>
      <c r="Y59" s="134"/>
      <c r="Z59" s="134"/>
      <c r="AA59" s="134"/>
      <c r="AB59" s="134"/>
      <c r="AC59" s="134"/>
      <c r="AD59" s="134"/>
      <c r="AE59" s="134" t="s">
        <v>102</v>
      </c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</row>
    <row r="60" spans="1:60" ht="22.5" outlineLevel="1" x14ac:dyDescent="0.2">
      <c r="A60" s="135">
        <v>80</v>
      </c>
      <c r="B60" s="135" t="s">
        <v>154</v>
      </c>
      <c r="C60" s="165" t="s">
        <v>155</v>
      </c>
      <c r="D60" s="142" t="s">
        <v>106</v>
      </c>
      <c r="E60" s="179">
        <v>150</v>
      </c>
      <c r="F60" s="149"/>
      <c r="G60" s="149">
        <f t="shared" si="21"/>
        <v>0</v>
      </c>
      <c r="H60" s="149"/>
      <c r="I60" s="149">
        <f t="shared" si="22"/>
        <v>0</v>
      </c>
      <c r="J60" s="149"/>
      <c r="K60" s="149">
        <f t="shared" si="23"/>
        <v>0</v>
      </c>
      <c r="L60" s="149">
        <v>21</v>
      </c>
      <c r="M60" s="149">
        <f t="shared" si="24"/>
        <v>0</v>
      </c>
      <c r="N60" s="142">
        <v>4.2999999999999999E-4</v>
      </c>
      <c r="O60" s="142">
        <f t="shared" si="25"/>
        <v>6.4500000000000002E-2</v>
      </c>
      <c r="P60" s="142">
        <v>0</v>
      </c>
      <c r="Q60" s="142">
        <f t="shared" si="26"/>
        <v>0</v>
      </c>
      <c r="R60" s="142"/>
      <c r="S60" s="142"/>
      <c r="T60" s="143">
        <v>0.1</v>
      </c>
      <c r="U60" s="142">
        <f t="shared" si="27"/>
        <v>15</v>
      </c>
      <c r="V60" s="134"/>
      <c r="W60" s="134"/>
      <c r="X60" s="134"/>
      <c r="Y60" s="134"/>
      <c r="Z60" s="134"/>
      <c r="AA60" s="134"/>
      <c r="AB60" s="134"/>
      <c r="AC60" s="134"/>
      <c r="AD60" s="134"/>
      <c r="AE60" s="134" t="s">
        <v>102</v>
      </c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</row>
    <row r="61" spans="1:60" outlineLevel="1" x14ac:dyDescent="0.2">
      <c r="A61" s="135">
        <v>83</v>
      </c>
      <c r="B61" s="135" t="s">
        <v>156</v>
      </c>
      <c r="C61" s="165" t="s">
        <v>157</v>
      </c>
      <c r="D61" s="142" t="s">
        <v>106</v>
      </c>
      <c r="E61" s="179">
        <v>50</v>
      </c>
      <c r="F61" s="149"/>
      <c r="G61" s="149">
        <f t="shared" si="21"/>
        <v>0</v>
      </c>
      <c r="H61" s="149"/>
      <c r="I61" s="149">
        <f t="shared" si="22"/>
        <v>0</v>
      </c>
      <c r="J61" s="149"/>
      <c r="K61" s="149">
        <f t="shared" si="23"/>
        <v>0</v>
      </c>
      <c r="L61" s="149">
        <v>21</v>
      </c>
      <c r="M61" s="149">
        <f t="shared" si="24"/>
        <v>0</v>
      </c>
      <c r="N61" s="142">
        <v>1.1E-4</v>
      </c>
      <c r="O61" s="142">
        <f t="shared" si="25"/>
        <v>5.4999999999999997E-3</v>
      </c>
      <c r="P61" s="142">
        <v>0</v>
      </c>
      <c r="Q61" s="142">
        <f t="shared" si="26"/>
        <v>0</v>
      </c>
      <c r="R61" s="142"/>
      <c r="S61" s="142"/>
      <c r="T61" s="143">
        <v>0</v>
      </c>
      <c r="U61" s="142">
        <f t="shared" si="27"/>
        <v>0</v>
      </c>
      <c r="V61" s="134"/>
      <c r="W61" s="134"/>
      <c r="X61" s="134"/>
      <c r="Y61" s="134"/>
      <c r="Z61" s="134"/>
      <c r="AA61" s="134"/>
      <c r="AB61" s="134"/>
      <c r="AC61" s="134"/>
      <c r="AD61" s="134"/>
      <c r="AE61" s="134" t="s">
        <v>120</v>
      </c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</row>
    <row r="62" spans="1:60" outlineLevel="1" x14ac:dyDescent="0.2">
      <c r="A62" s="135">
        <v>84</v>
      </c>
      <c r="B62" s="135" t="s">
        <v>158</v>
      </c>
      <c r="C62" s="165" t="s">
        <v>159</v>
      </c>
      <c r="D62" s="142" t="s">
        <v>106</v>
      </c>
      <c r="E62" s="179">
        <v>40</v>
      </c>
      <c r="F62" s="149"/>
      <c r="G62" s="149">
        <f t="shared" si="21"/>
        <v>0</v>
      </c>
      <c r="H62" s="149"/>
      <c r="I62" s="149">
        <f t="shared" si="22"/>
        <v>0</v>
      </c>
      <c r="J62" s="149"/>
      <c r="K62" s="149">
        <f t="shared" si="23"/>
        <v>0</v>
      </c>
      <c r="L62" s="149">
        <v>21</v>
      </c>
      <c r="M62" s="149">
        <f t="shared" si="24"/>
        <v>0</v>
      </c>
      <c r="N62" s="142">
        <v>9.8999999999999999E-4</v>
      </c>
      <c r="O62" s="142">
        <f t="shared" si="25"/>
        <v>3.9600000000000003E-2</v>
      </c>
      <c r="P62" s="142">
        <v>0</v>
      </c>
      <c r="Q62" s="142">
        <f t="shared" si="26"/>
        <v>0</v>
      </c>
      <c r="R62" s="142"/>
      <c r="S62" s="142"/>
      <c r="T62" s="143">
        <v>0.32900000000000001</v>
      </c>
      <c r="U62" s="142">
        <f t="shared" si="27"/>
        <v>13.16</v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 t="s">
        <v>102</v>
      </c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</row>
    <row r="63" spans="1:60" outlineLevel="1" x14ac:dyDescent="0.2">
      <c r="A63" s="135">
        <v>88</v>
      </c>
      <c r="B63" s="135" t="s">
        <v>160</v>
      </c>
      <c r="C63" s="165" t="s">
        <v>161</v>
      </c>
      <c r="D63" s="142" t="s">
        <v>121</v>
      </c>
      <c r="E63" s="179">
        <v>20</v>
      </c>
      <c r="F63" s="149"/>
      <c r="G63" s="149">
        <f>ROUND(E63*F63,2)</f>
        <v>0</v>
      </c>
      <c r="H63" s="149"/>
      <c r="I63" s="149">
        <f>ROUND(E63*H63,2)</f>
        <v>0</v>
      </c>
      <c r="J63" s="149"/>
      <c r="K63" s="149">
        <f>ROUND(E63*J63,2)</f>
        <v>0</v>
      </c>
      <c r="L63" s="149">
        <v>21</v>
      </c>
      <c r="M63" s="149">
        <f>G63*(1+L63/100)</f>
        <v>0</v>
      </c>
      <c r="N63" s="142">
        <v>0</v>
      </c>
      <c r="O63" s="142">
        <f>ROUND(E63*N63,5)</f>
        <v>0</v>
      </c>
      <c r="P63" s="142">
        <v>0</v>
      </c>
      <c r="Q63" s="142">
        <f>ROUND(E63*P63,5)</f>
        <v>0</v>
      </c>
      <c r="R63" s="142"/>
      <c r="S63" s="142"/>
      <c r="T63" s="143">
        <v>0.06</v>
      </c>
      <c r="U63" s="142">
        <f>ROUND(E63*T63,2)</f>
        <v>1.2</v>
      </c>
      <c r="V63" s="134"/>
      <c r="W63" s="134"/>
      <c r="X63" s="134"/>
      <c r="Y63" s="134"/>
      <c r="Z63" s="134"/>
      <c r="AA63" s="134"/>
      <c r="AB63" s="134"/>
      <c r="AC63" s="134"/>
      <c r="AD63" s="134"/>
      <c r="AE63" s="134" t="s">
        <v>102</v>
      </c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</row>
    <row r="64" spans="1:60" ht="22.5" outlineLevel="1" x14ac:dyDescent="0.2">
      <c r="A64" s="135">
        <v>89</v>
      </c>
      <c r="B64" s="135" t="s">
        <v>162</v>
      </c>
      <c r="C64" s="165" t="s">
        <v>163</v>
      </c>
      <c r="D64" s="142" t="s">
        <v>0</v>
      </c>
      <c r="E64" s="187">
        <v>1400</v>
      </c>
      <c r="F64" s="149"/>
      <c r="G64" s="149">
        <f>ROUND(E64*F64,2)</f>
        <v>0</v>
      </c>
      <c r="H64" s="149"/>
      <c r="I64" s="149">
        <f>ROUND(E64*H64,2)</f>
        <v>0</v>
      </c>
      <c r="J64" s="149"/>
      <c r="K64" s="149">
        <f>ROUND(E64*J64,2)</f>
        <v>0</v>
      </c>
      <c r="L64" s="149">
        <v>21</v>
      </c>
      <c r="M64" s="149">
        <f>G64*(1+L64/100)</f>
        <v>0</v>
      </c>
      <c r="N64" s="142">
        <v>0</v>
      </c>
      <c r="O64" s="142">
        <f>ROUND(E64*N64,5)</f>
        <v>0</v>
      </c>
      <c r="P64" s="142">
        <v>0</v>
      </c>
      <c r="Q64" s="142">
        <f>ROUND(E64*P64,5)</f>
        <v>0</v>
      </c>
      <c r="R64" s="142"/>
      <c r="S64" s="142"/>
      <c r="T64" s="143">
        <v>0</v>
      </c>
      <c r="U64" s="142">
        <f>ROUND(E64*T64,2)</f>
        <v>0</v>
      </c>
      <c r="V64" s="134"/>
      <c r="W64" s="134"/>
      <c r="X64" s="134"/>
      <c r="Y64" s="134"/>
      <c r="Z64" s="134"/>
      <c r="AA64" s="134"/>
      <c r="AB64" s="134"/>
      <c r="AC64" s="134"/>
      <c r="AD64" s="134"/>
      <c r="AE64" s="134" t="s">
        <v>102</v>
      </c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</row>
    <row r="65" spans="1:60" ht="22.5" outlineLevel="1" x14ac:dyDescent="0.2">
      <c r="A65" s="135">
        <v>90</v>
      </c>
      <c r="B65" s="135" t="s">
        <v>164</v>
      </c>
      <c r="C65" s="165" t="s">
        <v>194</v>
      </c>
      <c r="D65" s="142" t="s">
        <v>165</v>
      </c>
      <c r="E65" s="179">
        <v>1</v>
      </c>
      <c r="F65" s="149"/>
      <c r="G65" s="149">
        <f>ROUND(E65*F65,2)</f>
        <v>0</v>
      </c>
      <c r="H65" s="149"/>
      <c r="I65" s="149">
        <f>ROUND(E65*H65,2)</f>
        <v>0</v>
      </c>
      <c r="J65" s="149"/>
      <c r="K65" s="149">
        <f>ROUND(E65*J65,2)</f>
        <v>0</v>
      </c>
      <c r="L65" s="149">
        <v>21</v>
      </c>
      <c r="M65" s="149">
        <f>G65*(1+L65/100)</f>
        <v>0</v>
      </c>
      <c r="N65" s="142">
        <v>0</v>
      </c>
      <c r="O65" s="142">
        <f>ROUND(E65*N65,5)</f>
        <v>0</v>
      </c>
      <c r="P65" s="142">
        <v>0</v>
      </c>
      <c r="Q65" s="142">
        <f>ROUND(E65*P65,5)</f>
        <v>0</v>
      </c>
      <c r="R65" s="142"/>
      <c r="S65" s="142"/>
      <c r="T65" s="143">
        <v>0</v>
      </c>
      <c r="U65" s="142">
        <f>ROUND(E65*T65,2)</f>
        <v>0</v>
      </c>
      <c r="V65" s="134"/>
      <c r="W65" s="134"/>
      <c r="X65" s="134"/>
      <c r="Y65" s="134"/>
      <c r="Z65" s="134"/>
      <c r="AA65" s="134"/>
      <c r="AB65" s="134"/>
      <c r="AC65" s="134"/>
      <c r="AD65" s="134"/>
      <c r="AE65" s="134" t="s">
        <v>102</v>
      </c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</row>
    <row r="66" spans="1:60" x14ac:dyDescent="0.2">
      <c r="A66" s="136" t="s">
        <v>97</v>
      </c>
      <c r="B66" s="136" t="s">
        <v>66</v>
      </c>
      <c r="C66" s="168" t="s">
        <v>67</v>
      </c>
      <c r="D66" s="146"/>
      <c r="E66" s="182"/>
      <c r="F66" s="150"/>
      <c r="G66" s="150">
        <f>SUMIF(AE67:AE67,"&lt;&gt;NOR",G67:G67)</f>
        <v>0</v>
      </c>
      <c r="H66" s="150"/>
      <c r="I66" s="150">
        <f>SUM(I67:I67)</f>
        <v>0</v>
      </c>
      <c r="J66" s="150"/>
      <c r="K66" s="150">
        <f>SUM(K67:K67)</f>
        <v>0</v>
      </c>
      <c r="L66" s="150"/>
      <c r="M66" s="150">
        <f>SUM(M67:M67)</f>
        <v>0</v>
      </c>
      <c r="N66" s="146"/>
      <c r="O66" s="146">
        <f>SUM(O67:O67)</f>
        <v>0</v>
      </c>
      <c r="P66" s="146"/>
      <c r="Q66" s="146">
        <f>SUM(Q67:Q67)</f>
        <v>0</v>
      </c>
      <c r="R66" s="146"/>
      <c r="S66" s="146"/>
      <c r="T66" s="147"/>
      <c r="U66" s="146">
        <f>SUM(U67:U67)</f>
        <v>12</v>
      </c>
      <c r="AE66" t="s">
        <v>98</v>
      </c>
    </row>
    <row r="67" spans="1:60" ht="22.5" outlineLevel="1" x14ac:dyDescent="0.2">
      <c r="A67" s="135">
        <v>108</v>
      </c>
      <c r="B67" s="135" t="s">
        <v>166</v>
      </c>
      <c r="C67" s="165" t="s">
        <v>167</v>
      </c>
      <c r="D67" s="142" t="s">
        <v>165</v>
      </c>
      <c r="E67" s="179">
        <v>1</v>
      </c>
      <c r="F67" s="149"/>
      <c r="G67" s="149">
        <f>ROUND(E67*F67,2)</f>
        <v>0</v>
      </c>
      <c r="H67" s="149"/>
      <c r="I67" s="149">
        <f>ROUND(E67*H67,2)</f>
        <v>0</v>
      </c>
      <c r="J67" s="149"/>
      <c r="K67" s="149">
        <f>ROUND(E67*J67,2)</f>
        <v>0</v>
      </c>
      <c r="L67" s="149">
        <v>21</v>
      </c>
      <c r="M67" s="149">
        <f>G67*(1+L67/100)</f>
        <v>0</v>
      </c>
      <c r="N67" s="142">
        <v>0</v>
      </c>
      <c r="O67" s="142">
        <f>ROUND(E67*N67,5)</f>
        <v>0</v>
      </c>
      <c r="P67" s="142">
        <v>0</v>
      </c>
      <c r="Q67" s="142">
        <f>ROUND(E67*P67,5)</f>
        <v>0</v>
      </c>
      <c r="R67" s="142"/>
      <c r="S67" s="142"/>
      <c r="T67" s="143">
        <v>12</v>
      </c>
      <c r="U67" s="142">
        <f>ROUND(E67*T67,2)</f>
        <v>12</v>
      </c>
      <c r="V67" s="134"/>
      <c r="W67" s="134"/>
      <c r="X67" s="134"/>
      <c r="Y67" s="134"/>
      <c r="Z67" s="134"/>
      <c r="AA67" s="134"/>
      <c r="AB67" s="134"/>
      <c r="AC67" s="134"/>
      <c r="AD67" s="134"/>
      <c r="AE67" s="134" t="s">
        <v>102</v>
      </c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</row>
    <row r="68" spans="1:60" x14ac:dyDescent="0.2">
      <c r="A68" s="136" t="s">
        <v>97</v>
      </c>
      <c r="B68" s="136" t="s">
        <v>68</v>
      </c>
      <c r="C68" s="168" t="s">
        <v>69</v>
      </c>
      <c r="D68" s="146"/>
      <c r="E68" s="182"/>
      <c r="F68" s="150"/>
      <c r="G68" s="150">
        <f>SUMIF(AE69:AE82,"&lt;&gt;NOR",G69:G82)</f>
        <v>0</v>
      </c>
      <c r="H68" s="150"/>
      <c r="I68" s="150">
        <f>SUM(I69:I82)</f>
        <v>0</v>
      </c>
      <c r="J68" s="150"/>
      <c r="K68" s="150">
        <f>SUM(K69:K82)</f>
        <v>0</v>
      </c>
      <c r="L68" s="150"/>
      <c r="M68" s="150">
        <f>SUM(M69:M82)</f>
        <v>0</v>
      </c>
      <c r="N68" s="146"/>
      <c r="O68" s="146">
        <f>SUM(O69:O82)</f>
        <v>7.9889999999999989E-2</v>
      </c>
      <c r="P68" s="146"/>
      <c r="Q68" s="146">
        <f>SUM(Q69:Q82)</f>
        <v>5.7625799999999998</v>
      </c>
      <c r="R68" s="146"/>
      <c r="S68" s="146"/>
      <c r="T68" s="147"/>
      <c r="U68" s="146">
        <f>SUM(U69:U82)</f>
        <v>99.7</v>
      </c>
      <c r="AE68" t="s">
        <v>98</v>
      </c>
    </row>
    <row r="69" spans="1:60" outlineLevel="1" x14ac:dyDescent="0.2">
      <c r="A69" s="135"/>
      <c r="B69" s="135"/>
      <c r="C69" s="167" t="s">
        <v>169</v>
      </c>
      <c r="D69" s="145"/>
      <c r="E69" s="181">
        <v>6</v>
      </c>
      <c r="F69" s="149"/>
      <c r="G69" s="149"/>
      <c r="H69" s="149"/>
      <c r="I69" s="149"/>
      <c r="J69" s="149"/>
      <c r="K69" s="149"/>
      <c r="L69" s="149"/>
      <c r="M69" s="149"/>
      <c r="N69" s="142"/>
      <c r="O69" s="142"/>
      <c r="P69" s="142"/>
      <c r="Q69" s="142"/>
      <c r="R69" s="142"/>
      <c r="S69" s="142"/>
      <c r="T69" s="143"/>
      <c r="U69" s="142"/>
      <c r="V69" s="134"/>
      <c r="W69" s="134"/>
      <c r="X69" s="134"/>
      <c r="Y69" s="134"/>
      <c r="Z69" s="134"/>
      <c r="AA69" s="134"/>
      <c r="AB69" s="134"/>
      <c r="AC69" s="134"/>
      <c r="AD69" s="134"/>
      <c r="AE69" s="134" t="s">
        <v>103</v>
      </c>
      <c r="AF69" s="134">
        <v>0</v>
      </c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</row>
    <row r="70" spans="1:60" outlineLevel="1" x14ac:dyDescent="0.2">
      <c r="A70" s="135">
        <v>119</v>
      </c>
      <c r="B70" s="135" t="s">
        <v>170</v>
      </c>
      <c r="C70" s="165" t="s">
        <v>205</v>
      </c>
      <c r="D70" s="142" t="s">
        <v>101</v>
      </c>
      <c r="E70" s="179">
        <v>38</v>
      </c>
      <c r="F70" s="149"/>
      <c r="G70" s="149">
        <f>ROUND(E70*F70,2)</f>
        <v>0</v>
      </c>
      <c r="H70" s="149"/>
      <c r="I70" s="149">
        <f>ROUND(E70*H70,2)</f>
        <v>0</v>
      </c>
      <c r="J70" s="149"/>
      <c r="K70" s="149">
        <f>ROUND(E70*J70,2)</f>
        <v>0</v>
      </c>
      <c r="L70" s="149">
        <v>21</v>
      </c>
      <c r="M70" s="149">
        <f>G70*(1+L70/100)</f>
        <v>0</v>
      </c>
      <c r="N70" s="142">
        <v>1E-3</v>
      </c>
      <c r="O70" s="142">
        <f>ROUND(E70*N70,5)</f>
        <v>3.7999999999999999E-2</v>
      </c>
      <c r="P70" s="142">
        <v>6.2E-2</v>
      </c>
      <c r="Q70" s="142">
        <f>ROUND(E70*P70,5)</f>
        <v>2.3559999999999999</v>
      </c>
      <c r="R70" s="142"/>
      <c r="S70" s="142"/>
      <c r="T70" s="143">
        <v>0.61199999999999999</v>
      </c>
      <c r="U70" s="142">
        <f>ROUND(E70*T70,2)</f>
        <v>23.26</v>
      </c>
      <c r="V70" s="134"/>
      <c r="W70" s="134"/>
      <c r="X70" s="134"/>
      <c r="Y70" s="134"/>
      <c r="Z70" s="134"/>
      <c r="AA70" s="134"/>
      <c r="AB70" s="134"/>
      <c r="AC70" s="134"/>
      <c r="AD70" s="134"/>
      <c r="AE70" s="134" t="s">
        <v>102</v>
      </c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</row>
    <row r="71" spans="1:60" outlineLevel="1" x14ac:dyDescent="0.2">
      <c r="A71" s="135"/>
      <c r="B71" s="135"/>
      <c r="C71" s="167" t="s">
        <v>116</v>
      </c>
      <c r="D71" s="145"/>
      <c r="E71" s="181">
        <v>6.12</v>
      </c>
      <c r="F71" s="149"/>
      <c r="G71" s="149"/>
      <c r="H71" s="149"/>
      <c r="I71" s="149"/>
      <c r="J71" s="149"/>
      <c r="K71" s="149"/>
      <c r="L71" s="149"/>
      <c r="M71" s="149"/>
      <c r="N71" s="142"/>
      <c r="O71" s="142"/>
      <c r="P71" s="142"/>
      <c r="Q71" s="142"/>
      <c r="R71" s="142"/>
      <c r="S71" s="142"/>
      <c r="T71" s="143"/>
      <c r="U71" s="142"/>
      <c r="V71" s="134"/>
      <c r="W71" s="134"/>
      <c r="X71" s="134"/>
      <c r="Y71" s="134"/>
      <c r="Z71" s="134"/>
      <c r="AA71" s="134"/>
      <c r="AB71" s="134"/>
      <c r="AC71" s="134"/>
      <c r="AD71" s="134"/>
      <c r="AE71" s="134" t="s">
        <v>103</v>
      </c>
      <c r="AF71" s="134">
        <v>0</v>
      </c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</row>
    <row r="72" spans="1:60" ht="22.5" outlineLevel="1" x14ac:dyDescent="0.2">
      <c r="A72" s="135">
        <v>124</v>
      </c>
      <c r="B72" s="135" t="s">
        <v>171</v>
      </c>
      <c r="C72" s="165" t="s">
        <v>206</v>
      </c>
      <c r="D72" s="142" t="s">
        <v>101</v>
      </c>
      <c r="E72" s="179">
        <v>71</v>
      </c>
      <c r="F72" s="149"/>
      <c r="G72" s="149">
        <f t="shared" ref="G72:G73" si="28">ROUND(E72*F72,2)</f>
        <v>0</v>
      </c>
      <c r="H72" s="149"/>
      <c r="I72" s="149">
        <f t="shared" ref="I72:I73" si="29">ROUND(E72*H72,2)</f>
        <v>0</v>
      </c>
      <c r="J72" s="149"/>
      <c r="K72" s="149">
        <f t="shared" ref="K72:K73" si="30">ROUND(E72*J72,2)</f>
        <v>0</v>
      </c>
      <c r="L72" s="149">
        <v>21</v>
      </c>
      <c r="M72" s="149">
        <f t="shared" ref="M72:M73" si="31">G72*(1+L72/100)</f>
        <v>0</v>
      </c>
      <c r="N72" s="142">
        <v>5.9000000000000003E-4</v>
      </c>
      <c r="O72" s="142">
        <f t="shared" ref="O72:O73" si="32">ROUND(E72*N72,5)</f>
        <v>4.1889999999999997E-2</v>
      </c>
      <c r="P72" s="142">
        <v>3.6999999999999998E-2</v>
      </c>
      <c r="Q72" s="142">
        <f t="shared" ref="Q72:Q73" si="33">ROUND(E72*P72,5)</f>
        <v>2.6269999999999998</v>
      </c>
      <c r="R72" s="142"/>
      <c r="S72" s="142"/>
      <c r="T72" s="143">
        <v>0.443</v>
      </c>
      <c r="U72" s="142">
        <f t="shared" ref="U72:U73" si="34">ROUND(E72*T72,2)</f>
        <v>31.45</v>
      </c>
      <c r="V72" s="134"/>
      <c r="W72" s="134"/>
      <c r="X72" s="134"/>
      <c r="Y72" s="134"/>
      <c r="Z72" s="134"/>
      <c r="AA72" s="134"/>
      <c r="AB72" s="134"/>
      <c r="AC72" s="134"/>
      <c r="AD72" s="134"/>
      <c r="AE72" s="134" t="s">
        <v>102</v>
      </c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</row>
    <row r="73" spans="1:60" outlineLevel="1" x14ac:dyDescent="0.2">
      <c r="A73" s="135">
        <v>125</v>
      </c>
      <c r="B73" s="135" t="s">
        <v>172</v>
      </c>
      <c r="C73" s="165" t="s">
        <v>203</v>
      </c>
      <c r="D73" s="142" t="s">
        <v>101</v>
      </c>
      <c r="E73" s="179">
        <v>71</v>
      </c>
      <c r="F73" s="149"/>
      <c r="G73" s="149">
        <f t="shared" si="28"/>
        <v>0</v>
      </c>
      <c r="H73" s="149"/>
      <c r="I73" s="149">
        <f t="shared" si="29"/>
        <v>0</v>
      </c>
      <c r="J73" s="149"/>
      <c r="K73" s="149">
        <f t="shared" si="30"/>
        <v>0</v>
      </c>
      <c r="L73" s="149">
        <v>21</v>
      </c>
      <c r="M73" s="149">
        <f t="shared" si="31"/>
        <v>0</v>
      </c>
      <c r="N73" s="142">
        <v>0</v>
      </c>
      <c r="O73" s="142">
        <f t="shared" si="32"/>
        <v>0</v>
      </c>
      <c r="P73" s="142">
        <v>1.098E-2</v>
      </c>
      <c r="Q73" s="142">
        <f t="shared" si="33"/>
        <v>0.77958000000000005</v>
      </c>
      <c r="R73" s="142"/>
      <c r="S73" s="142"/>
      <c r="T73" s="143">
        <v>0.44</v>
      </c>
      <c r="U73" s="142">
        <f t="shared" si="34"/>
        <v>31.24</v>
      </c>
      <c r="V73" s="134"/>
      <c r="W73" s="134"/>
      <c r="X73" s="134"/>
      <c r="Y73" s="134"/>
      <c r="Z73" s="134"/>
      <c r="AA73" s="134"/>
      <c r="AB73" s="134"/>
      <c r="AC73" s="134"/>
      <c r="AD73" s="134"/>
      <c r="AE73" s="134" t="s">
        <v>102</v>
      </c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</row>
    <row r="74" spans="1:60" outlineLevel="1" x14ac:dyDescent="0.2">
      <c r="A74" s="135"/>
      <c r="B74" s="135"/>
      <c r="C74" s="167" t="s">
        <v>173</v>
      </c>
      <c r="D74" s="145"/>
      <c r="E74" s="181">
        <v>71</v>
      </c>
      <c r="F74" s="149"/>
      <c r="G74" s="149"/>
      <c r="H74" s="149"/>
      <c r="I74" s="149"/>
      <c r="J74" s="149"/>
      <c r="K74" s="149"/>
      <c r="L74" s="149"/>
      <c r="M74" s="149"/>
      <c r="N74" s="142"/>
      <c r="O74" s="142"/>
      <c r="P74" s="142"/>
      <c r="Q74" s="142"/>
      <c r="R74" s="142"/>
      <c r="S74" s="142"/>
      <c r="T74" s="143"/>
      <c r="U74" s="142"/>
      <c r="V74" s="134"/>
      <c r="W74" s="134"/>
      <c r="X74" s="134"/>
      <c r="Y74" s="134"/>
      <c r="Z74" s="134"/>
      <c r="AA74" s="134"/>
      <c r="AB74" s="134"/>
      <c r="AC74" s="134"/>
      <c r="AD74" s="134"/>
      <c r="AE74" s="134" t="s">
        <v>103</v>
      </c>
      <c r="AF74" s="134">
        <v>0</v>
      </c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</row>
    <row r="75" spans="1:60" ht="22.5" outlineLevel="1" x14ac:dyDescent="0.2">
      <c r="A75" s="135">
        <v>127</v>
      </c>
      <c r="B75" s="135" t="s">
        <v>168</v>
      </c>
      <c r="C75" s="165" t="s">
        <v>204</v>
      </c>
      <c r="D75" s="142" t="s">
        <v>121</v>
      </c>
      <c r="E75" s="179">
        <v>8</v>
      </c>
      <c r="F75" s="149"/>
      <c r="G75" s="149">
        <f>ROUND(E75*F75,2)</f>
        <v>0</v>
      </c>
      <c r="H75" s="149"/>
      <c r="I75" s="149">
        <f>ROUND(E75*H75,2)</f>
        <v>0</v>
      </c>
      <c r="J75" s="149"/>
      <c r="K75" s="149">
        <f>ROUND(E75*J75,2)</f>
        <v>0</v>
      </c>
      <c r="L75" s="149">
        <v>21</v>
      </c>
      <c r="M75" s="149">
        <f>G75*(1+L75/100)</f>
        <v>0</v>
      </c>
      <c r="N75" s="142">
        <v>0</v>
      </c>
      <c r="O75" s="142">
        <f>ROUND(E75*N75,5)</f>
        <v>0</v>
      </c>
      <c r="P75" s="142">
        <v>0</v>
      </c>
      <c r="Q75" s="142">
        <f>ROUND(E75*P75,5)</f>
        <v>0</v>
      </c>
      <c r="R75" s="142"/>
      <c r="S75" s="142"/>
      <c r="T75" s="143">
        <v>0.05</v>
      </c>
      <c r="U75" s="142">
        <f>ROUND(E75*T75,2)</f>
        <v>0.4</v>
      </c>
      <c r="V75" s="134"/>
      <c r="W75" s="134"/>
      <c r="X75" s="134"/>
      <c r="Y75" s="134"/>
      <c r="Z75" s="134"/>
      <c r="AA75" s="134"/>
      <c r="AB75" s="134"/>
      <c r="AC75" s="134"/>
      <c r="AD75" s="134"/>
      <c r="AE75" s="134" t="s">
        <v>102</v>
      </c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</row>
    <row r="76" spans="1:60" outlineLevel="1" x14ac:dyDescent="0.2">
      <c r="A76" s="135">
        <v>128</v>
      </c>
      <c r="B76" s="135" t="s">
        <v>174</v>
      </c>
      <c r="C76" s="165" t="s">
        <v>175</v>
      </c>
      <c r="D76" s="142" t="s">
        <v>119</v>
      </c>
      <c r="E76" s="179">
        <v>7.641</v>
      </c>
      <c r="F76" s="149"/>
      <c r="G76" s="149">
        <f>ROUND(E76*F76,2)</f>
        <v>0</v>
      </c>
      <c r="H76" s="149"/>
      <c r="I76" s="149">
        <f>ROUND(E76*H76,2)</f>
        <v>0</v>
      </c>
      <c r="J76" s="149"/>
      <c r="K76" s="149">
        <f>ROUND(E76*J76,2)</f>
        <v>0</v>
      </c>
      <c r="L76" s="149">
        <v>21</v>
      </c>
      <c r="M76" s="149">
        <f>G76*(1+L76/100)</f>
        <v>0</v>
      </c>
      <c r="N76" s="142">
        <v>0</v>
      </c>
      <c r="O76" s="142">
        <f>ROUND(E76*N76,5)</f>
        <v>0</v>
      </c>
      <c r="P76" s="142">
        <v>0</v>
      </c>
      <c r="Q76" s="142">
        <f>ROUND(E76*P76,5)</f>
        <v>0</v>
      </c>
      <c r="R76" s="142"/>
      <c r="S76" s="142"/>
      <c r="T76" s="143">
        <v>0.94199999999999995</v>
      </c>
      <c r="U76" s="142">
        <f>ROUND(E76*T76,2)</f>
        <v>7.2</v>
      </c>
      <c r="V76" s="134"/>
      <c r="W76" s="134"/>
      <c r="X76" s="134"/>
      <c r="Y76" s="134"/>
      <c r="Z76" s="134"/>
      <c r="AA76" s="134"/>
      <c r="AB76" s="134"/>
      <c r="AC76" s="134"/>
      <c r="AD76" s="134"/>
      <c r="AE76" s="134" t="s">
        <v>102</v>
      </c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</row>
    <row r="77" spans="1:60" outlineLevel="1" x14ac:dyDescent="0.2">
      <c r="A77" s="135">
        <v>129</v>
      </c>
      <c r="B77" s="135" t="s">
        <v>176</v>
      </c>
      <c r="C77" s="165" t="s">
        <v>177</v>
      </c>
      <c r="D77" s="142" t="s">
        <v>119</v>
      </c>
      <c r="E77" s="179">
        <v>22.922999999999998</v>
      </c>
      <c r="F77" s="149"/>
      <c r="G77" s="149">
        <f>ROUND(E77*F77,2)</f>
        <v>0</v>
      </c>
      <c r="H77" s="149"/>
      <c r="I77" s="149">
        <f>ROUND(E77*H77,2)</f>
        <v>0</v>
      </c>
      <c r="J77" s="149"/>
      <c r="K77" s="149">
        <f>ROUND(E77*J77,2)</f>
        <v>0</v>
      </c>
      <c r="L77" s="149">
        <v>21</v>
      </c>
      <c r="M77" s="149">
        <f>G77*(1+L77/100)</f>
        <v>0</v>
      </c>
      <c r="N77" s="142">
        <v>0</v>
      </c>
      <c r="O77" s="142">
        <f>ROUND(E77*N77,5)</f>
        <v>0</v>
      </c>
      <c r="P77" s="142">
        <v>0</v>
      </c>
      <c r="Q77" s="142">
        <f>ROUND(E77*P77,5)</f>
        <v>0</v>
      </c>
      <c r="R77" s="142"/>
      <c r="S77" s="142"/>
      <c r="T77" s="143">
        <v>0.105</v>
      </c>
      <c r="U77" s="142">
        <f>ROUND(E77*T77,2)</f>
        <v>2.41</v>
      </c>
      <c r="V77" s="134"/>
      <c r="W77" s="134"/>
      <c r="X77" s="134"/>
      <c r="Y77" s="134"/>
      <c r="Z77" s="134"/>
      <c r="AA77" s="134"/>
      <c r="AB77" s="134"/>
      <c r="AC77" s="134"/>
      <c r="AD77" s="134"/>
      <c r="AE77" s="134" t="s">
        <v>102</v>
      </c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</row>
    <row r="78" spans="1:60" outlineLevel="1" x14ac:dyDescent="0.2">
      <c r="A78" s="135"/>
      <c r="B78" s="135"/>
      <c r="C78" s="167" t="s">
        <v>178</v>
      </c>
      <c r="D78" s="145"/>
      <c r="E78" s="181">
        <v>22.922999999999998</v>
      </c>
      <c r="F78" s="149"/>
      <c r="G78" s="149"/>
      <c r="H78" s="149"/>
      <c r="I78" s="149"/>
      <c r="J78" s="149"/>
      <c r="K78" s="149"/>
      <c r="L78" s="149"/>
      <c r="M78" s="149"/>
      <c r="N78" s="142"/>
      <c r="O78" s="142"/>
      <c r="P78" s="142"/>
      <c r="Q78" s="142"/>
      <c r="R78" s="142"/>
      <c r="S78" s="142"/>
      <c r="T78" s="143"/>
      <c r="U78" s="142"/>
      <c r="V78" s="134"/>
      <c r="W78" s="134"/>
      <c r="X78" s="134"/>
      <c r="Y78" s="134"/>
      <c r="Z78" s="134"/>
      <c r="AA78" s="134"/>
      <c r="AB78" s="134"/>
      <c r="AC78" s="134"/>
      <c r="AD78" s="134"/>
      <c r="AE78" s="134" t="s">
        <v>103</v>
      </c>
      <c r="AF78" s="134">
        <v>0</v>
      </c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</row>
    <row r="79" spans="1:60" outlineLevel="1" x14ac:dyDescent="0.2">
      <c r="A79" s="135">
        <v>130</v>
      </c>
      <c r="B79" s="135" t="s">
        <v>179</v>
      </c>
      <c r="C79" s="165" t="s">
        <v>180</v>
      </c>
      <c r="D79" s="142" t="s">
        <v>119</v>
      </c>
      <c r="E79" s="179">
        <v>7.641</v>
      </c>
      <c r="F79" s="149"/>
      <c r="G79" s="149">
        <f>ROUND(E79*F79,2)</f>
        <v>0</v>
      </c>
      <c r="H79" s="149"/>
      <c r="I79" s="149">
        <f>ROUND(E79*H79,2)</f>
        <v>0</v>
      </c>
      <c r="J79" s="149"/>
      <c r="K79" s="149">
        <f>ROUND(E79*J79,2)</f>
        <v>0</v>
      </c>
      <c r="L79" s="149">
        <v>21</v>
      </c>
      <c r="M79" s="149">
        <f>G79*(1+L79/100)</f>
        <v>0</v>
      </c>
      <c r="N79" s="142">
        <v>0</v>
      </c>
      <c r="O79" s="142">
        <f>ROUND(E79*N79,5)</f>
        <v>0</v>
      </c>
      <c r="P79" s="142">
        <v>0</v>
      </c>
      <c r="Q79" s="142">
        <f>ROUND(E79*P79,5)</f>
        <v>0</v>
      </c>
      <c r="R79" s="142"/>
      <c r="S79" s="142"/>
      <c r="T79" s="143">
        <v>0.49</v>
      </c>
      <c r="U79" s="142">
        <f>ROUND(E79*T79,2)</f>
        <v>3.74</v>
      </c>
      <c r="V79" s="134"/>
      <c r="W79" s="134"/>
      <c r="X79" s="134"/>
      <c r="Y79" s="134"/>
      <c r="Z79" s="134"/>
      <c r="AA79" s="134"/>
      <c r="AB79" s="134"/>
      <c r="AC79" s="134"/>
      <c r="AD79" s="134"/>
      <c r="AE79" s="134" t="s">
        <v>102</v>
      </c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</row>
    <row r="80" spans="1:60" outlineLevel="1" x14ac:dyDescent="0.2">
      <c r="A80" s="135">
        <v>131</v>
      </c>
      <c r="B80" s="135" t="s">
        <v>181</v>
      </c>
      <c r="C80" s="165" t="s">
        <v>182</v>
      </c>
      <c r="D80" s="142" t="s">
        <v>119</v>
      </c>
      <c r="E80" s="179">
        <v>137.53800000000001</v>
      </c>
      <c r="F80" s="149"/>
      <c r="G80" s="149">
        <f>ROUND(E80*F80,2)</f>
        <v>0</v>
      </c>
      <c r="H80" s="149"/>
      <c r="I80" s="149">
        <f>ROUND(E80*H80,2)</f>
        <v>0</v>
      </c>
      <c r="J80" s="149"/>
      <c r="K80" s="149">
        <f>ROUND(E80*J80,2)</f>
        <v>0</v>
      </c>
      <c r="L80" s="149">
        <v>21</v>
      </c>
      <c r="M80" s="149">
        <f>G80*(1+L80/100)</f>
        <v>0</v>
      </c>
      <c r="N80" s="142">
        <v>0</v>
      </c>
      <c r="O80" s="142">
        <f>ROUND(E80*N80,5)</f>
        <v>0</v>
      </c>
      <c r="P80" s="142">
        <v>0</v>
      </c>
      <c r="Q80" s="142">
        <f>ROUND(E80*P80,5)</f>
        <v>0</v>
      </c>
      <c r="R80" s="142"/>
      <c r="S80" s="142"/>
      <c r="T80" s="143">
        <v>0</v>
      </c>
      <c r="U80" s="142">
        <f>ROUND(E80*T80,2)</f>
        <v>0</v>
      </c>
      <c r="V80" s="134"/>
      <c r="W80" s="134"/>
      <c r="X80" s="134"/>
      <c r="Y80" s="134"/>
      <c r="Z80" s="134"/>
      <c r="AA80" s="134"/>
      <c r="AB80" s="134"/>
      <c r="AC80" s="134"/>
      <c r="AD80" s="134"/>
      <c r="AE80" s="134" t="s">
        <v>102</v>
      </c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</row>
    <row r="81" spans="1:60" outlineLevel="1" x14ac:dyDescent="0.2">
      <c r="A81" s="135"/>
      <c r="B81" s="135"/>
      <c r="C81" s="167" t="s">
        <v>183</v>
      </c>
      <c r="D81" s="145"/>
      <c r="E81" s="181">
        <v>137.53800000000001</v>
      </c>
      <c r="F81" s="149"/>
      <c r="G81" s="149"/>
      <c r="H81" s="149"/>
      <c r="I81" s="149"/>
      <c r="J81" s="149"/>
      <c r="K81" s="149"/>
      <c r="L81" s="149"/>
      <c r="M81" s="149"/>
      <c r="N81" s="142"/>
      <c r="O81" s="142"/>
      <c r="P81" s="142"/>
      <c r="Q81" s="142"/>
      <c r="R81" s="142"/>
      <c r="S81" s="142"/>
      <c r="T81" s="143"/>
      <c r="U81" s="142"/>
      <c r="V81" s="134"/>
      <c r="W81" s="134"/>
      <c r="X81" s="134"/>
      <c r="Y81" s="134"/>
      <c r="Z81" s="134"/>
      <c r="AA81" s="134"/>
      <c r="AB81" s="134"/>
      <c r="AC81" s="134"/>
      <c r="AD81" s="134"/>
      <c r="AE81" s="134" t="s">
        <v>103</v>
      </c>
      <c r="AF81" s="134">
        <v>0</v>
      </c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</row>
    <row r="82" spans="1:60" ht="22.5" outlineLevel="1" x14ac:dyDescent="0.2">
      <c r="A82" s="135">
        <v>132</v>
      </c>
      <c r="B82" s="135" t="s">
        <v>184</v>
      </c>
      <c r="C82" s="165" t="s">
        <v>185</v>
      </c>
      <c r="D82" s="142" t="s">
        <v>119</v>
      </c>
      <c r="E82" s="179">
        <v>7.641</v>
      </c>
      <c r="F82" s="149"/>
      <c r="G82" s="149">
        <f>ROUND(E82*F82,2)</f>
        <v>0</v>
      </c>
      <c r="H82" s="149"/>
      <c r="I82" s="149">
        <f>ROUND(E82*H82,2)</f>
        <v>0</v>
      </c>
      <c r="J82" s="149"/>
      <c r="K82" s="149">
        <f>ROUND(E82*J82,2)</f>
        <v>0</v>
      </c>
      <c r="L82" s="149">
        <v>21</v>
      </c>
      <c r="M82" s="149">
        <f>G82*(1+L82/100)</f>
        <v>0</v>
      </c>
      <c r="N82" s="142">
        <v>0</v>
      </c>
      <c r="O82" s="142">
        <f>ROUND(E82*N82,5)</f>
        <v>0</v>
      </c>
      <c r="P82" s="142">
        <v>0</v>
      </c>
      <c r="Q82" s="142">
        <f>ROUND(E82*P82,5)</f>
        <v>0</v>
      </c>
      <c r="R82" s="142"/>
      <c r="S82" s="142"/>
      <c r="T82" s="143">
        <v>0</v>
      </c>
      <c r="U82" s="142">
        <f>ROUND(E82*T82,2)</f>
        <v>0</v>
      </c>
      <c r="V82" s="134"/>
      <c r="W82" s="134"/>
      <c r="X82" s="134"/>
      <c r="Y82" s="134"/>
      <c r="Z82" s="134"/>
      <c r="AA82" s="134"/>
      <c r="AB82" s="134"/>
      <c r="AC82" s="134"/>
      <c r="AD82" s="134"/>
      <c r="AE82" s="134" t="s">
        <v>102</v>
      </c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</row>
    <row r="83" spans="1:60" x14ac:dyDescent="0.2">
      <c r="A83" s="136" t="s">
        <v>97</v>
      </c>
      <c r="B83" s="136" t="s">
        <v>70</v>
      </c>
      <c r="C83" s="168" t="s">
        <v>25</v>
      </c>
      <c r="D83" s="146"/>
      <c r="E83" s="182"/>
      <c r="F83" s="150"/>
      <c r="G83" s="150">
        <f>SUMIF(AE84:AE84,"&lt;&gt;NOR",G84:G84)</f>
        <v>0</v>
      </c>
      <c r="H83" s="150"/>
      <c r="I83" s="150">
        <f>SUM(I84:I84)</f>
        <v>0</v>
      </c>
      <c r="J83" s="150"/>
      <c r="K83" s="150">
        <f>SUM(K84:K84)</f>
        <v>0</v>
      </c>
      <c r="L83" s="150"/>
      <c r="M83" s="150">
        <f>SUM(M84:M84)</f>
        <v>0</v>
      </c>
      <c r="N83" s="146"/>
      <c r="O83" s="146">
        <f>SUM(O84:O84)</f>
        <v>0</v>
      </c>
      <c r="P83" s="146"/>
      <c r="Q83" s="146">
        <f>SUM(Q84:Q84)</f>
        <v>0</v>
      </c>
      <c r="R83" s="146"/>
      <c r="S83" s="146"/>
      <c r="T83" s="147"/>
      <c r="U83" s="146">
        <f>SUM(U84:U84)</f>
        <v>0</v>
      </c>
      <c r="AE83" t="s">
        <v>98</v>
      </c>
    </row>
    <row r="84" spans="1:60" ht="33.75" outlineLevel="1" x14ac:dyDescent="0.2">
      <c r="A84" s="157">
        <v>133</v>
      </c>
      <c r="B84" s="157" t="s">
        <v>186</v>
      </c>
      <c r="C84" s="169" t="s">
        <v>193</v>
      </c>
      <c r="D84" s="158" t="s">
        <v>187</v>
      </c>
      <c r="E84" s="183">
        <v>1</v>
      </c>
      <c r="F84" s="148"/>
      <c r="G84" s="159">
        <f>ROUND(E84*F84,2)</f>
        <v>0</v>
      </c>
      <c r="H84" s="159"/>
      <c r="I84" s="159">
        <f>ROUND(E84*H84,2)</f>
        <v>0</v>
      </c>
      <c r="J84" s="159"/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ROUND(E84*N84,5)</f>
        <v>0</v>
      </c>
      <c r="P84" s="158">
        <v>0</v>
      </c>
      <c r="Q84" s="158">
        <f>ROUND(E84*P84,5)</f>
        <v>0</v>
      </c>
      <c r="R84" s="158"/>
      <c r="S84" s="158"/>
      <c r="T84" s="160">
        <v>0</v>
      </c>
      <c r="U84" s="158">
        <f>ROUND(E84*T84,2)</f>
        <v>0</v>
      </c>
      <c r="V84" s="134"/>
      <c r="W84" s="134"/>
      <c r="X84" s="134"/>
      <c r="Y84" s="134"/>
      <c r="Z84" s="134"/>
      <c r="AA84" s="134"/>
      <c r="AB84" s="134"/>
      <c r="AC84" s="134"/>
      <c r="AD84" s="134"/>
      <c r="AE84" s="134" t="s">
        <v>102</v>
      </c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</row>
    <row r="85" spans="1:60" x14ac:dyDescent="0.2">
      <c r="A85" s="4"/>
      <c r="B85" s="5" t="s">
        <v>188</v>
      </c>
      <c r="C85" s="170" t="s">
        <v>188</v>
      </c>
      <c r="D85" s="4"/>
      <c r="E85" s="18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AC85">
        <v>15</v>
      </c>
      <c r="AD85">
        <v>21</v>
      </c>
    </row>
    <row r="86" spans="1:60" x14ac:dyDescent="0.2">
      <c r="A86" s="161"/>
      <c r="B86" s="162" t="s">
        <v>27</v>
      </c>
      <c r="C86" s="171" t="s">
        <v>188</v>
      </c>
      <c r="D86" s="163"/>
      <c r="E86" s="185"/>
      <c r="F86" s="163"/>
      <c r="G86" s="164">
        <f>G8+G20+G28+G32++G39+G44+G47+G50+G54+G66+G68+G83</f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AC86">
        <f>SUMIF(L7:L84,AC85,G7:G84)</f>
        <v>0</v>
      </c>
      <c r="AD86">
        <f>SUMIF(L7:L84,AD85,G7:G84)</f>
        <v>0</v>
      </c>
      <c r="AE86" t="s">
        <v>189</v>
      </c>
    </row>
    <row r="87" spans="1:60" x14ac:dyDescent="0.2">
      <c r="A87" s="4"/>
      <c r="B87" s="5" t="s">
        <v>188</v>
      </c>
      <c r="C87" s="170" t="s">
        <v>188</v>
      </c>
      <c r="D87" s="4"/>
      <c r="E87" s="18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60" x14ac:dyDescent="0.2">
      <c r="A88" s="4"/>
      <c r="B88" s="5" t="s">
        <v>188</v>
      </c>
      <c r="C88" s="170" t="s">
        <v>188</v>
      </c>
      <c r="D88" s="4"/>
      <c r="E88" s="18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60" x14ac:dyDescent="0.2">
      <c r="A89" s="268" t="s">
        <v>190</v>
      </c>
      <c r="B89" s="268"/>
      <c r="C89" s="269"/>
      <c r="D89" s="4"/>
      <c r="E89" s="18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60" x14ac:dyDescent="0.2">
      <c r="A90" s="244"/>
      <c r="B90" s="245"/>
      <c r="C90" s="246"/>
      <c r="D90" s="245"/>
      <c r="E90" s="245"/>
      <c r="F90" s="245"/>
      <c r="G90" s="24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AE90" t="s">
        <v>191</v>
      </c>
    </row>
    <row r="91" spans="1:60" x14ac:dyDescent="0.2">
      <c r="A91" s="248"/>
      <c r="B91" s="249"/>
      <c r="C91" s="250"/>
      <c r="D91" s="249"/>
      <c r="E91" s="249"/>
      <c r="F91" s="249"/>
      <c r="G91" s="25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60" x14ac:dyDescent="0.2">
      <c r="A92" s="248"/>
      <c r="B92" s="249"/>
      <c r="C92" s="250"/>
      <c r="D92" s="249"/>
      <c r="E92" s="249"/>
      <c r="F92" s="249"/>
      <c r="G92" s="25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60" x14ac:dyDescent="0.2">
      <c r="A93" s="248"/>
      <c r="B93" s="249"/>
      <c r="C93" s="250"/>
      <c r="D93" s="249"/>
      <c r="E93" s="249"/>
      <c r="F93" s="249"/>
      <c r="G93" s="25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60" ht="0.75" customHeight="1" x14ac:dyDescent="0.2">
      <c r="A94" s="252"/>
      <c r="B94" s="253"/>
      <c r="C94" s="254"/>
      <c r="D94" s="253"/>
      <c r="E94" s="253"/>
      <c r="F94" s="253"/>
      <c r="G94" s="25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60" x14ac:dyDescent="0.2">
      <c r="A95" s="4"/>
      <c r="B95" s="5" t="s">
        <v>188</v>
      </c>
      <c r="C95" s="170" t="s">
        <v>188</v>
      </c>
      <c r="D95" s="4"/>
      <c r="E95" s="18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60" x14ac:dyDescent="0.2">
      <c r="C96" s="172"/>
      <c r="AE96" t="s">
        <v>192</v>
      </c>
    </row>
  </sheetData>
  <mergeCells count="7">
    <mergeCell ref="A90:G94"/>
    <mergeCell ref="A1:G1"/>
    <mergeCell ref="C2:G2"/>
    <mergeCell ref="C3:G3"/>
    <mergeCell ref="C4:G4"/>
    <mergeCell ref="C46:G46"/>
    <mergeCell ref="A89:C89"/>
  </mergeCells>
  <conditionalFormatting sqref="E64 F55:F63 F41:F43">
    <cfRule type="cellIs" dxfId="21" priority="2" stopIfTrue="1" operator="notEqual">
      <formula>0</formula>
    </cfRule>
  </conditionalFormatting>
  <conditionalFormatting sqref="F9">
    <cfRule type="cellIs" dxfId="20" priority="81" stopIfTrue="1" operator="notEqual">
      <formula>0</formula>
    </cfRule>
  </conditionalFormatting>
  <conditionalFormatting sqref="F11">
    <cfRule type="cellIs" dxfId="19" priority="80" stopIfTrue="1" operator="notEqual">
      <formula>0</formula>
    </cfRule>
  </conditionalFormatting>
  <conditionalFormatting sqref="F13">
    <cfRule type="cellIs" dxfId="18" priority="79" stopIfTrue="1" operator="notEqual">
      <formula>0</formula>
    </cfRule>
  </conditionalFormatting>
  <conditionalFormatting sqref="F15:F16">
    <cfRule type="cellIs" dxfId="17" priority="77" stopIfTrue="1" operator="notEqual">
      <formula>0</formula>
    </cfRule>
  </conditionalFormatting>
  <conditionalFormatting sqref="F18">
    <cfRule type="cellIs" dxfId="16" priority="76" stopIfTrue="1" operator="notEqual">
      <formula>0</formula>
    </cfRule>
  </conditionalFormatting>
  <conditionalFormatting sqref="F19">
    <cfRule type="cellIs" dxfId="15" priority="75" stopIfTrue="1" operator="notEqual">
      <formula>0</formula>
    </cfRule>
  </conditionalFormatting>
  <conditionalFormatting sqref="F21">
    <cfRule type="cellIs" dxfId="14" priority="74" stopIfTrue="1" operator="notEqual">
      <formula>0</formula>
    </cfRule>
  </conditionalFormatting>
  <conditionalFormatting sqref="F23">
    <cfRule type="cellIs" dxfId="13" priority="73" stopIfTrue="1" operator="notEqual">
      <formula>0</formula>
    </cfRule>
  </conditionalFormatting>
  <conditionalFormatting sqref="F25">
    <cfRule type="cellIs" dxfId="12" priority="72" stopIfTrue="1" operator="notEqual">
      <formula>0</formula>
    </cfRule>
  </conditionalFormatting>
  <conditionalFormatting sqref="F27 F48:F49 F72:F73 F75:F77 A90:G94 F33:F38">
    <cfRule type="cellIs" dxfId="11" priority="1" stopIfTrue="1" operator="notEqual">
      <formula>0</formula>
    </cfRule>
  </conditionalFormatting>
  <conditionalFormatting sqref="F29:F31">
    <cfRule type="cellIs" dxfId="10" priority="67" stopIfTrue="1" operator="notEqual">
      <formula>0</formula>
    </cfRule>
  </conditionalFormatting>
  <conditionalFormatting sqref="F40">
    <cfRule type="cellIs" dxfId="9" priority="52" stopIfTrue="1" operator="notEqual">
      <formula>0</formula>
    </cfRule>
  </conditionalFormatting>
  <conditionalFormatting sqref="F45">
    <cfRule type="cellIs" dxfId="8" priority="46" stopIfTrue="1" operator="notEqual">
      <formula>0</formula>
    </cfRule>
  </conditionalFormatting>
  <conditionalFormatting sqref="F51:F52">
    <cfRule type="cellIs" dxfId="7" priority="31" stopIfTrue="1" operator="notEqual">
      <formula>0</formula>
    </cfRule>
  </conditionalFormatting>
  <conditionalFormatting sqref="F53">
    <cfRule type="cellIs" dxfId="6" priority="30" stopIfTrue="1" operator="notEqual">
      <formula>0</formula>
    </cfRule>
  </conditionalFormatting>
  <conditionalFormatting sqref="F64:F65">
    <cfRule type="cellIs" dxfId="5" priority="24" stopIfTrue="1" operator="notEqual">
      <formula>0</formula>
    </cfRule>
  </conditionalFormatting>
  <conditionalFormatting sqref="F67">
    <cfRule type="cellIs" dxfId="4" priority="15" stopIfTrue="1" operator="notEqual">
      <formula>0</formula>
    </cfRule>
  </conditionalFormatting>
  <conditionalFormatting sqref="F70">
    <cfRule type="cellIs" dxfId="3" priority="12" stopIfTrue="1" operator="notEqual">
      <formula>0</formula>
    </cfRule>
  </conditionalFormatting>
  <conditionalFormatting sqref="F79:F80">
    <cfRule type="cellIs" dxfId="2" priority="9" stopIfTrue="1" operator="notEqual">
      <formula>0</formula>
    </cfRule>
  </conditionalFormatting>
  <conditionalFormatting sqref="F82">
    <cfRule type="cellIs" dxfId="1" priority="8" stopIfTrue="1" operator="notEqual">
      <formula>0</formula>
    </cfRule>
  </conditionalFormatting>
  <conditionalFormatting sqref="F84">
    <cfRule type="cellIs" dxfId="0" priority="7" stopIfTrue="1" operator="notEqual">
      <formula>0</formula>
    </cfRule>
  </conditionalFormatting>
  <printOptions horizontalCentered="1"/>
  <pageMargins left="0.39370078740157483" right="0.19685039370078741" top="0.78740157480314965" bottom="0.78740157480314965" header="0.31496062992125984" footer="0.31496062992125984"/>
  <pageSetup paperSize="9" orientation="portrait" r:id="rId1"/>
  <headerFooter>
    <oddFooter>&amp;RStrana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073FF45126844391B1EBAD0B388E9C" ma:contentTypeVersion="4" ma:contentTypeDescription="Vytvoří nový dokument" ma:contentTypeScope="" ma:versionID="e9337c615be0b6dd8d580d55c3965c22">
  <xsd:schema xmlns:xsd="http://www.w3.org/2001/XMLSchema" xmlns:xs="http://www.w3.org/2001/XMLSchema" xmlns:p="http://schemas.microsoft.com/office/2006/metadata/properties" xmlns:ns2="f22733ba-ccae-4561-b203-0dd7ddeb91f4" targetNamespace="http://schemas.microsoft.com/office/2006/metadata/properties" ma:root="true" ma:fieldsID="eeda8f581f612c46e60d7a29eb8980f8" ns2:_="">
    <xsd:import namespace="f22733ba-ccae-4561-b203-0dd7ddeb9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733ba-ccae-4561-b203-0dd7ddeb9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3FD84-00D5-43EF-AF04-5F09B79CDF0F}"/>
</file>

<file path=customXml/itemProps2.xml><?xml version="1.0" encoding="utf-8"?>
<ds:datastoreItem xmlns:ds="http://schemas.openxmlformats.org/officeDocument/2006/customXml" ds:itemID="{ADD49698-E1CA-4D6A-A2DA-93E528D2A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'Rozpočet Pol'!Názvy_tisku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Jirka Prokop</cp:lastModifiedBy>
  <cp:lastPrinted>2023-05-22T05:34:32Z</cp:lastPrinted>
  <dcterms:created xsi:type="dcterms:W3CDTF">2009-04-08T07:15:50Z</dcterms:created>
  <dcterms:modified xsi:type="dcterms:W3CDTF">2024-08-06T13:38:58Z</dcterms:modified>
</cp:coreProperties>
</file>