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stavební část" sheetId="2" r:id="rId2"/>
    <sheet name="VON - Vedlejší a ostatní ..." sheetId="3" r:id="rId3"/>
    <sheet name="Pokyny pro vyplnění" sheetId="4" r:id="rId4"/>
  </sheets>
  <definedNames>
    <definedName name="_xlnm.Print_Area" localSheetId="0">'Rekapitulace stavby'!$D$4:$AO$36,'Rekapitulace stavby'!$C$42:$AQ$57</definedName>
    <definedName name="_xlnm._FilterDatabase" localSheetId="1" hidden="1">'01 - stavební část'!$C$92:$K$245</definedName>
    <definedName name="_xlnm.Print_Area" localSheetId="1">'01 - stavební část'!$C$4:$J$39,'01 - stavební část'!$C$45:$J$74,'01 - stavební část'!$C$80:$K$245</definedName>
    <definedName name="_xlnm._FilterDatabase" localSheetId="2" hidden="1">'VON - Vedlejší a ostatní ...'!$C$79:$K$86</definedName>
    <definedName name="_xlnm.Print_Area" localSheetId="2">'VON - Vedlejší a ostatní ...'!$C$4:$J$39,'VON - Vedlejší a ostatní ...'!$C$45:$J$61,'VON - Vedlejší a ostatní ...'!$C$67:$K$86</definedName>
    <definedName name="_xlnm.Print_Area" localSheetId="3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'01 - stavební část'!$92:$92</definedName>
    <definedName name="_xlnm.Print_Titles" localSheetId="2">'VON - Vedlejší a ostatní ...'!$79:$79</definedName>
  </definedNames>
  <calcPr fullCalcOnLoad="1"/>
</workbook>
</file>

<file path=xl/sharedStrings.xml><?xml version="1.0" encoding="utf-8"?>
<sst xmlns="http://schemas.openxmlformats.org/spreadsheetml/2006/main" count="2349" uniqueCount="598">
  <si>
    <t>Export Komplet</t>
  </si>
  <si>
    <t>VZ</t>
  </si>
  <si>
    <t>2.0</t>
  </si>
  <si>
    <t>ZAMOK</t>
  </si>
  <si>
    <t>False</t>
  </si>
  <si>
    <t>{c48f78ad-6cf5-4080-a93f-0654aa91e41d}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</si>
  <si>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</si>
  <si>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</si>
  <si>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</si>
  <si>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</si>
  <si>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</si>
  <si>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</si>
  <si>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</si>
  <si>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</si>
  <si>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2023_01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</si>
  <si>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</si>
  <si>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</si>
  <si>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Stavební úpravy požární nádrže v k.ú.Svratouch</t>
  </si>
  <si>
    <t>KSO:</t>
  </si>
  <si>
    <t/>
  </si>
  <si>
    <t>CC-CZ:</t>
  </si>
  <si>
    <t>Místo:</t>
  </si>
  <si>
    <t>Svratouch</t>
  </si>
  <si>
    <t>Datum:</t>
  </si>
  <si>
    <t>27. 1. 2023</t>
  </si>
  <si>
    <t>Zadavatel:</t>
  </si>
  <si>
    <t>IČ:</t>
  </si>
  <si>
    <t>Obec Svratouch, 53942 Svratouch č.p.290</t>
  </si>
  <si>
    <t>DIČ:</t>
  </si>
  <si>
    <t>Uchazeč:</t>
  </si>
  <si>
    <t>Vyplň údaj</t>
  </si>
  <si>
    <t>Projektant:</t>
  </si>
  <si>
    <t>Ing.Martin Skřivan, Plevova 78, 59202 Svratka</t>
  </si>
  <si>
    <t>True</t>
  </si>
  <si>
    <t>Zpracovatel:</t>
  </si>
  <si>
    <t>Fr.Neuwirth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</si>
  <si>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</si>
  <si>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</si>
  <si>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</si>
  <si>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</si>
  <si>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</si>
  <si>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</si>
  <si>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</si>
  <si>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</si>
  <si>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</si>
  <si>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</si>
  <si>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</si>
  <si>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</si>
  <si>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</si>
  <si>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</si>
  <si>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</si>
  <si>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</si>
  <si>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</si>
  <si>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</si>
  <si>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</si>
  <si>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</si>
  <si>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</si>
  <si>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</si>
  <si>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</si>
  <si>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</si>
  <si>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</si>
  <si>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</si>
  <si>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</si>
  <si>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</si>
  <si>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</si>
  <si>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</si>
  <si>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</si>
  <si>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</si>
  <si>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</si>
  <si>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</si>
  <si>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</si>
  <si>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</si>
  <si>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</si>
  <si>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</si>
  <si>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</si>
  <si>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</si>
  <si>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</si>
  <si>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</si>
  <si>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stavební část</t>
  </si>
  <si>
    <t>STA</t>
  </si>
  <si>
    <t>1</t>
  </si>
  <si>
    <t>{39318911-f437-4b91-91bd-6e84a2cb0e0e}</t>
  </si>
  <si>
    <t>2</t>
  </si>
  <si>
    <t>VON</t>
  </si>
  <si>
    <t>Vedlejší a ostatní náklady</t>
  </si>
  <si>
    <t>{96ef3342-14b0-4b7c-822f-a78127166428}</t>
  </si>
  <si>
    <t>KRYCÍ LIST SOUPISU PRACÍ</t>
  </si>
  <si>
    <t>Objekt:</t>
  </si>
  <si>
    <t>01 - stavební část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</si>
  <si>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</si>
  <si>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</si>
  <si>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</si>
  <si>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</si>
  <si>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</si>
  <si>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38 - Různé kompletní konstrukce</t>
  </si>
  <si>
    <t xml:space="preserve">    6 - Úpravy povrchů, podlahy a osazování výplní</t>
  </si>
  <si>
    <t xml:space="preserve">      62 - Úprava povrchů vnějších</t>
  </si>
  <si>
    <t xml:space="preserve">    9 - Ostatní konstrukce a práce, bourání</t>
  </si>
  <si>
    <t xml:space="preserve">      93 - Různé dokončovací konstrukce a práce inženýrských staveb</t>
  </si>
  <si>
    <t xml:space="preserve">      95 - Různé dokončovací konstrukce a práce pozemních staveb</t>
  </si>
  <si>
    <t xml:space="preserve">      96 - Bourání konstrukcí</t>
  </si>
  <si>
    <t xml:space="preserve">    997 - Přesun sutě</t>
  </si>
  <si>
    <t xml:space="preserve">    998 - Přesun hmot</t>
  </si>
  <si>
    <t>PSV - Práce a dodávky PSV</t>
  </si>
  <si>
    <t xml:space="preserve">    767 - Konstrukce zámečnické</t>
  </si>
  <si>
    <t xml:space="preserve">    767 - 1 - Kovové zábradlí</t>
  </si>
  <si>
    <t xml:space="preserve">    783 - Dokončovací práce - nátěry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</si>
  <si>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</si>
  <si>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</si>
  <si>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</si>
  <si>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</si>
  <si>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</si>
  <si>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</si>
  <si>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</si>
  <si>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</si>
  <si>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</si>
  <si>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</si>
  <si>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</si>
  <si>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</si>
  <si>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</si>
  <si>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</si>
  <si>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</si>
  <si>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</si>
  <si>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38</t>
  </si>
  <si>
    <t>Různé kompletní konstrukce</t>
  </si>
  <si>
    <t>K</t>
  </si>
  <si>
    <t>380326341</t>
  </si>
  <si>
    <t>Kompletní konstrukce čistíren odpadních vod, nádrží, vodojemů, kanálů z betonu železového bez výztuže a bednění pro konstrukce bílých van tř. C 30/37, tl. přes 80 do 150 mm ( třída vodostavebního betonu dle PD )</t>
  </si>
  <si>
    <t>m3</t>
  </si>
  <si>
    <t>CS ÚRS 2023 02</t>
  </si>
  <si>
    <t>4</t>
  </si>
  <si>
    <t>-2026538361</t>
  </si>
  <si>
    <t>Online PSC</t>
  </si>
  <si>
    <t>https://podminky.urs.cz/item/CS_URS_2023_02/380326341</t>
  </si>
  <si>
    <t>VV</t>
  </si>
  <si>
    <t>horní deska</t>
  </si>
  <si>
    <t>(22,39*0,50+(2,00+1,00)*0,50+20,45*0,50)*0,15</t>
  </si>
  <si>
    <t>(22,75*0,50+22,70*0,50+1,70*0,60*2)*0,15</t>
  </si>
  <si>
    <t>Mezisoučet</t>
  </si>
  <si>
    <t>3</t>
  </si>
  <si>
    <t>380326342</t>
  </si>
  <si>
    <t>Kompletní konstrukce čistíren odpadních vod, nádrží, vodojemů, kanálů z betonu železového bez výztuže a bednění pro konstrukce bílých van tř. C 30/37, tl. přes 150 do 300 mm ( třída vodostavebního betonu dle PD )</t>
  </si>
  <si>
    <t>-2090367455</t>
  </si>
  <si>
    <t>https://podminky.urs.cz/item/CS_URS_2023_02/380326342</t>
  </si>
  <si>
    <t>stěny</t>
  </si>
  <si>
    <t>(19,12+0,20*2)*0,20*1,65</t>
  </si>
  <si>
    <t>(20,885+0,20*2)*0,20*2,15</t>
  </si>
  <si>
    <t>20,35*0,20*(1,65+2,15)*1/2</t>
  </si>
  <si>
    <t>20,30*0,20*(1,65+2,15)*1/2</t>
  </si>
  <si>
    <t>1,00*0,50*2,15+1,00*0,70*(2,15+1,65)</t>
  </si>
  <si>
    <t>5% objemu - odhad na výplň spar kamenného zdiva</t>
  </si>
  <si>
    <t>34,777*0,050</t>
  </si>
  <si>
    <t>Součet</t>
  </si>
  <si>
    <t>380356231</t>
  </si>
  <si>
    <t>Bednění kompletních konstrukcí čistíren odpadních vod, nádrží, vodojemů, kanálů konstrukcí neomítaných z betonu prostého nebo železového ploch rovinných zřízení</t>
  </si>
  <si>
    <t>m2</t>
  </si>
  <si>
    <t>-1633645984</t>
  </si>
  <si>
    <t>https://podminky.urs.cz/item/CS_URS_2023_02/380356231</t>
  </si>
  <si>
    <t>19,12*1,65+20,885*2,15+(22,35+22,30)*(1,65+2,15)*1/2</t>
  </si>
  <si>
    <t>(20,46+22,39+24,36+23,495+0,56*8)*0,15</t>
  </si>
  <si>
    <t>380356232</t>
  </si>
  <si>
    <t>Bednění kompletních konstrukcí čistíren odpadních vod, nádrží, vodojemů, kanálů konstrukcí neomítaných z betonu prostého nebo železového ploch rovinných odstranění</t>
  </si>
  <si>
    <t>-319653250</t>
  </si>
  <si>
    <t>https://podminky.urs.cz/item/CS_URS_2023_02/380356232</t>
  </si>
  <si>
    <t>5</t>
  </si>
  <si>
    <t>985331215</t>
  </si>
  <si>
    <t>Dodatečné vlepování betonářské výztuže včetně vyvrtání a vyčištění otvoru chemickou maltou průměr výztuže 16 mm</t>
  </si>
  <si>
    <t>m</t>
  </si>
  <si>
    <t>1184387317</t>
  </si>
  <si>
    <t>https://podminky.urs.cz/item/CS_URS_2023_02/985331215</t>
  </si>
  <si>
    <t>pro kotvení svislé výztuže do stávajícího dna</t>
  </si>
  <si>
    <t>0,15*(177+171)</t>
  </si>
  <si>
    <t>( výztuž R16 - 1,128 t )</t>
  </si>
  <si>
    <t>6</t>
  </si>
  <si>
    <t>M</t>
  </si>
  <si>
    <t>13021015</t>
  </si>
  <si>
    <t>tyč ocelová kruhová žebírková DIN 488 jakost B500B (10 505) výztuž do betonu D 16mm</t>
  </si>
  <si>
    <t>t</t>
  </si>
  <si>
    <t>8</t>
  </si>
  <si>
    <t>1658515090</t>
  </si>
  <si>
    <t>7</t>
  </si>
  <si>
    <t>380361011</t>
  </si>
  <si>
    <t>Výztuž kompletních konstrukcí čistíren odpadních vod, nádrží, vodojemů, kanálů ze svařovaných sítí z drátů typu KARI</t>
  </si>
  <si>
    <t>-1809615953</t>
  </si>
  <si>
    <t>https://podminky.urs.cz/item/CS_URS_2023_02/380361011</t>
  </si>
  <si>
    <t>"Kari síť 100×100 d=6 mm" 248,00*4,44*0,001</t>
  </si>
  <si>
    <t>939941113.1</t>
  </si>
  <si>
    <t>Zřízení těsnění dilatační spáry ocelovým plechem ve stěně ( položka obsahuje výplň tmelem )</t>
  </si>
  <si>
    <t>-2088539711</t>
  </si>
  <si>
    <t>"rozmístění dle PD" 1,65*4+2,15*3+(1,65+2,15)*1/2*(4+4)</t>
  </si>
  <si>
    <t>9</t>
  </si>
  <si>
    <t>13611218</t>
  </si>
  <si>
    <t>plech ocelový hladký jakost S235JR tl 5mm tabule</t>
  </si>
  <si>
    <t>617818420</t>
  </si>
  <si>
    <t>0,283*1,1 'Přepočtené koeficientem množství</t>
  </si>
  <si>
    <t>10</t>
  </si>
  <si>
    <t>313101214</t>
  </si>
  <si>
    <t>Vytvoření prostupů nebo suchých kanálků v betonových zdech obkladových z monolitického betonu a železobetonu vodorovných, šikmých, obloukových, zalomených, svislých vložkami z trub, prefabrikovaných dílců, dutinových tvarovek, apod., bez jejich dodání trvale osazenými na sraz, včetně polohového zajištění v bednění při betonáži, vnější průřezové plochy přes 0,10 do 0,20 m2</t>
  </si>
  <si>
    <t>1416478413</t>
  </si>
  <si>
    <t>https://podminky.urs.cz/item/CS_URS_2023_02/313101214</t>
  </si>
  <si>
    <t>"přítok PVC DN 400 mm" 0,25*1</t>
  </si>
  <si>
    <t>11</t>
  </si>
  <si>
    <t>28611148</t>
  </si>
  <si>
    <t>trubka kanalizační PVC DN 400x5000mm SN4</t>
  </si>
  <si>
    <t>-515319854</t>
  </si>
  <si>
    <t>0,25*1,01 'Přepočtené koeficientem množství</t>
  </si>
  <si>
    <t>Úpravy povrchů, podlahy a osazování výplní</t>
  </si>
  <si>
    <t>62</t>
  </si>
  <si>
    <t>Úprava povrchů vnějších</t>
  </si>
  <si>
    <t>12</t>
  </si>
  <si>
    <t>622111121</t>
  </si>
  <si>
    <t>Vyspravení povrchu neomítaných vnějších ploch betonových nebo železobetonových konstrukcí s rozetřením vysprávky do ztracena maltou cementovou lokálně v rozsahu vyspravované plochy do 30 % z celkové plochy stěn</t>
  </si>
  <si>
    <t>-2058952404</t>
  </si>
  <si>
    <t>https://podminky.urs.cz/item/CS_URS_2023_02/622111121</t>
  </si>
  <si>
    <t>19,12*1,65+20,885*2,15+20,35*(1,65+2,15)*1/2+22,30*(1,65+2,15)*1/2</t>
  </si>
  <si>
    <t>(22,39+20,46+22,35+22,30)*0,70+(2,00+1,70*2)*0,60</t>
  </si>
  <si>
    <t>Ostatní konstrukce a práce, bourání</t>
  </si>
  <si>
    <t>93</t>
  </si>
  <si>
    <t>Různé dokončovací konstrukce a práce inženýrských staveb</t>
  </si>
  <si>
    <t>13</t>
  </si>
  <si>
    <t>938902122</t>
  </si>
  <si>
    <t>Čištění nádrží, ploch dřevěných nebo betonových konstrukcí, potrubí ploch betonových konstrukcí tlakovou vodou</t>
  </si>
  <si>
    <t>-1420425698</t>
  </si>
  <si>
    <t>https://podminky.urs.cz/item/CS_URS_2023_02/938902122</t>
  </si>
  <si>
    <t>stávající povrch</t>
  </si>
  <si>
    <t>"dno" (19,50+21,30)*1/2*22,50</t>
  </si>
  <si>
    <t>"stěny" 19,50*1,50+(21,30+0,50*2)*2,00+(22,75+22,50+0,70*4)*(1,50+2,00)*1/2</t>
  </si>
  <si>
    <t>"horní deska" (20,46+22,39+22,75+22,50+0,56*6)*0,50</t>
  </si>
  <si>
    <t>14</t>
  </si>
  <si>
    <t>933901111</t>
  </si>
  <si>
    <t>Zkoušky objektů a vymývání provedení zkoušky vodotěsnosti betonové nádrže jakéhokoliv druhu a tvaru, o obsahu do 1000 m3</t>
  </si>
  <si>
    <t>-1357118695</t>
  </si>
  <si>
    <t>https://podminky.urs.cz/item/CS_URS_2023_02/933901111</t>
  </si>
  <si>
    <t>08211321</t>
  </si>
  <si>
    <t>voda pitná pro ostatní odběratele</t>
  </si>
  <si>
    <t>-1295984727</t>
  </si>
  <si>
    <t>16</t>
  </si>
  <si>
    <t>933901311</t>
  </si>
  <si>
    <t>Zkoušky objektů a vymývání naplnění a vyprázdnění nádrže pro účely vymývací (proplachovací) o obsahu do 1000 m3</t>
  </si>
  <si>
    <t>1114527583</t>
  </si>
  <si>
    <t>https://podminky.urs.cz/item/CS_URS_2023_02/933901311</t>
  </si>
  <si>
    <t>95</t>
  </si>
  <si>
    <t>Různé dokončovací konstrukce a práce pozemních staveb</t>
  </si>
  <si>
    <t>17</t>
  </si>
  <si>
    <t>952903112</t>
  </si>
  <si>
    <t>Vyčištění objektů čistíren odpadních vod, nádrží, žlabů nebo kanálů světlé výšky prostoru do 3,5 m</t>
  </si>
  <si>
    <t>-1918720065</t>
  </si>
  <si>
    <t>https://podminky.urs.cz/item/CS_URS_2023_02/952903112</t>
  </si>
  <si>
    <t>(19,12+20,885)*1/2*22,30</t>
  </si>
  <si>
    <t>96</t>
  </si>
  <si>
    <t>Bourání konstrukcí</t>
  </si>
  <si>
    <t>18</t>
  </si>
  <si>
    <t>962042320</t>
  </si>
  <si>
    <t>Bourání zdiva z betonu prostého nadzákladového objemu do 1 m3</t>
  </si>
  <si>
    <t>-1563330079</t>
  </si>
  <si>
    <t>https://podminky.urs.cz/item/CS_URS_2023_02/962042320</t>
  </si>
  <si>
    <t>stávající schody</t>
  </si>
  <si>
    <t>1,25*0,98*(0,183+1,098)*1/2-0,98*0,25*0,183*1/2*5</t>
  </si>
  <si>
    <t>19</t>
  </si>
  <si>
    <t>962042321</t>
  </si>
  <si>
    <t>Bourání zdiva z betonu prostého nadzákladového objemu přes 1 m3</t>
  </si>
  <si>
    <t>329747392</t>
  </si>
  <si>
    <t>https://podminky.urs.cz/item/CS_URS_2023_02/962042321</t>
  </si>
  <si>
    <t>(1,75*0,98*(0,20+1,60)*1/2-0,98*0,25*0,20*1/2*7)*2</t>
  </si>
  <si>
    <t>20</t>
  </si>
  <si>
    <t>967041112</t>
  </si>
  <si>
    <t>Přisekání (špicování) rovných ostění v betonu po hrubém vybourání otvorů bez odstupu</t>
  </si>
  <si>
    <t>-2031150940</t>
  </si>
  <si>
    <t>https://podminky.urs.cz/item/CS_URS_2023_02/967041112</t>
  </si>
  <si>
    <t>po vybourání schodů</t>
  </si>
  <si>
    <t>(0,98+0,70*2)*1,098-0,25*0,183*12</t>
  </si>
  <si>
    <t>((0,98+0,70*2)*1,60-0,25*0,20*12)*2</t>
  </si>
  <si>
    <t>997</t>
  </si>
  <si>
    <t>Přesun sutě</t>
  </si>
  <si>
    <t>997013111</t>
  </si>
  <si>
    <t>Vnitrostaveništní doprava suti a vybouraných hmot vodorovně do 50 m svisle s použitím mechanizace pro budovy a haly výšky do 6 m</t>
  </si>
  <si>
    <t>1223768331</t>
  </si>
  <si>
    <t>https://podminky.urs.cz/item/CS_URS_2023_02/997013111</t>
  </si>
  <si>
    <t>22</t>
  </si>
  <si>
    <t>997013501</t>
  </si>
  <si>
    <t>Odvoz suti a vybouraných hmot na skládku nebo meziskládku se složením, na vzdálenost do 1 km</t>
  </si>
  <si>
    <t>668501493</t>
  </si>
  <si>
    <t>https://podminky.urs.cz/item/CS_URS_2023_02/997013501</t>
  </si>
  <si>
    <t>23</t>
  </si>
  <si>
    <t>997013509</t>
  </si>
  <si>
    <t>Odvoz suti a vybouraných hmot na skládku nebo meziskládku se složením, na vzdálenost Příplatek k ceně za každý další i započatý 1 km přes 1 km</t>
  </si>
  <si>
    <t>1212557744</t>
  </si>
  <si>
    <t>https://podminky.urs.cz/item/CS_URS_2023_02/997013509</t>
  </si>
  <si>
    <t>8,129*4 'Přepočtené koeficientem množství</t>
  </si>
  <si>
    <t>24</t>
  </si>
  <si>
    <t>997013631</t>
  </si>
  <si>
    <t>Poplatek za uložení stavebního odpadu na skládce (skládkovné) směsného stavebního a demoličního zatříděného do Katalogu odpadů pod kódem 17 09 04</t>
  </si>
  <si>
    <t>-1500089213</t>
  </si>
  <si>
    <t>https://podminky.urs.cz/item/CS_URS_2023_02/997013631</t>
  </si>
  <si>
    <t>998</t>
  </si>
  <si>
    <t>Přesun hmot</t>
  </si>
  <si>
    <t>25</t>
  </si>
  <si>
    <t>998142251</t>
  </si>
  <si>
    <t>Přesun hmot pro nádrže, jímky, zásobníky a jámy pozemní mimo zemědělství se svislou nosnou konstrukcí monolitickou betonovou tyčovou nebo plošnou vodorovná dopravní vzdálenost do 50 m výšky do 25 m</t>
  </si>
  <si>
    <t>1686790851</t>
  </si>
  <si>
    <t>https://podminky.urs.cz/item/CS_URS_2023_02/998142251</t>
  </si>
  <si>
    <t>PSV</t>
  </si>
  <si>
    <t>Práce a dodávky PSV</t>
  </si>
  <si>
    <t>767</t>
  </si>
  <si>
    <t>Konstrukce zámečnické</t>
  </si>
  <si>
    <t>26</t>
  </si>
  <si>
    <t>767861001</t>
  </si>
  <si>
    <t>Montáž vnitřních kovových žebříků přímých délky do 2 m, ukotvených do betonu ( montáž bude provedena tak, aby byly žebříky na zimu demontovatelné )</t>
  </si>
  <si>
    <t>kus</t>
  </si>
  <si>
    <t>1700659726</t>
  </si>
  <si>
    <t>https://podminky.urs.cz/item/CS_URS_2023_02/767861001</t>
  </si>
  <si>
    <t>27</t>
  </si>
  <si>
    <t>44983006.1</t>
  </si>
  <si>
    <t>žebřík výstupový jednoduchý přímý z nerezové oceli dl.2,0 m ( provedení dle PD řez č.v.: 05 )</t>
  </si>
  <si>
    <t>32</t>
  </si>
  <si>
    <t>812885979</t>
  </si>
  <si>
    <t>28</t>
  </si>
  <si>
    <t>998767101</t>
  </si>
  <si>
    <t>Přesun hmot pro zámečnické konstrukce stanovený z hmotnosti přesunovaného materiálu vodorovná dopravní vzdálenost do 50 m v objektech výšky do 6 m</t>
  </si>
  <si>
    <t>-1066081177</t>
  </si>
  <si>
    <t>https://podminky.urs.cz/item/CS_URS_2023_02/998767101</t>
  </si>
  <si>
    <t>767 - 1</t>
  </si>
  <si>
    <t>Kovové zábradlí</t>
  </si>
  <si>
    <t>29</t>
  </si>
  <si>
    <t>767161111</t>
  </si>
  <si>
    <t>Montáž zábradlí rovného z trubek nebo tenkostěnných profilů do zdiva, hmotnosti 1 m zábradlí do 20 kg</t>
  </si>
  <si>
    <t>-212049023</t>
  </si>
  <si>
    <t>https://podminky.urs.cz/item/CS_URS_2023_02/767161111</t>
  </si>
  <si>
    <t>30</t>
  </si>
  <si>
    <t>55391530R</t>
  </si>
  <si>
    <t>Dvoutrubkové zábradlí s výztužným sloupkem, povrchová úprava Zn</t>
  </si>
  <si>
    <t>-769584538</t>
  </si>
  <si>
    <t>31</t>
  </si>
  <si>
    <t>994150099</t>
  </si>
  <si>
    <t>783</t>
  </si>
  <si>
    <t>Dokončovací práce - nátěry</t>
  </si>
  <si>
    <t>783801503</t>
  </si>
  <si>
    <t>Příprava podkladu omítek před provedením nátěru omytí tlakovou vodou</t>
  </si>
  <si>
    <t>-873916056</t>
  </si>
  <si>
    <t>https://podminky.urs.cz/item/CS_URS_2023_02/783801503</t>
  </si>
  <si>
    <t>"stěny bazénu" 19,12*1,65+20,885*2,15+(22,30+22,35)*(1,65+2,15)*1/2</t>
  </si>
  <si>
    <t>33</t>
  </si>
  <si>
    <t>783901551</t>
  </si>
  <si>
    <t>Příprava podkladu betonových podlah před provedením nátěru omytím tlakovou vodou</t>
  </si>
  <si>
    <t>-1136961603</t>
  </si>
  <si>
    <t>https://podminky.urs.cz/item/CS_URS_2023_02/783901551</t>
  </si>
  <si>
    <t>"dno bazénu" (19,12+20,885)*1/2*22,30</t>
  </si>
  <si>
    <t>"betonový lem" (20,46+22,39+22,35+22,30)*0,70+(2,00+1,70*2)*0,60</t>
  </si>
  <si>
    <t xml:space="preserve">                         (20,46+22,39+24,36+23,495+0,60*7)*(0,275+0,305)*1/2</t>
  </si>
  <si>
    <t>34</t>
  </si>
  <si>
    <t>783902350</t>
  </si>
  <si>
    <t>Provedení tmelení podkladu betonových podlah prasklin šířky do 5 mm ( použití a rozsah - bude upřesněno )</t>
  </si>
  <si>
    <t>943051391</t>
  </si>
  <si>
    <t>https://podminky.urs.cz/item/CS_URS_2023_02/783902350</t>
  </si>
  <si>
    <t>"odhad - bude upřesněno" 50,000</t>
  </si>
  <si>
    <t>35</t>
  </si>
  <si>
    <t>23152210</t>
  </si>
  <si>
    <t>tmel silikonový trvale pružný</t>
  </si>
  <si>
    <t>kg</t>
  </si>
  <si>
    <t>1381360591</t>
  </si>
  <si>
    <t>50*0,049 'Přepočtené koeficientem množství</t>
  </si>
  <si>
    <t>36</t>
  </si>
  <si>
    <t>78380752R</t>
  </si>
  <si>
    <t>Provedení dvojnásobného nátěru požárních nádrží - svislé plochy včetně penetrace a materiálu</t>
  </si>
  <si>
    <t>-685729882</t>
  </si>
  <si>
    <t>37</t>
  </si>
  <si>
    <t>78390716R</t>
  </si>
  <si>
    <t>Provedení dvojnásobného nátěru požárních nádrží - podlahy včetně penetrace a materiálu</t>
  </si>
  <si>
    <t>875706034</t>
  </si>
  <si>
    <t>783306807</t>
  </si>
  <si>
    <t>Odstranění nátěrů ze zámečnických konstrukcí odstraňovačem nátěrů s obroušením</t>
  </si>
  <si>
    <t>1891925083</t>
  </si>
  <si>
    <t>https://podminky.urs.cz/item/CS_URS_2023_02/783306807</t>
  </si>
  <si>
    <t>"stávající česle" 2,000</t>
  </si>
  <si>
    <t>39</t>
  </si>
  <si>
    <t>783301303</t>
  </si>
  <si>
    <t>Příprava podkladu zámečnických konstrukcí před provedením nátěru odrezivění odrezovačem bezoplachovým</t>
  </si>
  <si>
    <t>-1574097646</t>
  </si>
  <si>
    <t>https://podminky.urs.cz/item/CS_URS_2023_02/783301303</t>
  </si>
  <si>
    <t>40</t>
  </si>
  <si>
    <t>783314203</t>
  </si>
  <si>
    <t>Základní antikorozní nátěr zámečnických konstrukcí jednonásobný syntetický samozákladující</t>
  </si>
  <si>
    <t>-820233134</t>
  </si>
  <si>
    <t>https://podminky.urs.cz/item/CS_URS_2023_02/783314203</t>
  </si>
  <si>
    <t>41</t>
  </si>
  <si>
    <t>783315103</t>
  </si>
  <si>
    <t>Mezinátěr zámečnických konstrukcí jednonásobný syntetický samozákladující</t>
  </si>
  <si>
    <t>-482793697</t>
  </si>
  <si>
    <t>https://podminky.urs.cz/item/CS_URS_2023_02/783315103</t>
  </si>
  <si>
    <t>42</t>
  </si>
  <si>
    <t>783317105</t>
  </si>
  <si>
    <t>Krycí nátěr (email) zámečnických konstrukcí jednonásobný syntetický samozákladující</t>
  </si>
  <si>
    <t>-11487393</t>
  </si>
  <si>
    <t>https://podminky.urs.cz/item/CS_URS_2023_02/783317105</t>
  </si>
  <si>
    <t>VON - Vedlejší a ostatní náklady</t>
  </si>
  <si>
    <t>D1 - Vedlejší a ostatní náklady</t>
  </si>
  <si>
    <t>D1</t>
  </si>
  <si>
    <t>002-004.1</t>
  </si>
  <si>
    <t>Zařízení staveniště, vč. BOZP - Veškeré činnosti dle vyhl. 230/2012Sb. §9 odst. 2 související s vybudováním, provozem a likvidací staveniště, vč. úklidu objektu před předáním stavby. Standardní prvky BOZP (mobilní oplocení, výstražné značení, přechody výkopů vč. oplocení, zábradlí, atd - vč. jejich dodávky, montáže, údržby a demontáže, resp. likvidace) a povinosti vyplívající z plánu BOZP vč. připomínek příslušných úřadů</t>
  </si>
  <si>
    <t>kpl</t>
  </si>
  <si>
    <t>1024</t>
  </si>
  <si>
    <t>630104970</t>
  </si>
  <si>
    <t>002-006</t>
  </si>
  <si>
    <t>Poskytnutí zařízení staveniště (jeho části) pro umožnění činnosti TDS, AD, SÚ, BOZP na stavbě - Pro zástupce objednatele (TDS, technici, AD, SÚ, koordinátor BOZP, .... ) bude v rámci zařízení staveniště zpřístupněna jedna kancelář (kontejnerového typu - zateplená, se sociálním zázemím včetně úklidových prostředků a potřeb), vybavená stoly, židlemi pro 6 osob, věšáky, s úložnými uzamykatelnými prostorami připojená na el. en., vodu a zabezpečená (před buňkou čistící zóna). , Kancelářská buńka bude sloužit jako pracoviště výše uvedených pracovníků objednavatele a orgánů DOSS na stavbě.</t>
  </si>
  <si>
    <t>-347994839</t>
  </si>
  <si>
    <t>002-201.1</t>
  </si>
  <si>
    <t>Projektová dokumentace skutečného provedení - Projektová dokumentace skutečného provedení dle vyhl. č. 230/2012Sb. §10 odst. 2 - 4x tištěně a 1x elektronicky na CD nosiči</t>
  </si>
  <si>
    <t>314298258</t>
  </si>
  <si>
    <t>002-301.1</t>
  </si>
  <si>
    <t>Kompletace atestů, certifikátů, revizních zpráv a ostatních dokladů - Kompletace atestů, certifikátů, revizních zpráv, protokolů o kotrolách, dokladů o vlastnostech materiálů, dokladů o likvidaci odpadu a ostatních dokladů potřebných k předání a kolaudaci stavby - 3x tištěně a 1x tištěně na CD nosiči.</t>
  </si>
  <si>
    <t>1514479287</t>
  </si>
  <si>
    <t>002-302</t>
  </si>
  <si>
    <t>Zpracování a předložení harmonogramů. Náklady na vyhotovení a předložení finančního a časového harmonogramu prací</t>
  </si>
  <si>
    <t>-2133191730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</si>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</sst>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0000A8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7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6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0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20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6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8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39" fillId="0" borderId="22" xfId="0" applyFont="1" applyBorder="1" applyAlignment="1" applyProtection="1">
      <alignment horizontal="center" vertical="center"/>
      <protection/>
    </xf>
    <xf numFmtId="49" fontId="39" fillId="0" borderId="22" xfId="0" applyNumberFormat="1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center" vertical="center" wrapText="1"/>
      <protection/>
    </xf>
    <xf numFmtId="167" fontId="39" fillId="0" borderId="22" xfId="0" applyNumberFormat="1" applyFont="1" applyBorder="1" applyAlignment="1" applyProtection="1">
      <alignment vertical="center"/>
      <protection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 applyProtection="1">
      <alignment vertical="center"/>
      <protection/>
    </xf>
    <xf numFmtId="0" fontId="40" fillId="0" borderId="3" xfId="0" applyFont="1" applyBorder="1" applyAlignment="1">
      <alignment vertical="center"/>
    </xf>
    <xf numFmtId="0" fontId="39" fillId="2" borderId="14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25" fillId="2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 applyProtection="1">
      <alignment horizontal="center"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166" fontId="25" fillId="0" borderId="21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4" fillId="0" borderId="23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0" fontId="14" fillId="0" borderId="26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6" xfId="0" applyFont="1" applyBorder="1" applyAlignment="1">
      <alignment vertical="center" wrapText="1"/>
    </xf>
    <xf numFmtId="0" fontId="42" fillId="0" borderId="28" xfId="0" applyFont="1" applyBorder="1" applyAlignment="1">
      <alignment horizontal="left" wrapText="1"/>
    </xf>
    <xf numFmtId="0" fontId="14" fillId="0" borderId="27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3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4" fillId="0" borderId="29" xfId="0" applyFont="1" applyBorder="1" applyAlignment="1">
      <alignment vertical="center" wrapText="1"/>
    </xf>
    <xf numFmtId="0" fontId="44" fillId="0" borderId="28" xfId="0" applyFont="1" applyBorder="1" applyAlignment="1">
      <alignment vertical="center" wrapText="1"/>
    </xf>
    <xf numFmtId="0" fontId="14" fillId="0" borderId="30" xfId="0" applyFont="1" applyBorder="1" applyAlignment="1">
      <alignment vertical="center" wrapText="1"/>
    </xf>
    <xf numFmtId="0" fontId="14" fillId="0" borderId="0" xfId="0" applyFont="1" applyBorder="1" applyAlignment="1">
      <alignment vertical="top"/>
    </xf>
    <xf numFmtId="0" fontId="14" fillId="0" borderId="0" xfId="0" applyFont="1" applyAlignment="1">
      <alignment vertical="top"/>
    </xf>
    <xf numFmtId="0" fontId="14" fillId="0" borderId="23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14" fillId="0" borderId="27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42" fillId="0" borderId="28" xfId="0" applyFont="1" applyBorder="1" applyAlignment="1">
      <alignment horizontal="center" vertical="center"/>
    </xf>
    <xf numFmtId="0" fontId="45" fillId="0" borderId="28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 wrapText="1"/>
    </xf>
    <xf numFmtId="0" fontId="43" fillId="0" borderId="28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3" fillId="0" borderId="29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5" fillId="0" borderId="28" xfId="0" applyFont="1" applyBorder="1" applyAlignment="1">
      <alignment vertical="center"/>
    </xf>
    <xf numFmtId="0" fontId="42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2" fillId="0" borderId="28" xfId="0" applyFont="1" applyBorder="1" applyAlignment="1">
      <alignment horizontal="left"/>
    </xf>
    <xf numFmtId="0" fontId="45" fillId="0" borderId="28" xfId="0" applyFont="1" applyBorder="1" applyAlignment="1">
      <alignment/>
    </xf>
    <xf numFmtId="0" fontId="14" fillId="0" borderId="26" xfId="0" applyFont="1" applyBorder="1" applyAlignment="1">
      <alignment vertical="top"/>
    </xf>
    <xf numFmtId="0" fontId="14" fillId="0" borderId="27" xfId="0" applyFont="1" applyBorder="1" applyAlignment="1">
      <alignment vertical="top"/>
    </xf>
    <xf numFmtId="0" fontId="14" fillId="0" borderId="29" xfId="0" applyFont="1" applyBorder="1" applyAlignment="1">
      <alignment vertical="top"/>
    </xf>
    <xf numFmtId="0" fontId="14" fillId="0" borderId="28" xfId="0" applyFont="1" applyBorder="1" applyAlignment="1">
      <alignment vertical="top"/>
    </xf>
    <xf numFmtId="0" fontId="14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380326341" TargetMode="External" /><Relationship Id="rId2" Type="http://schemas.openxmlformats.org/officeDocument/2006/relationships/hyperlink" Target="https://podminky.urs.cz/item/CS_URS_2023_02/380326342" TargetMode="External" /><Relationship Id="rId3" Type="http://schemas.openxmlformats.org/officeDocument/2006/relationships/hyperlink" Target="https://podminky.urs.cz/item/CS_URS_2023_02/380356231" TargetMode="External" /><Relationship Id="rId4" Type="http://schemas.openxmlformats.org/officeDocument/2006/relationships/hyperlink" Target="https://podminky.urs.cz/item/CS_URS_2023_02/380356232" TargetMode="External" /><Relationship Id="rId5" Type="http://schemas.openxmlformats.org/officeDocument/2006/relationships/hyperlink" Target="https://podminky.urs.cz/item/CS_URS_2023_02/985331215" TargetMode="External" /><Relationship Id="rId6" Type="http://schemas.openxmlformats.org/officeDocument/2006/relationships/hyperlink" Target="https://podminky.urs.cz/item/CS_URS_2023_02/380361011" TargetMode="External" /><Relationship Id="rId7" Type="http://schemas.openxmlformats.org/officeDocument/2006/relationships/hyperlink" Target="https://podminky.urs.cz/item/CS_URS_2023_02/313101214" TargetMode="External" /><Relationship Id="rId8" Type="http://schemas.openxmlformats.org/officeDocument/2006/relationships/hyperlink" Target="https://podminky.urs.cz/item/CS_URS_2023_02/622111121" TargetMode="External" /><Relationship Id="rId9" Type="http://schemas.openxmlformats.org/officeDocument/2006/relationships/hyperlink" Target="https://podminky.urs.cz/item/CS_URS_2023_02/938902122" TargetMode="External" /><Relationship Id="rId10" Type="http://schemas.openxmlformats.org/officeDocument/2006/relationships/hyperlink" Target="https://podminky.urs.cz/item/CS_URS_2023_02/933901111" TargetMode="External" /><Relationship Id="rId11" Type="http://schemas.openxmlformats.org/officeDocument/2006/relationships/hyperlink" Target="https://podminky.urs.cz/item/CS_URS_2023_02/933901311" TargetMode="External" /><Relationship Id="rId12" Type="http://schemas.openxmlformats.org/officeDocument/2006/relationships/hyperlink" Target="https://podminky.urs.cz/item/CS_URS_2023_02/952903112" TargetMode="External" /><Relationship Id="rId13" Type="http://schemas.openxmlformats.org/officeDocument/2006/relationships/hyperlink" Target="https://podminky.urs.cz/item/CS_URS_2023_02/962042320" TargetMode="External" /><Relationship Id="rId14" Type="http://schemas.openxmlformats.org/officeDocument/2006/relationships/hyperlink" Target="https://podminky.urs.cz/item/CS_URS_2023_02/962042321" TargetMode="External" /><Relationship Id="rId15" Type="http://schemas.openxmlformats.org/officeDocument/2006/relationships/hyperlink" Target="https://podminky.urs.cz/item/CS_URS_2023_02/967041112" TargetMode="External" /><Relationship Id="rId16" Type="http://schemas.openxmlformats.org/officeDocument/2006/relationships/hyperlink" Target="https://podminky.urs.cz/item/CS_URS_2023_02/997013111" TargetMode="External" /><Relationship Id="rId17" Type="http://schemas.openxmlformats.org/officeDocument/2006/relationships/hyperlink" Target="https://podminky.urs.cz/item/CS_URS_2023_02/997013501" TargetMode="External" /><Relationship Id="rId18" Type="http://schemas.openxmlformats.org/officeDocument/2006/relationships/hyperlink" Target="https://podminky.urs.cz/item/CS_URS_2023_02/997013509" TargetMode="External" /><Relationship Id="rId19" Type="http://schemas.openxmlformats.org/officeDocument/2006/relationships/hyperlink" Target="https://podminky.urs.cz/item/CS_URS_2023_02/997013631" TargetMode="External" /><Relationship Id="rId20" Type="http://schemas.openxmlformats.org/officeDocument/2006/relationships/hyperlink" Target="https://podminky.urs.cz/item/CS_URS_2023_02/998142251" TargetMode="External" /><Relationship Id="rId21" Type="http://schemas.openxmlformats.org/officeDocument/2006/relationships/hyperlink" Target="https://podminky.urs.cz/item/CS_URS_2023_02/767861001" TargetMode="External" /><Relationship Id="rId22" Type="http://schemas.openxmlformats.org/officeDocument/2006/relationships/hyperlink" Target="https://podminky.urs.cz/item/CS_URS_2023_02/998767101" TargetMode="External" /><Relationship Id="rId23" Type="http://schemas.openxmlformats.org/officeDocument/2006/relationships/hyperlink" Target="https://podminky.urs.cz/item/CS_URS_2023_02/767161111" TargetMode="External" /><Relationship Id="rId24" Type="http://schemas.openxmlformats.org/officeDocument/2006/relationships/hyperlink" Target="https://podminky.urs.cz/item/CS_URS_2023_02/998767101" TargetMode="External" /><Relationship Id="rId25" Type="http://schemas.openxmlformats.org/officeDocument/2006/relationships/hyperlink" Target="https://podminky.urs.cz/item/CS_URS_2023_02/783801503" TargetMode="External" /><Relationship Id="rId26" Type="http://schemas.openxmlformats.org/officeDocument/2006/relationships/hyperlink" Target="https://podminky.urs.cz/item/CS_URS_2023_02/783901551" TargetMode="External" /><Relationship Id="rId27" Type="http://schemas.openxmlformats.org/officeDocument/2006/relationships/hyperlink" Target="https://podminky.urs.cz/item/CS_URS_2023_02/783902350" TargetMode="External" /><Relationship Id="rId28" Type="http://schemas.openxmlformats.org/officeDocument/2006/relationships/hyperlink" Target="https://podminky.urs.cz/item/CS_URS_2023_02/783306807" TargetMode="External" /><Relationship Id="rId29" Type="http://schemas.openxmlformats.org/officeDocument/2006/relationships/hyperlink" Target="https://podminky.urs.cz/item/CS_URS_2023_02/783301303" TargetMode="External" /><Relationship Id="rId30" Type="http://schemas.openxmlformats.org/officeDocument/2006/relationships/hyperlink" Target="https://podminky.urs.cz/item/CS_URS_2023_02/783314203" TargetMode="External" /><Relationship Id="rId31" Type="http://schemas.openxmlformats.org/officeDocument/2006/relationships/hyperlink" Target="https://podminky.urs.cz/item/CS_URS_2023_02/783315103" TargetMode="External" /><Relationship Id="rId32" Type="http://schemas.openxmlformats.org/officeDocument/2006/relationships/hyperlink" Target="https://podminky.urs.cz/item/CS_URS_2023_02/783317105" TargetMode="External" /><Relationship Id="rId3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29" t="s">
        <v>14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2"/>
      <c r="BE5" s="30" t="s">
        <v>15</v>
      </c>
      <c r="BS5" s="19" t="s">
        <v>6</v>
      </c>
    </row>
    <row r="6" spans="2:71" s="1" customFormat="1" ht="36.95" customHeight="1">
      <c r="B6" s="23"/>
      <c r="C6" s="24"/>
      <c r="D6" s="31" t="s">
        <v>16</v>
      </c>
      <c r="E6" s="24"/>
      <c r="F6" s="24"/>
      <c r="G6" s="24"/>
      <c r="H6" s="24"/>
      <c r="I6" s="24"/>
      <c r="J6" s="24"/>
      <c r="K6" s="32" t="s">
        <v>17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2"/>
      <c r="BE6" s="33"/>
      <c r="BS6" s="19" t="s">
        <v>6</v>
      </c>
    </row>
    <row r="7" spans="2:71" s="1" customFormat="1" ht="12" customHeight="1">
      <c r="B7" s="23"/>
      <c r="C7" s="24"/>
      <c r="D7" s="34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4" t="s">
        <v>20</v>
      </c>
      <c r="AL7" s="24"/>
      <c r="AM7" s="24"/>
      <c r="AN7" s="29" t="s">
        <v>19</v>
      </c>
      <c r="AO7" s="24"/>
      <c r="AP7" s="24"/>
      <c r="AQ7" s="24"/>
      <c r="AR7" s="22"/>
      <c r="BE7" s="33"/>
      <c r="BS7" s="19" t="s">
        <v>6</v>
      </c>
    </row>
    <row r="8" spans="2:71" s="1" customFormat="1" ht="12" customHeight="1">
      <c r="B8" s="23"/>
      <c r="C8" s="24"/>
      <c r="D8" s="34" t="s">
        <v>21</v>
      </c>
      <c r="E8" s="24"/>
      <c r="F8" s="24"/>
      <c r="G8" s="24"/>
      <c r="H8" s="24"/>
      <c r="I8" s="24"/>
      <c r="J8" s="24"/>
      <c r="K8" s="29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4" t="s">
        <v>23</v>
      </c>
      <c r="AL8" s="24"/>
      <c r="AM8" s="24"/>
      <c r="AN8" s="35" t="s">
        <v>24</v>
      </c>
      <c r="AO8" s="24"/>
      <c r="AP8" s="24"/>
      <c r="AQ8" s="24"/>
      <c r="AR8" s="22"/>
      <c r="BE8" s="33"/>
      <c r="BS8" s="19" t="s">
        <v>6</v>
      </c>
    </row>
    <row r="9" spans="2:71" s="1" customFormat="1" ht="14.4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3"/>
      <c r="BS9" s="19" t="s">
        <v>6</v>
      </c>
    </row>
    <row r="10" spans="2:71" s="1" customFormat="1" ht="12" customHeight="1">
      <c r="B10" s="23"/>
      <c r="C10" s="24"/>
      <c r="D10" s="34" t="s">
        <v>25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4" t="s">
        <v>26</v>
      </c>
      <c r="AL10" s="24"/>
      <c r="AM10" s="24"/>
      <c r="AN10" s="29" t="s">
        <v>19</v>
      </c>
      <c r="AO10" s="24"/>
      <c r="AP10" s="24"/>
      <c r="AQ10" s="24"/>
      <c r="AR10" s="22"/>
      <c r="BE10" s="33"/>
      <c r="BS10" s="19" t="s">
        <v>6</v>
      </c>
    </row>
    <row r="11" spans="2:71" s="1" customFormat="1" ht="18.45" customHeight="1">
      <c r="B11" s="23"/>
      <c r="C11" s="24"/>
      <c r="D11" s="24"/>
      <c r="E11" s="29" t="s">
        <v>27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4" t="s">
        <v>28</v>
      </c>
      <c r="AL11" s="24"/>
      <c r="AM11" s="24"/>
      <c r="AN11" s="29" t="s">
        <v>19</v>
      </c>
      <c r="AO11" s="24"/>
      <c r="AP11" s="24"/>
      <c r="AQ11" s="24"/>
      <c r="AR11" s="22"/>
      <c r="BE11" s="33"/>
      <c r="BS11" s="19" t="s">
        <v>6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3"/>
      <c r="BS12" s="19" t="s">
        <v>6</v>
      </c>
    </row>
    <row r="13" spans="2:71" s="1" customFormat="1" ht="12" customHeight="1">
      <c r="B13" s="23"/>
      <c r="C13" s="24"/>
      <c r="D13" s="34" t="s">
        <v>29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4" t="s">
        <v>26</v>
      </c>
      <c r="AL13" s="24"/>
      <c r="AM13" s="24"/>
      <c r="AN13" s="36" t="s">
        <v>30</v>
      </c>
      <c r="AO13" s="24"/>
      <c r="AP13" s="24"/>
      <c r="AQ13" s="24"/>
      <c r="AR13" s="22"/>
      <c r="BE13" s="33"/>
      <c r="BS13" s="19" t="s">
        <v>6</v>
      </c>
    </row>
    <row r="14" spans="2:71" ht="12">
      <c r="B14" s="23"/>
      <c r="C14" s="24"/>
      <c r="D14" s="24"/>
      <c r="E14" s="36" t="s">
        <v>30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4" t="s">
        <v>28</v>
      </c>
      <c r="AL14" s="24"/>
      <c r="AM14" s="24"/>
      <c r="AN14" s="36" t="s">
        <v>30</v>
      </c>
      <c r="AO14" s="24"/>
      <c r="AP14" s="24"/>
      <c r="AQ14" s="24"/>
      <c r="AR14" s="22"/>
      <c r="BE14" s="33"/>
      <c r="BS14" s="19" t="s">
        <v>6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3"/>
      <c r="BS15" s="19" t="s">
        <v>4</v>
      </c>
    </row>
    <row r="16" spans="2:71" s="1" customFormat="1" ht="12" customHeight="1">
      <c r="B16" s="23"/>
      <c r="C16" s="24"/>
      <c r="D16" s="34" t="s">
        <v>31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4" t="s">
        <v>26</v>
      </c>
      <c r="AL16" s="24"/>
      <c r="AM16" s="24"/>
      <c r="AN16" s="29" t="s">
        <v>19</v>
      </c>
      <c r="AO16" s="24"/>
      <c r="AP16" s="24"/>
      <c r="AQ16" s="24"/>
      <c r="AR16" s="22"/>
      <c r="BE16" s="33"/>
      <c r="BS16" s="19" t="s">
        <v>4</v>
      </c>
    </row>
    <row r="17" spans="2:71" s="1" customFormat="1" ht="18.45" customHeight="1">
      <c r="B17" s="23"/>
      <c r="C17" s="24"/>
      <c r="D17" s="24"/>
      <c r="E17" s="29" t="s">
        <v>32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4" t="s">
        <v>28</v>
      </c>
      <c r="AL17" s="24"/>
      <c r="AM17" s="24"/>
      <c r="AN17" s="29" t="s">
        <v>19</v>
      </c>
      <c r="AO17" s="24"/>
      <c r="AP17" s="24"/>
      <c r="AQ17" s="24"/>
      <c r="AR17" s="22"/>
      <c r="BE17" s="33"/>
      <c r="BS17" s="19" t="s">
        <v>33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3"/>
      <c r="BS18" s="19" t="s">
        <v>6</v>
      </c>
    </row>
    <row r="19" spans="2:71" s="1" customFormat="1" ht="12" customHeight="1">
      <c r="B19" s="23"/>
      <c r="C19" s="24"/>
      <c r="D19" s="34" t="s">
        <v>34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4" t="s">
        <v>26</v>
      </c>
      <c r="AL19" s="24"/>
      <c r="AM19" s="24"/>
      <c r="AN19" s="29" t="s">
        <v>19</v>
      </c>
      <c r="AO19" s="24"/>
      <c r="AP19" s="24"/>
      <c r="AQ19" s="24"/>
      <c r="AR19" s="22"/>
      <c r="BE19" s="33"/>
      <c r="BS19" s="19" t="s">
        <v>6</v>
      </c>
    </row>
    <row r="20" spans="2:71" s="1" customFormat="1" ht="18.45" customHeight="1">
      <c r="B20" s="23"/>
      <c r="C20" s="24"/>
      <c r="D20" s="24"/>
      <c r="E20" s="29" t="s">
        <v>35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4" t="s">
        <v>28</v>
      </c>
      <c r="AL20" s="24"/>
      <c r="AM20" s="24"/>
      <c r="AN20" s="29" t="s">
        <v>19</v>
      </c>
      <c r="AO20" s="24"/>
      <c r="AP20" s="24"/>
      <c r="AQ20" s="24"/>
      <c r="AR20" s="22"/>
      <c r="BE20" s="33"/>
      <c r="BS20" s="19" t="s">
        <v>4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3"/>
    </row>
    <row r="22" spans="2:57" s="1" customFormat="1" ht="12" customHeight="1">
      <c r="B22" s="23"/>
      <c r="C22" s="24"/>
      <c r="D22" s="34" t="s">
        <v>36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3"/>
    </row>
    <row r="23" spans="2:57" s="1" customFormat="1" ht="47.25" customHeight="1">
      <c r="B23" s="23"/>
      <c r="C23" s="24"/>
      <c r="D23" s="24"/>
      <c r="E23" s="38" t="s">
        <v>37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24"/>
      <c r="AP23" s="24"/>
      <c r="AQ23" s="24"/>
      <c r="AR23" s="22"/>
      <c r="BE23" s="33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3"/>
    </row>
    <row r="25" spans="2:57" s="1" customFormat="1" ht="6.95" customHeight="1">
      <c r="B25" s="23"/>
      <c r="C25" s="24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24"/>
      <c r="AQ25" s="24"/>
      <c r="AR25" s="22"/>
      <c r="BE25" s="33"/>
    </row>
    <row r="26" spans="1:57" s="2" customFormat="1" ht="25.9" customHeight="1">
      <c r="A26" s="40"/>
      <c r="B26" s="41"/>
      <c r="C26" s="42"/>
      <c r="D26" s="43" t="s">
        <v>38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5">
        <f>ROUND(AG54,2)</f>
        <v>0</v>
      </c>
      <c r="AL26" s="44"/>
      <c r="AM26" s="44"/>
      <c r="AN26" s="44"/>
      <c r="AO26" s="44"/>
      <c r="AP26" s="42"/>
      <c r="AQ26" s="42"/>
      <c r="AR26" s="46"/>
      <c r="BE26" s="33"/>
    </row>
    <row r="27" spans="1:57" s="2" customFormat="1" ht="6.95" customHeight="1">
      <c r="A27" s="40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6"/>
      <c r="BE27" s="33"/>
    </row>
    <row r="28" spans="1:57" s="2" customFormat="1" ht="12">
      <c r="A28" s="40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7" t="s">
        <v>39</v>
      </c>
      <c r="M28" s="47"/>
      <c r="N28" s="47"/>
      <c r="O28" s="47"/>
      <c r="P28" s="47"/>
      <c r="Q28" s="42"/>
      <c r="R28" s="42"/>
      <c r="S28" s="42"/>
      <c r="T28" s="42"/>
      <c r="U28" s="42"/>
      <c r="V28" s="42"/>
      <c r="W28" s="47" t="s">
        <v>40</v>
      </c>
      <c r="X28" s="47"/>
      <c r="Y28" s="47"/>
      <c r="Z28" s="47"/>
      <c r="AA28" s="47"/>
      <c r="AB28" s="47"/>
      <c r="AC28" s="47"/>
      <c r="AD28" s="47"/>
      <c r="AE28" s="47"/>
      <c r="AF28" s="42"/>
      <c r="AG28" s="42"/>
      <c r="AH28" s="42"/>
      <c r="AI28" s="42"/>
      <c r="AJ28" s="42"/>
      <c r="AK28" s="47" t="s">
        <v>41</v>
      </c>
      <c r="AL28" s="47"/>
      <c r="AM28" s="47"/>
      <c r="AN28" s="47"/>
      <c r="AO28" s="47"/>
      <c r="AP28" s="42"/>
      <c r="AQ28" s="42"/>
      <c r="AR28" s="46"/>
      <c r="BE28" s="33"/>
    </row>
    <row r="29" spans="1:57" s="3" customFormat="1" ht="14.4" customHeight="1">
      <c r="A29" s="3"/>
      <c r="B29" s="48"/>
      <c r="C29" s="49"/>
      <c r="D29" s="34" t="s">
        <v>42</v>
      </c>
      <c r="E29" s="49"/>
      <c r="F29" s="34" t="s">
        <v>43</v>
      </c>
      <c r="G29" s="49"/>
      <c r="H29" s="49"/>
      <c r="I29" s="49"/>
      <c r="J29" s="49"/>
      <c r="K29" s="49"/>
      <c r="L29" s="50">
        <v>0.21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1">
        <f>ROUND(AZ54,2)</f>
        <v>0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1">
        <f>ROUND(AV54,2)</f>
        <v>0</v>
      </c>
      <c r="AL29" s="49"/>
      <c r="AM29" s="49"/>
      <c r="AN29" s="49"/>
      <c r="AO29" s="49"/>
      <c r="AP29" s="49"/>
      <c r="AQ29" s="49"/>
      <c r="AR29" s="52"/>
      <c r="BE29" s="53"/>
    </row>
    <row r="30" spans="1:57" s="3" customFormat="1" ht="14.4" customHeight="1">
      <c r="A30" s="3"/>
      <c r="B30" s="48"/>
      <c r="C30" s="49"/>
      <c r="D30" s="49"/>
      <c r="E30" s="49"/>
      <c r="F30" s="34" t="s">
        <v>44</v>
      </c>
      <c r="G30" s="49"/>
      <c r="H30" s="49"/>
      <c r="I30" s="49"/>
      <c r="J30" s="49"/>
      <c r="K30" s="49"/>
      <c r="L30" s="50">
        <v>0.15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>
        <f>ROUND(BA54,2)</f>
        <v>0</v>
      </c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51">
        <f>ROUND(AW54,2)</f>
        <v>0</v>
      </c>
      <c r="AL30" s="49"/>
      <c r="AM30" s="49"/>
      <c r="AN30" s="49"/>
      <c r="AO30" s="49"/>
      <c r="AP30" s="49"/>
      <c r="AQ30" s="49"/>
      <c r="AR30" s="52"/>
      <c r="BE30" s="53"/>
    </row>
    <row r="31" spans="1:57" s="3" customFormat="1" ht="14.4" customHeight="1" hidden="1">
      <c r="A31" s="3"/>
      <c r="B31" s="48"/>
      <c r="C31" s="49"/>
      <c r="D31" s="49"/>
      <c r="E31" s="49"/>
      <c r="F31" s="34" t="s">
        <v>45</v>
      </c>
      <c r="G31" s="49"/>
      <c r="H31" s="49"/>
      <c r="I31" s="49"/>
      <c r="J31" s="49"/>
      <c r="K31" s="49"/>
      <c r="L31" s="50">
        <v>0.21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51">
        <f>ROUND(BB54,2)</f>
        <v>0</v>
      </c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51">
        <v>0</v>
      </c>
      <c r="AL31" s="49"/>
      <c r="AM31" s="49"/>
      <c r="AN31" s="49"/>
      <c r="AO31" s="49"/>
      <c r="AP31" s="49"/>
      <c r="AQ31" s="49"/>
      <c r="AR31" s="52"/>
      <c r="BE31" s="53"/>
    </row>
    <row r="32" spans="1:57" s="3" customFormat="1" ht="14.4" customHeight="1" hidden="1">
      <c r="A32" s="3"/>
      <c r="B32" s="48"/>
      <c r="C32" s="49"/>
      <c r="D32" s="49"/>
      <c r="E32" s="49"/>
      <c r="F32" s="34" t="s">
        <v>46</v>
      </c>
      <c r="G32" s="49"/>
      <c r="H32" s="49"/>
      <c r="I32" s="49"/>
      <c r="J32" s="49"/>
      <c r="K32" s="49"/>
      <c r="L32" s="50">
        <v>0.15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1">
        <f>ROUND(BC54,2)</f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1">
        <v>0</v>
      </c>
      <c r="AL32" s="49"/>
      <c r="AM32" s="49"/>
      <c r="AN32" s="49"/>
      <c r="AO32" s="49"/>
      <c r="AP32" s="49"/>
      <c r="AQ32" s="49"/>
      <c r="AR32" s="52"/>
      <c r="BE32" s="53"/>
    </row>
    <row r="33" spans="1:57" s="3" customFormat="1" ht="14.4" customHeight="1" hidden="1">
      <c r="A33" s="3"/>
      <c r="B33" s="48"/>
      <c r="C33" s="49"/>
      <c r="D33" s="49"/>
      <c r="E33" s="49"/>
      <c r="F33" s="34" t="s">
        <v>47</v>
      </c>
      <c r="G33" s="49"/>
      <c r="H33" s="49"/>
      <c r="I33" s="49"/>
      <c r="J33" s="49"/>
      <c r="K33" s="49"/>
      <c r="L33" s="50">
        <v>0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1">
        <f>ROUND(BD54,2)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1">
        <v>0</v>
      </c>
      <c r="AL33" s="49"/>
      <c r="AM33" s="49"/>
      <c r="AN33" s="49"/>
      <c r="AO33" s="49"/>
      <c r="AP33" s="49"/>
      <c r="AQ33" s="49"/>
      <c r="AR33" s="52"/>
      <c r="BE33" s="3"/>
    </row>
    <row r="34" spans="1:57" s="2" customFormat="1" ht="6.95" customHeight="1">
      <c r="A34" s="40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6"/>
      <c r="BE34" s="40"/>
    </row>
    <row r="35" spans="1:57" s="2" customFormat="1" ht="25.9" customHeight="1">
      <c r="A35" s="40"/>
      <c r="B35" s="41"/>
      <c r="C35" s="54"/>
      <c r="D35" s="55" t="s">
        <v>48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 t="s">
        <v>49</v>
      </c>
      <c r="U35" s="56"/>
      <c r="V35" s="56"/>
      <c r="W35" s="56"/>
      <c r="X35" s="58" t="s">
        <v>50</v>
      </c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9">
        <f>SUM(AK26:AK33)</f>
        <v>0</v>
      </c>
      <c r="AL35" s="56"/>
      <c r="AM35" s="56"/>
      <c r="AN35" s="56"/>
      <c r="AO35" s="60"/>
      <c r="AP35" s="54"/>
      <c r="AQ35" s="54"/>
      <c r="AR35" s="46"/>
      <c r="BE35" s="40"/>
    </row>
    <row r="36" spans="1:57" s="2" customFormat="1" ht="6.95" customHeight="1">
      <c r="A36" s="40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6"/>
      <c r="BE36" s="40"/>
    </row>
    <row r="37" spans="1:57" s="2" customFormat="1" ht="6.95" customHeight="1">
      <c r="A37" s="4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46"/>
      <c r="BE37" s="40"/>
    </row>
    <row r="41" spans="1:57" s="2" customFormat="1" ht="6.95" customHeight="1">
      <c r="A41" s="40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46"/>
      <c r="BE41" s="40"/>
    </row>
    <row r="42" spans="1:57" s="2" customFormat="1" ht="24.95" customHeight="1">
      <c r="A42" s="40"/>
      <c r="B42" s="41"/>
      <c r="C42" s="25" t="s">
        <v>51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6"/>
      <c r="BE42" s="40"/>
    </row>
    <row r="43" spans="1:57" s="2" customFormat="1" ht="6.95" customHeight="1">
      <c r="A43" s="40"/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6"/>
      <c r="BE43" s="40"/>
    </row>
    <row r="44" spans="1:57" s="4" customFormat="1" ht="12" customHeight="1">
      <c r="A44" s="4"/>
      <c r="B44" s="65"/>
      <c r="C44" s="34" t="s">
        <v>13</v>
      </c>
      <c r="D44" s="66"/>
      <c r="E44" s="66"/>
      <c r="F44" s="66"/>
      <c r="G44" s="66"/>
      <c r="H44" s="66"/>
      <c r="I44" s="66"/>
      <c r="J44" s="66"/>
      <c r="K44" s="66"/>
      <c r="L44" s="66" t="str">
        <f>K5</f>
        <v>2023_01</v>
      </c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7"/>
      <c r="BE44" s="4"/>
    </row>
    <row r="45" spans="1:57" s="5" customFormat="1" ht="36.95" customHeight="1">
      <c r="A45" s="5"/>
      <c r="B45" s="68"/>
      <c r="C45" s="69" t="s">
        <v>16</v>
      </c>
      <c r="D45" s="70"/>
      <c r="E45" s="70"/>
      <c r="F45" s="70"/>
      <c r="G45" s="70"/>
      <c r="H45" s="70"/>
      <c r="I45" s="70"/>
      <c r="J45" s="70"/>
      <c r="K45" s="70"/>
      <c r="L45" s="71" t="str">
        <f>K6</f>
        <v>Stavební úpravy požární nádrže v k.ú.Svratouch</v>
      </c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2"/>
      <c r="BE45" s="5"/>
    </row>
    <row r="46" spans="1:57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6"/>
      <c r="BE46" s="40"/>
    </row>
    <row r="47" spans="1:57" s="2" customFormat="1" ht="12" customHeight="1">
      <c r="A47" s="40"/>
      <c r="B47" s="41"/>
      <c r="C47" s="34" t="s">
        <v>21</v>
      </c>
      <c r="D47" s="42"/>
      <c r="E47" s="42"/>
      <c r="F47" s="42"/>
      <c r="G47" s="42"/>
      <c r="H47" s="42"/>
      <c r="I47" s="42"/>
      <c r="J47" s="42"/>
      <c r="K47" s="42"/>
      <c r="L47" s="73" t="str">
        <f>IF(K8="","",K8)</f>
        <v>Svratouch</v>
      </c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34" t="s">
        <v>23</v>
      </c>
      <c r="AJ47" s="42"/>
      <c r="AK47" s="42"/>
      <c r="AL47" s="42"/>
      <c r="AM47" s="74" t="str">
        <f>IF(AN8="","",AN8)</f>
        <v>27. 1. 2023</v>
      </c>
      <c r="AN47" s="74"/>
      <c r="AO47" s="42"/>
      <c r="AP47" s="42"/>
      <c r="AQ47" s="42"/>
      <c r="AR47" s="46"/>
      <c r="BE47" s="40"/>
    </row>
    <row r="48" spans="1:57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6"/>
      <c r="BE48" s="40"/>
    </row>
    <row r="49" spans="1:57" s="2" customFormat="1" ht="25.65" customHeight="1">
      <c r="A49" s="40"/>
      <c r="B49" s="41"/>
      <c r="C49" s="34" t="s">
        <v>25</v>
      </c>
      <c r="D49" s="42"/>
      <c r="E49" s="42"/>
      <c r="F49" s="42"/>
      <c r="G49" s="42"/>
      <c r="H49" s="42"/>
      <c r="I49" s="42"/>
      <c r="J49" s="42"/>
      <c r="K49" s="42"/>
      <c r="L49" s="66" t="str">
        <f>IF(E11="","",E11)</f>
        <v>Obec Svratouch, 53942 Svratouch č.p.290</v>
      </c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34" t="s">
        <v>31</v>
      </c>
      <c r="AJ49" s="42"/>
      <c r="AK49" s="42"/>
      <c r="AL49" s="42"/>
      <c r="AM49" s="75" t="str">
        <f>IF(E17="","",E17)</f>
        <v>Ing.Martin Skřivan, Plevova 78, 59202 Svratka</v>
      </c>
      <c r="AN49" s="66"/>
      <c r="AO49" s="66"/>
      <c r="AP49" s="66"/>
      <c r="AQ49" s="42"/>
      <c r="AR49" s="46"/>
      <c r="AS49" s="76" t="s">
        <v>52</v>
      </c>
      <c r="AT49" s="77"/>
      <c r="AU49" s="78"/>
      <c r="AV49" s="78"/>
      <c r="AW49" s="78"/>
      <c r="AX49" s="78"/>
      <c r="AY49" s="78"/>
      <c r="AZ49" s="78"/>
      <c r="BA49" s="78"/>
      <c r="BB49" s="78"/>
      <c r="BC49" s="78"/>
      <c r="BD49" s="79"/>
      <c r="BE49" s="40"/>
    </row>
    <row r="50" spans="1:57" s="2" customFormat="1" ht="15.15" customHeight="1">
      <c r="A50" s="40"/>
      <c r="B50" s="41"/>
      <c r="C50" s="34" t="s">
        <v>29</v>
      </c>
      <c r="D50" s="42"/>
      <c r="E50" s="42"/>
      <c r="F50" s="42"/>
      <c r="G50" s="42"/>
      <c r="H50" s="42"/>
      <c r="I50" s="42"/>
      <c r="J50" s="42"/>
      <c r="K50" s="42"/>
      <c r="L50" s="66" t="str">
        <f>IF(E14="Vyplň údaj","",E14)</f>
        <v/>
      </c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34" t="s">
        <v>34</v>
      </c>
      <c r="AJ50" s="42"/>
      <c r="AK50" s="42"/>
      <c r="AL50" s="42"/>
      <c r="AM50" s="75" t="str">
        <f>IF(E20="","",E20)</f>
        <v>Fr.Neuwirth</v>
      </c>
      <c r="AN50" s="66"/>
      <c r="AO50" s="66"/>
      <c r="AP50" s="66"/>
      <c r="AQ50" s="42"/>
      <c r="AR50" s="46"/>
      <c r="AS50" s="80"/>
      <c r="AT50" s="81"/>
      <c r="AU50" s="82"/>
      <c r="AV50" s="82"/>
      <c r="AW50" s="82"/>
      <c r="AX50" s="82"/>
      <c r="AY50" s="82"/>
      <c r="AZ50" s="82"/>
      <c r="BA50" s="82"/>
      <c r="BB50" s="82"/>
      <c r="BC50" s="82"/>
      <c r="BD50" s="83"/>
      <c r="BE50" s="40"/>
    </row>
    <row r="51" spans="1:57" s="2" customFormat="1" ht="10.8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6"/>
      <c r="AS51" s="84"/>
      <c r="AT51" s="85"/>
      <c r="AU51" s="86"/>
      <c r="AV51" s="86"/>
      <c r="AW51" s="86"/>
      <c r="AX51" s="86"/>
      <c r="AY51" s="86"/>
      <c r="AZ51" s="86"/>
      <c r="BA51" s="86"/>
      <c r="BB51" s="86"/>
      <c r="BC51" s="86"/>
      <c r="BD51" s="87"/>
      <c r="BE51" s="40"/>
    </row>
    <row r="52" spans="1:57" s="2" customFormat="1" ht="29.25" customHeight="1">
      <c r="A52" s="40"/>
      <c r="B52" s="41"/>
      <c r="C52" s="88" t="s">
        <v>53</v>
      </c>
      <c r="D52" s="89"/>
      <c r="E52" s="89"/>
      <c r="F52" s="89"/>
      <c r="G52" s="89"/>
      <c r="H52" s="90"/>
      <c r="I52" s="91" t="s">
        <v>54</v>
      </c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92" t="s">
        <v>55</v>
      </c>
      <c r="AH52" s="89"/>
      <c r="AI52" s="89"/>
      <c r="AJ52" s="89"/>
      <c r="AK52" s="89"/>
      <c r="AL52" s="89"/>
      <c r="AM52" s="89"/>
      <c r="AN52" s="91" t="s">
        <v>56</v>
      </c>
      <c r="AO52" s="89"/>
      <c r="AP52" s="89"/>
      <c r="AQ52" s="93" t="s">
        <v>57</v>
      </c>
      <c r="AR52" s="46"/>
      <c r="AS52" s="94" t="s">
        <v>58</v>
      </c>
      <c r="AT52" s="95" t="s">
        <v>59</v>
      </c>
      <c r="AU52" s="95" t="s">
        <v>60</v>
      </c>
      <c r="AV52" s="95" t="s">
        <v>61</v>
      </c>
      <c r="AW52" s="95" t="s">
        <v>62</v>
      </c>
      <c r="AX52" s="95" t="s">
        <v>63</v>
      </c>
      <c r="AY52" s="95" t="s">
        <v>64</v>
      </c>
      <c r="AZ52" s="95" t="s">
        <v>65</v>
      </c>
      <c r="BA52" s="95" t="s">
        <v>66</v>
      </c>
      <c r="BB52" s="95" t="s">
        <v>67</v>
      </c>
      <c r="BC52" s="95" t="s">
        <v>68</v>
      </c>
      <c r="BD52" s="96" t="s">
        <v>69</v>
      </c>
      <c r="BE52" s="40"/>
    </row>
    <row r="53" spans="1:57" s="2" customFormat="1" ht="10.8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6"/>
      <c r="AS53" s="97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9"/>
      <c r="BE53" s="40"/>
    </row>
    <row r="54" spans="1:90" s="6" customFormat="1" ht="32.4" customHeight="1">
      <c r="A54" s="6"/>
      <c r="B54" s="100"/>
      <c r="C54" s="101" t="s">
        <v>70</v>
      </c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3">
        <f>ROUND(SUM(AG55:AG56),2)</f>
        <v>0</v>
      </c>
      <c r="AH54" s="103"/>
      <c r="AI54" s="103"/>
      <c r="AJ54" s="103"/>
      <c r="AK54" s="103"/>
      <c r="AL54" s="103"/>
      <c r="AM54" s="103"/>
      <c r="AN54" s="104">
        <f>SUM(AG54,AT54)</f>
        <v>0</v>
      </c>
      <c r="AO54" s="104"/>
      <c r="AP54" s="104"/>
      <c r="AQ54" s="105" t="s">
        <v>19</v>
      </c>
      <c r="AR54" s="106"/>
      <c r="AS54" s="107">
        <f>ROUND(SUM(AS55:AS56),2)</f>
        <v>0</v>
      </c>
      <c r="AT54" s="108">
        <f>ROUND(SUM(AV54:AW54),2)</f>
        <v>0</v>
      </c>
      <c r="AU54" s="109">
        <f>ROUND(SUM(AU55:AU56),5)</f>
        <v>0</v>
      </c>
      <c r="AV54" s="108">
        <f>ROUND(AZ54*L29,2)</f>
        <v>0</v>
      </c>
      <c r="AW54" s="108">
        <f>ROUND(BA54*L30,2)</f>
        <v>0</v>
      </c>
      <c r="AX54" s="108">
        <f>ROUND(BB54*L29,2)</f>
        <v>0</v>
      </c>
      <c r="AY54" s="108">
        <f>ROUND(BC54*L30,2)</f>
        <v>0</v>
      </c>
      <c r="AZ54" s="108">
        <f>ROUND(SUM(AZ55:AZ56),2)</f>
        <v>0</v>
      </c>
      <c r="BA54" s="108">
        <f>ROUND(SUM(BA55:BA56),2)</f>
        <v>0</v>
      </c>
      <c r="BB54" s="108">
        <f>ROUND(SUM(BB55:BB56),2)</f>
        <v>0</v>
      </c>
      <c r="BC54" s="108">
        <f>ROUND(SUM(BC55:BC56),2)</f>
        <v>0</v>
      </c>
      <c r="BD54" s="110">
        <f>ROUND(SUM(BD55:BD56),2)</f>
        <v>0</v>
      </c>
      <c r="BE54" s="6"/>
      <c r="BS54" s="111" t="s">
        <v>71</v>
      </c>
      <c r="BT54" s="111" t="s">
        <v>72</v>
      </c>
      <c r="BU54" s="112" t="s">
        <v>73</v>
      </c>
      <c r="BV54" s="111" t="s">
        <v>74</v>
      </c>
      <c r="BW54" s="111" t="s">
        <v>5</v>
      </c>
      <c r="BX54" s="111" t="s">
        <v>75</v>
      </c>
      <c r="CL54" s="111" t="s">
        <v>19</v>
      </c>
    </row>
    <row r="55" spans="1:91" s="7" customFormat="1" ht="16.5" customHeight="1">
      <c r="A55" s="113" t="s">
        <v>76</v>
      </c>
      <c r="B55" s="114"/>
      <c r="C55" s="115"/>
      <c r="D55" s="116" t="s">
        <v>77</v>
      </c>
      <c r="E55" s="116"/>
      <c r="F55" s="116"/>
      <c r="G55" s="116"/>
      <c r="H55" s="116"/>
      <c r="I55" s="117"/>
      <c r="J55" s="116" t="s">
        <v>78</v>
      </c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8">
        <f>'01 - stavební část'!J30</f>
        <v>0</v>
      </c>
      <c r="AH55" s="117"/>
      <c r="AI55" s="117"/>
      <c r="AJ55" s="117"/>
      <c r="AK55" s="117"/>
      <c r="AL55" s="117"/>
      <c r="AM55" s="117"/>
      <c r="AN55" s="118">
        <f>SUM(AG55,AT55)</f>
        <v>0</v>
      </c>
      <c r="AO55" s="117"/>
      <c r="AP55" s="117"/>
      <c r="AQ55" s="119" t="s">
        <v>79</v>
      </c>
      <c r="AR55" s="120"/>
      <c r="AS55" s="121">
        <v>0</v>
      </c>
      <c r="AT55" s="122">
        <f>ROUND(SUM(AV55:AW55),2)</f>
        <v>0</v>
      </c>
      <c r="AU55" s="123">
        <f>'01 - stavební část'!P93</f>
        <v>0</v>
      </c>
      <c r="AV55" s="122">
        <f>'01 - stavební část'!J33</f>
        <v>0</v>
      </c>
      <c r="AW55" s="122">
        <f>'01 - stavební část'!J34</f>
        <v>0</v>
      </c>
      <c r="AX55" s="122">
        <f>'01 - stavební část'!J35</f>
        <v>0</v>
      </c>
      <c r="AY55" s="122">
        <f>'01 - stavební část'!J36</f>
        <v>0</v>
      </c>
      <c r="AZ55" s="122">
        <f>'01 - stavební část'!F33</f>
        <v>0</v>
      </c>
      <c r="BA55" s="122">
        <f>'01 - stavební část'!F34</f>
        <v>0</v>
      </c>
      <c r="BB55" s="122">
        <f>'01 - stavební část'!F35</f>
        <v>0</v>
      </c>
      <c r="BC55" s="122">
        <f>'01 - stavební část'!F36</f>
        <v>0</v>
      </c>
      <c r="BD55" s="124">
        <f>'01 - stavební část'!F37</f>
        <v>0</v>
      </c>
      <c r="BE55" s="7"/>
      <c r="BT55" s="125" t="s">
        <v>80</v>
      </c>
      <c r="BV55" s="125" t="s">
        <v>74</v>
      </c>
      <c r="BW55" s="125" t="s">
        <v>81</v>
      </c>
      <c r="BX55" s="125" t="s">
        <v>5</v>
      </c>
      <c r="CL55" s="125" t="s">
        <v>19</v>
      </c>
      <c r="CM55" s="125" t="s">
        <v>82</v>
      </c>
    </row>
    <row r="56" spans="1:91" s="7" customFormat="1" ht="16.5" customHeight="1">
      <c r="A56" s="113" t="s">
        <v>76</v>
      </c>
      <c r="B56" s="114"/>
      <c r="C56" s="115"/>
      <c r="D56" s="116" t="s">
        <v>83</v>
      </c>
      <c r="E56" s="116"/>
      <c r="F56" s="116"/>
      <c r="G56" s="116"/>
      <c r="H56" s="116"/>
      <c r="I56" s="117"/>
      <c r="J56" s="116" t="s">
        <v>84</v>
      </c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8">
        <f>'VON - Vedlejší a ostatní ...'!J30</f>
        <v>0</v>
      </c>
      <c r="AH56" s="117"/>
      <c r="AI56" s="117"/>
      <c r="AJ56" s="117"/>
      <c r="AK56" s="117"/>
      <c r="AL56" s="117"/>
      <c r="AM56" s="117"/>
      <c r="AN56" s="118">
        <f>SUM(AG56,AT56)</f>
        <v>0</v>
      </c>
      <c r="AO56" s="117"/>
      <c r="AP56" s="117"/>
      <c r="AQ56" s="119" t="s">
        <v>79</v>
      </c>
      <c r="AR56" s="120"/>
      <c r="AS56" s="126">
        <v>0</v>
      </c>
      <c r="AT56" s="127">
        <f>ROUND(SUM(AV56:AW56),2)</f>
        <v>0</v>
      </c>
      <c r="AU56" s="128">
        <f>'VON - Vedlejší a ostatní ...'!P80</f>
        <v>0</v>
      </c>
      <c r="AV56" s="127">
        <f>'VON - Vedlejší a ostatní ...'!J33</f>
        <v>0</v>
      </c>
      <c r="AW56" s="127">
        <f>'VON - Vedlejší a ostatní ...'!J34</f>
        <v>0</v>
      </c>
      <c r="AX56" s="127">
        <f>'VON - Vedlejší a ostatní ...'!J35</f>
        <v>0</v>
      </c>
      <c r="AY56" s="127">
        <f>'VON - Vedlejší a ostatní ...'!J36</f>
        <v>0</v>
      </c>
      <c r="AZ56" s="127">
        <f>'VON - Vedlejší a ostatní ...'!F33</f>
        <v>0</v>
      </c>
      <c r="BA56" s="127">
        <f>'VON - Vedlejší a ostatní ...'!F34</f>
        <v>0</v>
      </c>
      <c r="BB56" s="127">
        <f>'VON - Vedlejší a ostatní ...'!F35</f>
        <v>0</v>
      </c>
      <c r="BC56" s="127">
        <f>'VON - Vedlejší a ostatní ...'!F36</f>
        <v>0</v>
      </c>
      <c r="BD56" s="129">
        <f>'VON - Vedlejší a ostatní ...'!F37</f>
        <v>0</v>
      </c>
      <c r="BE56" s="7"/>
      <c r="BT56" s="125" t="s">
        <v>80</v>
      </c>
      <c r="BV56" s="125" t="s">
        <v>74</v>
      </c>
      <c r="BW56" s="125" t="s">
        <v>85</v>
      </c>
      <c r="BX56" s="125" t="s">
        <v>5</v>
      </c>
      <c r="CL56" s="125" t="s">
        <v>19</v>
      </c>
      <c r="CM56" s="125" t="s">
        <v>82</v>
      </c>
    </row>
    <row r="57" spans="1:57" s="2" customFormat="1" ht="30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6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</row>
    <row r="58" spans="1:57" s="2" customFormat="1" ht="6.95" customHeight="1">
      <c r="A58" s="40"/>
      <c r="B58" s="61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46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</row>
  </sheetData>
  <sheetProtection password="CEE1" sheet="1" objects="1" scenarios="1" formatColumns="0" formatRows="0"/>
  <mergeCells count="46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G54:AM54"/>
    <mergeCell ref="AN54:AP54"/>
    <mergeCell ref="AR2:BE2"/>
  </mergeCells>
  <hyperlinks>
    <hyperlink ref="A55" location="'01 - stavební část'!C2" display="/"/>
    <hyperlink ref="A56" location="'VON - Vedlejší a ostatní 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4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81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82</v>
      </c>
    </row>
    <row r="4" spans="2:46" s="1" customFormat="1" ht="24.95" customHeight="1">
      <c r="B4" s="22"/>
      <c r="D4" s="132" t="s">
        <v>86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Stavební úpravy požární nádrže v k.ú.Svratouch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87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88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27. 1. 2023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19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27</v>
      </c>
      <c r="F15" s="40"/>
      <c r="G15" s="40"/>
      <c r="H15" s="40"/>
      <c r="I15" s="134" t="s">
        <v>28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29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28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31</v>
      </c>
      <c r="E20" s="40"/>
      <c r="F20" s="40"/>
      <c r="G20" s="40"/>
      <c r="H20" s="40"/>
      <c r="I20" s="134" t="s">
        <v>26</v>
      </c>
      <c r="J20" s="138" t="s">
        <v>19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32</v>
      </c>
      <c r="F21" s="40"/>
      <c r="G21" s="40"/>
      <c r="H21" s="40"/>
      <c r="I21" s="134" t="s">
        <v>28</v>
      </c>
      <c r="J21" s="138" t="s">
        <v>19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34</v>
      </c>
      <c r="E23" s="40"/>
      <c r="F23" s="40"/>
      <c r="G23" s="40"/>
      <c r="H23" s="40"/>
      <c r="I23" s="134" t="s">
        <v>26</v>
      </c>
      <c r="J23" s="138" t="s">
        <v>19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35</v>
      </c>
      <c r="F24" s="40"/>
      <c r="G24" s="40"/>
      <c r="H24" s="40"/>
      <c r="I24" s="134" t="s">
        <v>28</v>
      </c>
      <c r="J24" s="138" t="s">
        <v>19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36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38</v>
      </c>
      <c r="E30" s="40"/>
      <c r="F30" s="40"/>
      <c r="G30" s="40"/>
      <c r="H30" s="40"/>
      <c r="I30" s="40"/>
      <c r="J30" s="146">
        <f>ROUND(J93,2)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40</v>
      </c>
      <c r="G32" s="40"/>
      <c r="H32" s="40"/>
      <c r="I32" s="147" t="s">
        <v>39</v>
      </c>
      <c r="J32" s="147" t="s">
        <v>41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42</v>
      </c>
      <c r="E33" s="134" t="s">
        <v>43</v>
      </c>
      <c r="F33" s="149">
        <f>ROUND((SUM(BE93:BE245)),2)</f>
        <v>0</v>
      </c>
      <c r="G33" s="40"/>
      <c r="H33" s="40"/>
      <c r="I33" s="150">
        <v>0.21</v>
      </c>
      <c r="J33" s="149">
        <f>ROUND(((SUM(BE93:BE245))*I33),2)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44</v>
      </c>
      <c r="F34" s="149">
        <f>ROUND((SUM(BF93:BF245)),2)</f>
        <v>0</v>
      </c>
      <c r="G34" s="40"/>
      <c r="H34" s="40"/>
      <c r="I34" s="150">
        <v>0.15</v>
      </c>
      <c r="J34" s="149">
        <f>ROUND(((SUM(BF93:BF245))*I34),2)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45</v>
      </c>
      <c r="F35" s="149">
        <f>ROUND((SUM(BG93:BG245)),2)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46</v>
      </c>
      <c r="F36" s="149">
        <f>ROUND((SUM(BH93:BH245)),2)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47</v>
      </c>
      <c r="F37" s="149">
        <f>ROUND((SUM(BI93:BI245)),2)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48</v>
      </c>
      <c r="E39" s="153"/>
      <c r="F39" s="153"/>
      <c r="G39" s="154" t="s">
        <v>49</v>
      </c>
      <c r="H39" s="155" t="s">
        <v>50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89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Stavební úpravy požární nádrže v k.ú.Svratouch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87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01 - stavební část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Svratouch</v>
      </c>
      <c r="G52" s="42"/>
      <c r="H52" s="42"/>
      <c r="I52" s="34" t="s">
        <v>23</v>
      </c>
      <c r="J52" s="74" t="str">
        <f>IF(J12="","",J12)</f>
        <v>27. 1. 2023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40.05" customHeight="1">
      <c r="A54" s="40"/>
      <c r="B54" s="41"/>
      <c r="C54" s="34" t="s">
        <v>25</v>
      </c>
      <c r="D54" s="42"/>
      <c r="E54" s="42"/>
      <c r="F54" s="29" t="str">
        <f>E15</f>
        <v>Obec Svratouch, 53942 Svratouch č.p.290</v>
      </c>
      <c r="G54" s="42"/>
      <c r="H54" s="42"/>
      <c r="I54" s="34" t="s">
        <v>31</v>
      </c>
      <c r="J54" s="38" t="str">
        <f>E21</f>
        <v>Ing.Martin Skřivan, Plevova 78, 59202 Svratka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34</v>
      </c>
      <c r="J55" s="38" t="str">
        <f>E24</f>
        <v>Fr.Neuwirth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90</v>
      </c>
      <c r="D57" s="164"/>
      <c r="E57" s="164"/>
      <c r="F57" s="164"/>
      <c r="G57" s="164"/>
      <c r="H57" s="164"/>
      <c r="I57" s="164"/>
      <c r="J57" s="165" t="s">
        <v>91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70</v>
      </c>
      <c r="D59" s="42"/>
      <c r="E59" s="42"/>
      <c r="F59" s="42"/>
      <c r="G59" s="42"/>
      <c r="H59" s="42"/>
      <c r="I59" s="42"/>
      <c r="J59" s="104">
        <f>J93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92</v>
      </c>
    </row>
    <row r="60" spans="1:31" s="9" customFormat="1" ht="24.95" customHeight="1">
      <c r="A60" s="9"/>
      <c r="B60" s="167"/>
      <c r="C60" s="168"/>
      <c r="D60" s="169" t="s">
        <v>93</v>
      </c>
      <c r="E60" s="170"/>
      <c r="F60" s="170"/>
      <c r="G60" s="170"/>
      <c r="H60" s="170"/>
      <c r="I60" s="170"/>
      <c r="J60" s="171">
        <f>J94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94</v>
      </c>
      <c r="E61" s="176"/>
      <c r="F61" s="176"/>
      <c r="G61" s="176"/>
      <c r="H61" s="176"/>
      <c r="I61" s="176"/>
      <c r="J61" s="177">
        <f>J95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95</v>
      </c>
      <c r="E62" s="176"/>
      <c r="F62" s="176"/>
      <c r="G62" s="176"/>
      <c r="H62" s="176"/>
      <c r="I62" s="176"/>
      <c r="J62" s="177">
        <f>J144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4.85" customHeight="1">
      <c r="A63" s="10"/>
      <c r="B63" s="173"/>
      <c r="C63" s="174"/>
      <c r="D63" s="175" t="s">
        <v>96</v>
      </c>
      <c r="E63" s="176"/>
      <c r="F63" s="176"/>
      <c r="G63" s="176"/>
      <c r="H63" s="176"/>
      <c r="I63" s="176"/>
      <c r="J63" s="177">
        <f>J145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97</v>
      </c>
      <c r="E64" s="176"/>
      <c r="F64" s="176"/>
      <c r="G64" s="176"/>
      <c r="H64" s="176"/>
      <c r="I64" s="176"/>
      <c r="J64" s="177">
        <f>J153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4.85" customHeight="1">
      <c r="A65" s="10"/>
      <c r="B65" s="173"/>
      <c r="C65" s="174"/>
      <c r="D65" s="175" t="s">
        <v>98</v>
      </c>
      <c r="E65" s="176"/>
      <c r="F65" s="176"/>
      <c r="G65" s="176"/>
      <c r="H65" s="176"/>
      <c r="I65" s="176"/>
      <c r="J65" s="177">
        <f>J154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4.85" customHeight="1">
      <c r="A66" s="10"/>
      <c r="B66" s="173"/>
      <c r="C66" s="174"/>
      <c r="D66" s="175" t="s">
        <v>99</v>
      </c>
      <c r="E66" s="176"/>
      <c r="F66" s="176"/>
      <c r="G66" s="176"/>
      <c r="H66" s="176"/>
      <c r="I66" s="176"/>
      <c r="J66" s="177">
        <f>J167</f>
        <v>0</v>
      </c>
      <c r="K66" s="174"/>
      <c r="L66" s="17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4.85" customHeight="1">
      <c r="A67" s="10"/>
      <c r="B67" s="173"/>
      <c r="C67" s="174"/>
      <c r="D67" s="175" t="s">
        <v>100</v>
      </c>
      <c r="E67" s="176"/>
      <c r="F67" s="176"/>
      <c r="G67" s="176"/>
      <c r="H67" s="176"/>
      <c r="I67" s="176"/>
      <c r="J67" s="177">
        <f>J172</f>
        <v>0</v>
      </c>
      <c r="K67" s="174"/>
      <c r="L67" s="178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3"/>
      <c r="C68" s="174"/>
      <c r="D68" s="175" t="s">
        <v>101</v>
      </c>
      <c r="E68" s="176"/>
      <c r="F68" s="176"/>
      <c r="G68" s="176"/>
      <c r="H68" s="176"/>
      <c r="I68" s="176"/>
      <c r="J68" s="177">
        <f>J189</f>
        <v>0</v>
      </c>
      <c r="K68" s="174"/>
      <c r="L68" s="178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73"/>
      <c r="C69" s="174"/>
      <c r="D69" s="175" t="s">
        <v>102</v>
      </c>
      <c r="E69" s="176"/>
      <c r="F69" s="176"/>
      <c r="G69" s="176"/>
      <c r="H69" s="176"/>
      <c r="I69" s="176"/>
      <c r="J69" s="177">
        <f>J199</f>
        <v>0</v>
      </c>
      <c r="K69" s="174"/>
      <c r="L69" s="178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9" customFormat="1" ht="24.95" customHeight="1">
      <c r="A70" s="9"/>
      <c r="B70" s="167"/>
      <c r="C70" s="168"/>
      <c r="D70" s="169" t="s">
        <v>103</v>
      </c>
      <c r="E70" s="170"/>
      <c r="F70" s="170"/>
      <c r="G70" s="170"/>
      <c r="H70" s="170"/>
      <c r="I70" s="170"/>
      <c r="J70" s="171">
        <f>J202</f>
        <v>0</v>
      </c>
      <c r="K70" s="168"/>
      <c r="L70" s="172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s="10" customFormat="1" ht="19.9" customHeight="1">
      <c r="A71" s="10"/>
      <c r="B71" s="173"/>
      <c r="C71" s="174"/>
      <c r="D71" s="175" t="s">
        <v>104</v>
      </c>
      <c r="E71" s="176"/>
      <c r="F71" s="176"/>
      <c r="G71" s="176"/>
      <c r="H71" s="176"/>
      <c r="I71" s="176"/>
      <c r="J71" s="177">
        <f>J203</f>
        <v>0</v>
      </c>
      <c r="K71" s="174"/>
      <c r="L71" s="178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73"/>
      <c r="C72" s="174"/>
      <c r="D72" s="175" t="s">
        <v>105</v>
      </c>
      <c r="E72" s="176"/>
      <c r="F72" s="176"/>
      <c r="G72" s="176"/>
      <c r="H72" s="176"/>
      <c r="I72" s="176"/>
      <c r="J72" s="177">
        <f>J209</f>
        <v>0</v>
      </c>
      <c r="K72" s="174"/>
      <c r="L72" s="178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73"/>
      <c r="C73" s="174"/>
      <c r="D73" s="175" t="s">
        <v>106</v>
      </c>
      <c r="E73" s="176"/>
      <c r="F73" s="176"/>
      <c r="G73" s="176"/>
      <c r="H73" s="176"/>
      <c r="I73" s="176"/>
      <c r="J73" s="177">
        <f>J215</f>
        <v>0</v>
      </c>
      <c r="K73" s="174"/>
      <c r="L73" s="178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2" customFormat="1" ht="21.8" customHeight="1">
      <c r="A74" s="40"/>
      <c r="B74" s="41"/>
      <c r="C74" s="42"/>
      <c r="D74" s="42"/>
      <c r="E74" s="42"/>
      <c r="F74" s="42"/>
      <c r="G74" s="42"/>
      <c r="H74" s="42"/>
      <c r="I74" s="42"/>
      <c r="J74" s="42"/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6.95" customHeight="1">
      <c r="A75" s="40"/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9" spans="1:31" s="2" customFormat="1" ht="6.95" customHeight="1">
      <c r="A79" s="40"/>
      <c r="B79" s="63"/>
      <c r="C79" s="64"/>
      <c r="D79" s="64"/>
      <c r="E79" s="64"/>
      <c r="F79" s="64"/>
      <c r="G79" s="64"/>
      <c r="H79" s="64"/>
      <c r="I79" s="64"/>
      <c r="J79" s="64"/>
      <c r="K79" s="64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24.95" customHeight="1">
      <c r="A80" s="40"/>
      <c r="B80" s="41"/>
      <c r="C80" s="25" t="s">
        <v>107</v>
      </c>
      <c r="D80" s="42"/>
      <c r="E80" s="42"/>
      <c r="F80" s="42"/>
      <c r="G80" s="42"/>
      <c r="H80" s="42"/>
      <c r="I80" s="42"/>
      <c r="J80" s="42"/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6.95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2" customHeight="1">
      <c r="A82" s="40"/>
      <c r="B82" s="41"/>
      <c r="C82" s="34" t="s">
        <v>16</v>
      </c>
      <c r="D82" s="42"/>
      <c r="E82" s="42"/>
      <c r="F82" s="42"/>
      <c r="G82" s="42"/>
      <c r="H82" s="42"/>
      <c r="I82" s="42"/>
      <c r="J82" s="42"/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6.5" customHeight="1">
      <c r="A83" s="40"/>
      <c r="B83" s="41"/>
      <c r="C83" s="42"/>
      <c r="D83" s="42"/>
      <c r="E83" s="162" t="str">
        <f>E7</f>
        <v>Stavební úpravy požární nádrže v k.ú.Svratouch</v>
      </c>
      <c r="F83" s="34"/>
      <c r="G83" s="34"/>
      <c r="H83" s="34"/>
      <c r="I83" s="42"/>
      <c r="J83" s="42"/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4" t="s">
        <v>87</v>
      </c>
      <c r="D84" s="42"/>
      <c r="E84" s="42"/>
      <c r="F84" s="42"/>
      <c r="G84" s="42"/>
      <c r="H84" s="42"/>
      <c r="I84" s="42"/>
      <c r="J84" s="42"/>
      <c r="K84" s="42"/>
      <c r="L84" s="13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6.5" customHeight="1">
      <c r="A85" s="40"/>
      <c r="B85" s="41"/>
      <c r="C85" s="42"/>
      <c r="D85" s="42"/>
      <c r="E85" s="71" t="str">
        <f>E9</f>
        <v>01 - stavební část</v>
      </c>
      <c r="F85" s="42"/>
      <c r="G85" s="42"/>
      <c r="H85" s="42"/>
      <c r="I85" s="42"/>
      <c r="J85" s="42"/>
      <c r="K85" s="42"/>
      <c r="L85" s="13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6.95" customHeight="1">
      <c r="A86" s="40"/>
      <c r="B86" s="41"/>
      <c r="C86" s="42"/>
      <c r="D86" s="42"/>
      <c r="E86" s="42"/>
      <c r="F86" s="42"/>
      <c r="G86" s="42"/>
      <c r="H86" s="42"/>
      <c r="I86" s="42"/>
      <c r="J86" s="42"/>
      <c r="K86" s="42"/>
      <c r="L86" s="13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2" customHeight="1">
      <c r="A87" s="40"/>
      <c r="B87" s="41"/>
      <c r="C87" s="34" t="s">
        <v>21</v>
      </c>
      <c r="D87" s="42"/>
      <c r="E87" s="42"/>
      <c r="F87" s="29" t="str">
        <f>F12</f>
        <v>Svratouch</v>
      </c>
      <c r="G87" s="42"/>
      <c r="H87" s="42"/>
      <c r="I87" s="34" t="s">
        <v>23</v>
      </c>
      <c r="J87" s="74" t="str">
        <f>IF(J12="","",J12)</f>
        <v>27. 1. 2023</v>
      </c>
      <c r="K87" s="42"/>
      <c r="L87" s="136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6.95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136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40.05" customHeight="1">
      <c r="A89" s="40"/>
      <c r="B89" s="41"/>
      <c r="C89" s="34" t="s">
        <v>25</v>
      </c>
      <c r="D89" s="42"/>
      <c r="E89" s="42"/>
      <c r="F89" s="29" t="str">
        <f>E15</f>
        <v>Obec Svratouch, 53942 Svratouch č.p.290</v>
      </c>
      <c r="G89" s="42"/>
      <c r="H89" s="42"/>
      <c r="I89" s="34" t="s">
        <v>31</v>
      </c>
      <c r="J89" s="38" t="str">
        <f>E21</f>
        <v>Ing.Martin Skřivan, Plevova 78, 59202 Svratka</v>
      </c>
      <c r="K89" s="42"/>
      <c r="L89" s="136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5.15" customHeight="1">
      <c r="A90" s="40"/>
      <c r="B90" s="41"/>
      <c r="C90" s="34" t="s">
        <v>29</v>
      </c>
      <c r="D90" s="42"/>
      <c r="E90" s="42"/>
      <c r="F90" s="29" t="str">
        <f>IF(E18="","",E18)</f>
        <v>Vyplň údaj</v>
      </c>
      <c r="G90" s="42"/>
      <c r="H90" s="42"/>
      <c r="I90" s="34" t="s">
        <v>34</v>
      </c>
      <c r="J90" s="38" t="str">
        <f>E24</f>
        <v>Fr.Neuwirth</v>
      </c>
      <c r="K90" s="42"/>
      <c r="L90" s="136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0.3" customHeight="1">
      <c r="A91" s="40"/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136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11" customFormat="1" ht="29.25" customHeight="1">
      <c r="A92" s="179"/>
      <c r="B92" s="180"/>
      <c r="C92" s="181" t="s">
        <v>108</v>
      </c>
      <c r="D92" s="182" t="s">
        <v>57</v>
      </c>
      <c r="E92" s="182" t="s">
        <v>53</v>
      </c>
      <c r="F92" s="182" t="s">
        <v>54</v>
      </c>
      <c r="G92" s="182" t="s">
        <v>109</v>
      </c>
      <c r="H92" s="182" t="s">
        <v>110</v>
      </c>
      <c r="I92" s="182" t="s">
        <v>111</v>
      </c>
      <c r="J92" s="182" t="s">
        <v>91</v>
      </c>
      <c r="K92" s="183" t="s">
        <v>112</v>
      </c>
      <c r="L92" s="184"/>
      <c r="M92" s="94" t="s">
        <v>19</v>
      </c>
      <c r="N92" s="95" t="s">
        <v>42</v>
      </c>
      <c r="O92" s="95" t="s">
        <v>113</v>
      </c>
      <c r="P92" s="95" t="s">
        <v>114</v>
      </c>
      <c r="Q92" s="95" t="s">
        <v>115</v>
      </c>
      <c r="R92" s="95" t="s">
        <v>116</v>
      </c>
      <c r="S92" s="95" t="s">
        <v>117</v>
      </c>
      <c r="T92" s="96" t="s">
        <v>118</v>
      </c>
      <c r="U92" s="179"/>
      <c r="V92" s="179"/>
      <c r="W92" s="179"/>
      <c r="X92" s="179"/>
      <c r="Y92" s="179"/>
      <c r="Z92" s="179"/>
      <c r="AA92" s="179"/>
      <c r="AB92" s="179"/>
      <c r="AC92" s="179"/>
      <c r="AD92" s="179"/>
      <c r="AE92" s="179"/>
    </row>
    <row r="93" spans="1:63" s="2" customFormat="1" ht="22.8" customHeight="1">
      <c r="A93" s="40"/>
      <c r="B93" s="41"/>
      <c r="C93" s="101" t="s">
        <v>119</v>
      </c>
      <c r="D93" s="42"/>
      <c r="E93" s="42"/>
      <c r="F93" s="42"/>
      <c r="G93" s="42"/>
      <c r="H93" s="42"/>
      <c r="I93" s="42"/>
      <c r="J93" s="185">
        <f>BK93</f>
        <v>0</v>
      </c>
      <c r="K93" s="42"/>
      <c r="L93" s="46"/>
      <c r="M93" s="97"/>
      <c r="N93" s="186"/>
      <c r="O93" s="98"/>
      <c r="P93" s="187">
        <f>P94+P202</f>
        <v>0</v>
      </c>
      <c r="Q93" s="98"/>
      <c r="R93" s="187">
        <f>R94+R202</f>
        <v>116.14793393</v>
      </c>
      <c r="S93" s="98"/>
      <c r="T93" s="188">
        <f>T94+T202</f>
        <v>8.129280000000001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9" t="s">
        <v>71</v>
      </c>
      <c r="AU93" s="19" t="s">
        <v>92</v>
      </c>
      <c r="BK93" s="189">
        <f>BK94+BK202</f>
        <v>0</v>
      </c>
    </row>
    <row r="94" spans="1:63" s="12" customFormat="1" ht="25.9" customHeight="1">
      <c r="A94" s="12"/>
      <c r="B94" s="190"/>
      <c r="C94" s="191"/>
      <c r="D94" s="192" t="s">
        <v>71</v>
      </c>
      <c r="E94" s="193" t="s">
        <v>120</v>
      </c>
      <c r="F94" s="193" t="s">
        <v>121</v>
      </c>
      <c r="G94" s="191"/>
      <c r="H94" s="191"/>
      <c r="I94" s="194"/>
      <c r="J94" s="195">
        <f>BK94</f>
        <v>0</v>
      </c>
      <c r="K94" s="191"/>
      <c r="L94" s="196"/>
      <c r="M94" s="197"/>
      <c r="N94" s="198"/>
      <c r="O94" s="198"/>
      <c r="P94" s="199">
        <f>P95+P144+P153+P189+P199</f>
        <v>0</v>
      </c>
      <c r="Q94" s="198"/>
      <c r="R94" s="199">
        <f>R95+R144+R153+R189+R199</f>
        <v>115.16903192999999</v>
      </c>
      <c r="S94" s="198"/>
      <c r="T94" s="200">
        <f>T95+T144+T153+T189+T199</f>
        <v>8.129280000000001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01" t="s">
        <v>80</v>
      </c>
      <c r="AT94" s="202" t="s">
        <v>71</v>
      </c>
      <c r="AU94" s="202" t="s">
        <v>72</v>
      </c>
      <c r="AY94" s="201" t="s">
        <v>122</v>
      </c>
      <c r="BK94" s="203">
        <f>BK95+BK144+BK153+BK189+BK199</f>
        <v>0</v>
      </c>
    </row>
    <row r="95" spans="1:63" s="12" customFormat="1" ht="22.8" customHeight="1">
      <c r="A95" s="12"/>
      <c r="B95" s="190"/>
      <c r="C95" s="191"/>
      <c r="D95" s="192" t="s">
        <v>71</v>
      </c>
      <c r="E95" s="204" t="s">
        <v>123</v>
      </c>
      <c r="F95" s="204" t="s">
        <v>124</v>
      </c>
      <c r="G95" s="191"/>
      <c r="H95" s="191"/>
      <c r="I95" s="194"/>
      <c r="J95" s="205">
        <f>BK95</f>
        <v>0</v>
      </c>
      <c r="K95" s="191"/>
      <c r="L95" s="196"/>
      <c r="M95" s="197"/>
      <c r="N95" s="198"/>
      <c r="O95" s="198"/>
      <c r="P95" s="199">
        <f>SUM(P96:P143)</f>
        <v>0</v>
      </c>
      <c r="Q95" s="198"/>
      <c r="R95" s="199">
        <f>SUM(R96:R143)</f>
        <v>114.69842177</v>
      </c>
      <c r="S95" s="198"/>
      <c r="T95" s="200">
        <f>SUM(T96:T143)</f>
        <v>0.0522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01" t="s">
        <v>80</v>
      </c>
      <c r="AT95" s="202" t="s">
        <v>71</v>
      </c>
      <c r="AU95" s="202" t="s">
        <v>80</v>
      </c>
      <c r="AY95" s="201" t="s">
        <v>122</v>
      </c>
      <c r="BK95" s="203">
        <f>SUM(BK96:BK143)</f>
        <v>0</v>
      </c>
    </row>
    <row r="96" spans="1:65" s="2" customFormat="1" ht="33" customHeight="1">
      <c r="A96" s="40"/>
      <c r="B96" s="41"/>
      <c r="C96" s="206" t="s">
        <v>80</v>
      </c>
      <c r="D96" s="206" t="s">
        <v>125</v>
      </c>
      <c r="E96" s="207" t="s">
        <v>126</v>
      </c>
      <c r="F96" s="208" t="s">
        <v>127</v>
      </c>
      <c r="G96" s="209" t="s">
        <v>128</v>
      </c>
      <c r="H96" s="210">
        <v>7.153</v>
      </c>
      <c r="I96" s="211"/>
      <c r="J96" s="212">
        <f>ROUND(I96*H96,2)</f>
        <v>0</v>
      </c>
      <c r="K96" s="208" t="s">
        <v>129</v>
      </c>
      <c r="L96" s="46"/>
      <c r="M96" s="213" t="s">
        <v>19</v>
      </c>
      <c r="N96" s="214" t="s">
        <v>43</v>
      </c>
      <c r="O96" s="86"/>
      <c r="P96" s="215">
        <f>O96*H96</f>
        <v>0</v>
      </c>
      <c r="Q96" s="215">
        <v>2.55163</v>
      </c>
      <c r="R96" s="215">
        <f>Q96*H96</f>
        <v>18.25180939</v>
      </c>
      <c r="S96" s="215">
        <v>0</v>
      </c>
      <c r="T96" s="216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17" t="s">
        <v>130</v>
      </c>
      <c r="AT96" s="217" t="s">
        <v>125</v>
      </c>
      <c r="AU96" s="217" t="s">
        <v>82</v>
      </c>
      <c r="AY96" s="19" t="s">
        <v>122</v>
      </c>
      <c r="BE96" s="218">
        <f>IF(N96="základní",J96,0)</f>
        <v>0</v>
      </c>
      <c r="BF96" s="218">
        <f>IF(N96="snížená",J96,0)</f>
        <v>0</v>
      </c>
      <c r="BG96" s="218">
        <f>IF(N96="zákl. přenesená",J96,0)</f>
        <v>0</v>
      </c>
      <c r="BH96" s="218">
        <f>IF(N96="sníž. přenesená",J96,0)</f>
        <v>0</v>
      </c>
      <c r="BI96" s="218">
        <f>IF(N96="nulová",J96,0)</f>
        <v>0</v>
      </c>
      <c r="BJ96" s="19" t="s">
        <v>80</v>
      </c>
      <c r="BK96" s="218">
        <f>ROUND(I96*H96,2)</f>
        <v>0</v>
      </c>
      <c r="BL96" s="19" t="s">
        <v>130</v>
      </c>
      <c r="BM96" s="217" t="s">
        <v>131</v>
      </c>
    </row>
    <row r="97" spans="1:47" s="2" customFormat="1" ht="12">
      <c r="A97" s="40"/>
      <c r="B97" s="41"/>
      <c r="C97" s="42"/>
      <c r="D97" s="219" t="s">
        <v>132</v>
      </c>
      <c r="E97" s="42"/>
      <c r="F97" s="220" t="s">
        <v>133</v>
      </c>
      <c r="G97" s="42"/>
      <c r="H97" s="42"/>
      <c r="I97" s="221"/>
      <c r="J97" s="42"/>
      <c r="K97" s="42"/>
      <c r="L97" s="46"/>
      <c r="M97" s="222"/>
      <c r="N97" s="223"/>
      <c r="O97" s="86"/>
      <c r="P97" s="86"/>
      <c r="Q97" s="86"/>
      <c r="R97" s="86"/>
      <c r="S97" s="86"/>
      <c r="T97" s="87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9" t="s">
        <v>132</v>
      </c>
      <c r="AU97" s="19" t="s">
        <v>82</v>
      </c>
    </row>
    <row r="98" spans="1:51" s="13" customFormat="1" ht="12">
      <c r="A98" s="13"/>
      <c r="B98" s="224"/>
      <c r="C98" s="225"/>
      <c r="D98" s="226" t="s">
        <v>134</v>
      </c>
      <c r="E98" s="227" t="s">
        <v>19</v>
      </c>
      <c r="F98" s="228" t="s">
        <v>135</v>
      </c>
      <c r="G98" s="225"/>
      <c r="H98" s="227" t="s">
        <v>19</v>
      </c>
      <c r="I98" s="229"/>
      <c r="J98" s="225"/>
      <c r="K98" s="225"/>
      <c r="L98" s="230"/>
      <c r="M98" s="231"/>
      <c r="N98" s="232"/>
      <c r="O98" s="232"/>
      <c r="P98" s="232"/>
      <c r="Q98" s="232"/>
      <c r="R98" s="232"/>
      <c r="S98" s="232"/>
      <c r="T98" s="23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34" t="s">
        <v>134</v>
      </c>
      <c r="AU98" s="234" t="s">
        <v>82</v>
      </c>
      <c r="AV98" s="13" t="s">
        <v>80</v>
      </c>
      <c r="AW98" s="13" t="s">
        <v>33</v>
      </c>
      <c r="AX98" s="13" t="s">
        <v>72</v>
      </c>
      <c r="AY98" s="234" t="s">
        <v>122</v>
      </c>
    </row>
    <row r="99" spans="1:51" s="14" customFormat="1" ht="12">
      <c r="A99" s="14"/>
      <c r="B99" s="235"/>
      <c r="C99" s="236"/>
      <c r="D99" s="226" t="s">
        <v>134</v>
      </c>
      <c r="E99" s="237" t="s">
        <v>19</v>
      </c>
      <c r="F99" s="238" t="s">
        <v>136</v>
      </c>
      <c r="G99" s="236"/>
      <c r="H99" s="239">
        <v>3.438</v>
      </c>
      <c r="I99" s="240"/>
      <c r="J99" s="236"/>
      <c r="K99" s="236"/>
      <c r="L99" s="241"/>
      <c r="M99" s="242"/>
      <c r="N99" s="243"/>
      <c r="O99" s="243"/>
      <c r="P99" s="243"/>
      <c r="Q99" s="243"/>
      <c r="R99" s="243"/>
      <c r="S99" s="243"/>
      <c r="T99" s="24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45" t="s">
        <v>134</v>
      </c>
      <c r="AU99" s="245" t="s">
        <v>82</v>
      </c>
      <c r="AV99" s="14" t="s">
        <v>82</v>
      </c>
      <c r="AW99" s="14" t="s">
        <v>33</v>
      </c>
      <c r="AX99" s="14" t="s">
        <v>72</v>
      </c>
      <c r="AY99" s="245" t="s">
        <v>122</v>
      </c>
    </row>
    <row r="100" spans="1:51" s="14" customFormat="1" ht="12">
      <c r="A100" s="14"/>
      <c r="B100" s="235"/>
      <c r="C100" s="236"/>
      <c r="D100" s="226" t="s">
        <v>134</v>
      </c>
      <c r="E100" s="237" t="s">
        <v>19</v>
      </c>
      <c r="F100" s="238" t="s">
        <v>137</v>
      </c>
      <c r="G100" s="236"/>
      <c r="H100" s="239">
        <v>3.715</v>
      </c>
      <c r="I100" s="240"/>
      <c r="J100" s="236"/>
      <c r="K100" s="236"/>
      <c r="L100" s="241"/>
      <c r="M100" s="242"/>
      <c r="N100" s="243"/>
      <c r="O100" s="243"/>
      <c r="P100" s="243"/>
      <c r="Q100" s="243"/>
      <c r="R100" s="243"/>
      <c r="S100" s="243"/>
      <c r="T100" s="24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45" t="s">
        <v>134</v>
      </c>
      <c r="AU100" s="245" t="s">
        <v>82</v>
      </c>
      <c r="AV100" s="14" t="s">
        <v>82</v>
      </c>
      <c r="AW100" s="14" t="s">
        <v>33</v>
      </c>
      <c r="AX100" s="14" t="s">
        <v>72</v>
      </c>
      <c r="AY100" s="245" t="s">
        <v>122</v>
      </c>
    </row>
    <row r="101" spans="1:51" s="15" customFormat="1" ht="12">
      <c r="A101" s="15"/>
      <c r="B101" s="246"/>
      <c r="C101" s="247"/>
      <c r="D101" s="226" t="s">
        <v>134</v>
      </c>
      <c r="E101" s="248" t="s">
        <v>19</v>
      </c>
      <c r="F101" s="249" t="s">
        <v>138</v>
      </c>
      <c r="G101" s="247"/>
      <c r="H101" s="250">
        <v>7.153</v>
      </c>
      <c r="I101" s="251"/>
      <c r="J101" s="247"/>
      <c r="K101" s="247"/>
      <c r="L101" s="252"/>
      <c r="M101" s="253"/>
      <c r="N101" s="254"/>
      <c r="O101" s="254"/>
      <c r="P101" s="254"/>
      <c r="Q101" s="254"/>
      <c r="R101" s="254"/>
      <c r="S101" s="254"/>
      <c r="T101" s="25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T101" s="256" t="s">
        <v>134</v>
      </c>
      <c r="AU101" s="256" t="s">
        <v>82</v>
      </c>
      <c r="AV101" s="15" t="s">
        <v>139</v>
      </c>
      <c r="AW101" s="15" t="s">
        <v>33</v>
      </c>
      <c r="AX101" s="15" t="s">
        <v>80</v>
      </c>
      <c r="AY101" s="256" t="s">
        <v>122</v>
      </c>
    </row>
    <row r="102" spans="1:65" s="2" customFormat="1" ht="33" customHeight="1">
      <c r="A102" s="40"/>
      <c r="B102" s="41"/>
      <c r="C102" s="206" t="s">
        <v>82</v>
      </c>
      <c r="D102" s="206" t="s">
        <v>125</v>
      </c>
      <c r="E102" s="207" t="s">
        <v>140</v>
      </c>
      <c r="F102" s="208" t="s">
        <v>141</v>
      </c>
      <c r="G102" s="209" t="s">
        <v>128</v>
      </c>
      <c r="H102" s="210">
        <v>36.516</v>
      </c>
      <c r="I102" s="211"/>
      <c r="J102" s="212">
        <f>ROUND(I102*H102,2)</f>
        <v>0</v>
      </c>
      <c r="K102" s="208" t="s">
        <v>129</v>
      </c>
      <c r="L102" s="46"/>
      <c r="M102" s="213" t="s">
        <v>19</v>
      </c>
      <c r="N102" s="214" t="s">
        <v>43</v>
      </c>
      <c r="O102" s="86"/>
      <c r="P102" s="215">
        <f>O102*H102</f>
        <v>0</v>
      </c>
      <c r="Q102" s="215">
        <v>2.53602</v>
      </c>
      <c r="R102" s="215">
        <f>Q102*H102</f>
        <v>92.60530632</v>
      </c>
      <c r="S102" s="215">
        <v>0</v>
      </c>
      <c r="T102" s="216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17" t="s">
        <v>130</v>
      </c>
      <c r="AT102" s="217" t="s">
        <v>125</v>
      </c>
      <c r="AU102" s="217" t="s">
        <v>82</v>
      </c>
      <c r="AY102" s="19" t="s">
        <v>122</v>
      </c>
      <c r="BE102" s="218">
        <f>IF(N102="základní",J102,0)</f>
        <v>0</v>
      </c>
      <c r="BF102" s="218">
        <f>IF(N102="snížená",J102,0)</f>
        <v>0</v>
      </c>
      <c r="BG102" s="218">
        <f>IF(N102="zákl. přenesená",J102,0)</f>
        <v>0</v>
      </c>
      <c r="BH102" s="218">
        <f>IF(N102="sníž. přenesená",J102,0)</f>
        <v>0</v>
      </c>
      <c r="BI102" s="218">
        <f>IF(N102="nulová",J102,0)</f>
        <v>0</v>
      </c>
      <c r="BJ102" s="19" t="s">
        <v>80</v>
      </c>
      <c r="BK102" s="218">
        <f>ROUND(I102*H102,2)</f>
        <v>0</v>
      </c>
      <c r="BL102" s="19" t="s">
        <v>130</v>
      </c>
      <c r="BM102" s="217" t="s">
        <v>142</v>
      </c>
    </row>
    <row r="103" spans="1:47" s="2" customFormat="1" ht="12">
      <c r="A103" s="40"/>
      <c r="B103" s="41"/>
      <c r="C103" s="42"/>
      <c r="D103" s="219" t="s">
        <v>132</v>
      </c>
      <c r="E103" s="42"/>
      <c r="F103" s="220" t="s">
        <v>143</v>
      </c>
      <c r="G103" s="42"/>
      <c r="H103" s="42"/>
      <c r="I103" s="221"/>
      <c r="J103" s="42"/>
      <c r="K103" s="42"/>
      <c r="L103" s="46"/>
      <c r="M103" s="222"/>
      <c r="N103" s="223"/>
      <c r="O103" s="86"/>
      <c r="P103" s="86"/>
      <c r="Q103" s="86"/>
      <c r="R103" s="86"/>
      <c r="S103" s="86"/>
      <c r="T103" s="87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T103" s="19" t="s">
        <v>132</v>
      </c>
      <c r="AU103" s="19" t="s">
        <v>82</v>
      </c>
    </row>
    <row r="104" spans="1:51" s="13" customFormat="1" ht="12">
      <c r="A104" s="13"/>
      <c r="B104" s="224"/>
      <c r="C104" s="225"/>
      <c r="D104" s="226" t="s">
        <v>134</v>
      </c>
      <c r="E104" s="227" t="s">
        <v>19</v>
      </c>
      <c r="F104" s="228" t="s">
        <v>144</v>
      </c>
      <c r="G104" s="225"/>
      <c r="H104" s="227" t="s">
        <v>19</v>
      </c>
      <c r="I104" s="229"/>
      <c r="J104" s="225"/>
      <c r="K104" s="225"/>
      <c r="L104" s="230"/>
      <c r="M104" s="231"/>
      <c r="N104" s="232"/>
      <c r="O104" s="232"/>
      <c r="P104" s="232"/>
      <c r="Q104" s="232"/>
      <c r="R104" s="232"/>
      <c r="S104" s="232"/>
      <c r="T104" s="23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4" t="s">
        <v>134</v>
      </c>
      <c r="AU104" s="234" t="s">
        <v>82</v>
      </c>
      <c r="AV104" s="13" t="s">
        <v>80</v>
      </c>
      <c r="AW104" s="13" t="s">
        <v>33</v>
      </c>
      <c r="AX104" s="13" t="s">
        <v>72</v>
      </c>
      <c r="AY104" s="234" t="s">
        <v>122</v>
      </c>
    </row>
    <row r="105" spans="1:51" s="14" customFormat="1" ht="12">
      <c r="A105" s="14"/>
      <c r="B105" s="235"/>
      <c r="C105" s="236"/>
      <c r="D105" s="226" t="s">
        <v>134</v>
      </c>
      <c r="E105" s="237" t="s">
        <v>19</v>
      </c>
      <c r="F105" s="238" t="s">
        <v>145</v>
      </c>
      <c r="G105" s="236"/>
      <c r="H105" s="239">
        <v>6.442</v>
      </c>
      <c r="I105" s="240"/>
      <c r="J105" s="236"/>
      <c r="K105" s="236"/>
      <c r="L105" s="241"/>
      <c r="M105" s="242"/>
      <c r="N105" s="243"/>
      <c r="O105" s="243"/>
      <c r="P105" s="243"/>
      <c r="Q105" s="243"/>
      <c r="R105" s="243"/>
      <c r="S105" s="243"/>
      <c r="T105" s="24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45" t="s">
        <v>134</v>
      </c>
      <c r="AU105" s="245" t="s">
        <v>82</v>
      </c>
      <c r="AV105" s="14" t="s">
        <v>82</v>
      </c>
      <c r="AW105" s="14" t="s">
        <v>33</v>
      </c>
      <c r="AX105" s="14" t="s">
        <v>72</v>
      </c>
      <c r="AY105" s="245" t="s">
        <v>122</v>
      </c>
    </row>
    <row r="106" spans="1:51" s="14" customFormat="1" ht="12">
      <c r="A106" s="14"/>
      <c r="B106" s="235"/>
      <c r="C106" s="236"/>
      <c r="D106" s="226" t="s">
        <v>134</v>
      </c>
      <c r="E106" s="237" t="s">
        <v>19</v>
      </c>
      <c r="F106" s="238" t="s">
        <v>146</v>
      </c>
      <c r="G106" s="236"/>
      <c r="H106" s="239">
        <v>9.153</v>
      </c>
      <c r="I106" s="240"/>
      <c r="J106" s="236"/>
      <c r="K106" s="236"/>
      <c r="L106" s="241"/>
      <c r="M106" s="242"/>
      <c r="N106" s="243"/>
      <c r="O106" s="243"/>
      <c r="P106" s="243"/>
      <c r="Q106" s="243"/>
      <c r="R106" s="243"/>
      <c r="S106" s="243"/>
      <c r="T106" s="24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45" t="s">
        <v>134</v>
      </c>
      <c r="AU106" s="245" t="s">
        <v>82</v>
      </c>
      <c r="AV106" s="14" t="s">
        <v>82</v>
      </c>
      <c r="AW106" s="14" t="s">
        <v>33</v>
      </c>
      <c r="AX106" s="14" t="s">
        <v>72</v>
      </c>
      <c r="AY106" s="245" t="s">
        <v>122</v>
      </c>
    </row>
    <row r="107" spans="1:51" s="14" customFormat="1" ht="12">
      <c r="A107" s="14"/>
      <c r="B107" s="235"/>
      <c r="C107" s="236"/>
      <c r="D107" s="226" t="s">
        <v>134</v>
      </c>
      <c r="E107" s="237" t="s">
        <v>19</v>
      </c>
      <c r="F107" s="238" t="s">
        <v>147</v>
      </c>
      <c r="G107" s="236"/>
      <c r="H107" s="239">
        <v>7.733</v>
      </c>
      <c r="I107" s="240"/>
      <c r="J107" s="236"/>
      <c r="K107" s="236"/>
      <c r="L107" s="241"/>
      <c r="M107" s="242"/>
      <c r="N107" s="243"/>
      <c r="O107" s="243"/>
      <c r="P107" s="243"/>
      <c r="Q107" s="243"/>
      <c r="R107" s="243"/>
      <c r="S107" s="243"/>
      <c r="T107" s="24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45" t="s">
        <v>134</v>
      </c>
      <c r="AU107" s="245" t="s">
        <v>82</v>
      </c>
      <c r="AV107" s="14" t="s">
        <v>82</v>
      </c>
      <c r="AW107" s="14" t="s">
        <v>33</v>
      </c>
      <c r="AX107" s="14" t="s">
        <v>72</v>
      </c>
      <c r="AY107" s="245" t="s">
        <v>122</v>
      </c>
    </row>
    <row r="108" spans="1:51" s="14" customFormat="1" ht="12">
      <c r="A108" s="14"/>
      <c r="B108" s="235"/>
      <c r="C108" s="236"/>
      <c r="D108" s="226" t="s">
        <v>134</v>
      </c>
      <c r="E108" s="237" t="s">
        <v>19</v>
      </c>
      <c r="F108" s="238" t="s">
        <v>148</v>
      </c>
      <c r="G108" s="236"/>
      <c r="H108" s="239">
        <v>7.714</v>
      </c>
      <c r="I108" s="240"/>
      <c r="J108" s="236"/>
      <c r="K108" s="236"/>
      <c r="L108" s="241"/>
      <c r="M108" s="242"/>
      <c r="N108" s="243"/>
      <c r="O108" s="243"/>
      <c r="P108" s="243"/>
      <c r="Q108" s="243"/>
      <c r="R108" s="243"/>
      <c r="S108" s="243"/>
      <c r="T108" s="24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45" t="s">
        <v>134</v>
      </c>
      <c r="AU108" s="245" t="s">
        <v>82</v>
      </c>
      <c r="AV108" s="14" t="s">
        <v>82</v>
      </c>
      <c r="AW108" s="14" t="s">
        <v>33</v>
      </c>
      <c r="AX108" s="14" t="s">
        <v>72</v>
      </c>
      <c r="AY108" s="245" t="s">
        <v>122</v>
      </c>
    </row>
    <row r="109" spans="1:51" s="14" customFormat="1" ht="12">
      <c r="A109" s="14"/>
      <c r="B109" s="235"/>
      <c r="C109" s="236"/>
      <c r="D109" s="226" t="s">
        <v>134</v>
      </c>
      <c r="E109" s="237" t="s">
        <v>19</v>
      </c>
      <c r="F109" s="238" t="s">
        <v>149</v>
      </c>
      <c r="G109" s="236"/>
      <c r="H109" s="239">
        <v>3.735</v>
      </c>
      <c r="I109" s="240"/>
      <c r="J109" s="236"/>
      <c r="K109" s="236"/>
      <c r="L109" s="241"/>
      <c r="M109" s="242"/>
      <c r="N109" s="243"/>
      <c r="O109" s="243"/>
      <c r="P109" s="243"/>
      <c r="Q109" s="243"/>
      <c r="R109" s="243"/>
      <c r="S109" s="243"/>
      <c r="T109" s="24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45" t="s">
        <v>134</v>
      </c>
      <c r="AU109" s="245" t="s">
        <v>82</v>
      </c>
      <c r="AV109" s="14" t="s">
        <v>82</v>
      </c>
      <c r="AW109" s="14" t="s">
        <v>33</v>
      </c>
      <c r="AX109" s="14" t="s">
        <v>72</v>
      </c>
      <c r="AY109" s="245" t="s">
        <v>122</v>
      </c>
    </row>
    <row r="110" spans="1:51" s="15" customFormat="1" ht="12">
      <c r="A110" s="15"/>
      <c r="B110" s="246"/>
      <c r="C110" s="247"/>
      <c r="D110" s="226" t="s">
        <v>134</v>
      </c>
      <c r="E110" s="248" t="s">
        <v>19</v>
      </c>
      <c r="F110" s="249" t="s">
        <v>138</v>
      </c>
      <c r="G110" s="247"/>
      <c r="H110" s="250">
        <v>34.777</v>
      </c>
      <c r="I110" s="251"/>
      <c r="J110" s="247"/>
      <c r="K110" s="247"/>
      <c r="L110" s="252"/>
      <c r="M110" s="253"/>
      <c r="N110" s="254"/>
      <c r="O110" s="254"/>
      <c r="P110" s="254"/>
      <c r="Q110" s="254"/>
      <c r="R110" s="254"/>
      <c r="S110" s="254"/>
      <c r="T110" s="25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T110" s="256" t="s">
        <v>134</v>
      </c>
      <c r="AU110" s="256" t="s">
        <v>82</v>
      </c>
      <c r="AV110" s="15" t="s">
        <v>139</v>
      </c>
      <c r="AW110" s="15" t="s">
        <v>33</v>
      </c>
      <c r="AX110" s="15" t="s">
        <v>72</v>
      </c>
      <c r="AY110" s="256" t="s">
        <v>122</v>
      </c>
    </row>
    <row r="111" spans="1:51" s="13" customFormat="1" ht="12">
      <c r="A111" s="13"/>
      <c r="B111" s="224"/>
      <c r="C111" s="225"/>
      <c r="D111" s="226" t="s">
        <v>134</v>
      </c>
      <c r="E111" s="227" t="s">
        <v>19</v>
      </c>
      <c r="F111" s="228" t="s">
        <v>150</v>
      </c>
      <c r="G111" s="225"/>
      <c r="H111" s="227" t="s">
        <v>19</v>
      </c>
      <c r="I111" s="229"/>
      <c r="J111" s="225"/>
      <c r="K111" s="225"/>
      <c r="L111" s="230"/>
      <c r="M111" s="231"/>
      <c r="N111" s="232"/>
      <c r="O111" s="232"/>
      <c r="P111" s="232"/>
      <c r="Q111" s="232"/>
      <c r="R111" s="232"/>
      <c r="S111" s="232"/>
      <c r="T111" s="23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4" t="s">
        <v>134</v>
      </c>
      <c r="AU111" s="234" t="s">
        <v>82</v>
      </c>
      <c r="AV111" s="13" t="s">
        <v>80</v>
      </c>
      <c r="AW111" s="13" t="s">
        <v>33</v>
      </c>
      <c r="AX111" s="13" t="s">
        <v>72</v>
      </c>
      <c r="AY111" s="234" t="s">
        <v>122</v>
      </c>
    </row>
    <row r="112" spans="1:51" s="14" customFormat="1" ht="12">
      <c r="A112" s="14"/>
      <c r="B112" s="235"/>
      <c r="C112" s="236"/>
      <c r="D112" s="226" t="s">
        <v>134</v>
      </c>
      <c r="E112" s="237" t="s">
        <v>19</v>
      </c>
      <c r="F112" s="238" t="s">
        <v>151</v>
      </c>
      <c r="G112" s="236"/>
      <c r="H112" s="239">
        <v>1.739</v>
      </c>
      <c r="I112" s="240"/>
      <c r="J112" s="236"/>
      <c r="K112" s="236"/>
      <c r="L112" s="241"/>
      <c r="M112" s="242"/>
      <c r="N112" s="243"/>
      <c r="O112" s="243"/>
      <c r="P112" s="243"/>
      <c r="Q112" s="243"/>
      <c r="R112" s="243"/>
      <c r="S112" s="243"/>
      <c r="T112" s="24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45" t="s">
        <v>134</v>
      </c>
      <c r="AU112" s="245" t="s">
        <v>82</v>
      </c>
      <c r="AV112" s="14" t="s">
        <v>82</v>
      </c>
      <c r="AW112" s="14" t="s">
        <v>33</v>
      </c>
      <c r="AX112" s="14" t="s">
        <v>72</v>
      </c>
      <c r="AY112" s="245" t="s">
        <v>122</v>
      </c>
    </row>
    <row r="113" spans="1:51" s="15" customFormat="1" ht="12">
      <c r="A113" s="15"/>
      <c r="B113" s="246"/>
      <c r="C113" s="247"/>
      <c r="D113" s="226" t="s">
        <v>134</v>
      </c>
      <c r="E113" s="248" t="s">
        <v>19</v>
      </c>
      <c r="F113" s="249" t="s">
        <v>138</v>
      </c>
      <c r="G113" s="247"/>
      <c r="H113" s="250">
        <v>1.739</v>
      </c>
      <c r="I113" s="251"/>
      <c r="J113" s="247"/>
      <c r="K113" s="247"/>
      <c r="L113" s="252"/>
      <c r="M113" s="253"/>
      <c r="N113" s="254"/>
      <c r="O113" s="254"/>
      <c r="P113" s="254"/>
      <c r="Q113" s="254"/>
      <c r="R113" s="254"/>
      <c r="S113" s="254"/>
      <c r="T113" s="25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T113" s="256" t="s">
        <v>134</v>
      </c>
      <c r="AU113" s="256" t="s">
        <v>82</v>
      </c>
      <c r="AV113" s="15" t="s">
        <v>139</v>
      </c>
      <c r="AW113" s="15" t="s">
        <v>33</v>
      </c>
      <c r="AX113" s="15" t="s">
        <v>72</v>
      </c>
      <c r="AY113" s="256" t="s">
        <v>122</v>
      </c>
    </row>
    <row r="114" spans="1:51" s="16" customFormat="1" ht="12">
      <c r="A114" s="16"/>
      <c r="B114" s="257"/>
      <c r="C114" s="258"/>
      <c r="D114" s="226" t="s">
        <v>134</v>
      </c>
      <c r="E114" s="259" t="s">
        <v>19</v>
      </c>
      <c r="F114" s="260" t="s">
        <v>152</v>
      </c>
      <c r="G114" s="258"/>
      <c r="H114" s="261">
        <v>36.516</v>
      </c>
      <c r="I114" s="262"/>
      <c r="J114" s="258"/>
      <c r="K114" s="258"/>
      <c r="L114" s="263"/>
      <c r="M114" s="264"/>
      <c r="N114" s="265"/>
      <c r="O114" s="265"/>
      <c r="P114" s="265"/>
      <c r="Q114" s="265"/>
      <c r="R114" s="265"/>
      <c r="S114" s="265"/>
      <c r="T114" s="26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T114" s="267" t="s">
        <v>134</v>
      </c>
      <c r="AU114" s="267" t="s">
        <v>82</v>
      </c>
      <c r="AV114" s="16" t="s">
        <v>130</v>
      </c>
      <c r="AW114" s="16" t="s">
        <v>33</v>
      </c>
      <c r="AX114" s="16" t="s">
        <v>80</v>
      </c>
      <c r="AY114" s="267" t="s">
        <v>122</v>
      </c>
    </row>
    <row r="115" spans="1:65" s="2" customFormat="1" ht="24.15" customHeight="1">
      <c r="A115" s="40"/>
      <c r="B115" s="41"/>
      <c r="C115" s="206" t="s">
        <v>139</v>
      </c>
      <c r="D115" s="206" t="s">
        <v>125</v>
      </c>
      <c r="E115" s="207" t="s">
        <v>153</v>
      </c>
      <c r="F115" s="208" t="s">
        <v>154</v>
      </c>
      <c r="G115" s="209" t="s">
        <v>155</v>
      </c>
      <c r="H115" s="210">
        <v>175.564</v>
      </c>
      <c r="I115" s="211"/>
      <c r="J115" s="212">
        <f>ROUND(I115*H115,2)</f>
        <v>0</v>
      </c>
      <c r="K115" s="208" t="s">
        <v>129</v>
      </c>
      <c r="L115" s="46"/>
      <c r="M115" s="213" t="s">
        <v>19</v>
      </c>
      <c r="N115" s="214" t="s">
        <v>43</v>
      </c>
      <c r="O115" s="86"/>
      <c r="P115" s="215">
        <f>O115*H115</f>
        <v>0</v>
      </c>
      <c r="Q115" s="215">
        <v>0.00247</v>
      </c>
      <c r="R115" s="215">
        <f>Q115*H115</f>
        <v>0.43364307999999996</v>
      </c>
      <c r="S115" s="215">
        <v>0</v>
      </c>
      <c r="T115" s="216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17" t="s">
        <v>130</v>
      </c>
      <c r="AT115" s="217" t="s">
        <v>125</v>
      </c>
      <c r="AU115" s="217" t="s">
        <v>82</v>
      </c>
      <c r="AY115" s="19" t="s">
        <v>122</v>
      </c>
      <c r="BE115" s="218">
        <f>IF(N115="základní",J115,0)</f>
        <v>0</v>
      </c>
      <c r="BF115" s="218">
        <f>IF(N115="snížená",J115,0)</f>
        <v>0</v>
      </c>
      <c r="BG115" s="218">
        <f>IF(N115="zákl. přenesená",J115,0)</f>
        <v>0</v>
      </c>
      <c r="BH115" s="218">
        <f>IF(N115="sníž. přenesená",J115,0)</f>
        <v>0</v>
      </c>
      <c r="BI115" s="218">
        <f>IF(N115="nulová",J115,0)</f>
        <v>0</v>
      </c>
      <c r="BJ115" s="19" t="s">
        <v>80</v>
      </c>
      <c r="BK115" s="218">
        <f>ROUND(I115*H115,2)</f>
        <v>0</v>
      </c>
      <c r="BL115" s="19" t="s">
        <v>130</v>
      </c>
      <c r="BM115" s="217" t="s">
        <v>156</v>
      </c>
    </row>
    <row r="116" spans="1:47" s="2" customFormat="1" ht="12">
      <c r="A116" s="40"/>
      <c r="B116" s="41"/>
      <c r="C116" s="42"/>
      <c r="D116" s="219" t="s">
        <v>132</v>
      </c>
      <c r="E116" s="42"/>
      <c r="F116" s="220" t="s">
        <v>157</v>
      </c>
      <c r="G116" s="42"/>
      <c r="H116" s="42"/>
      <c r="I116" s="221"/>
      <c r="J116" s="42"/>
      <c r="K116" s="42"/>
      <c r="L116" s="46"/>
      <c r="M116" s="222"/>
      <c r="N116" s="223"/>
      <c r="O116" s="86"/>
      <c r="P116" s="86"/>
      <c r="Q116" s="86"/>
      <c r="R116" s="86"/>
      <c r="S116" s="86"/>
      <c r="T116" s="87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T116" s="19" t="s">
        <v>132</v>
      </c>
      <c r="AU116" s="19" t="s">
        <v>82</v>
      </c>
    </row>
    <row r="117" spans="1:51" s="14" customFormat="1" ht="12">
      <c r="A117" s="14"/>
      <c r="B117" s="235"/>
      <c r="C117" s="236"/>
      <c r="D117" s="226" t="s">
        <v>134</v>
      </c>
      <c r="E117" s="237" t="s">
        <v>19</v>
      </c>
      <c r="F117" s="238" t="s">
        <v>158</v>
      </c>
      <c r="G117" s="236"/>
      <c r="H117" s="239">
        <v>161.286</v>
      </c>
      <c r="I117" s="240"/>
      <c r="J117" s="236"/>
      <c r="K117" s="236"/>
      <c r="L117" s="241"/>
      <c r="M117" s="242"/>
      <c r="N117" s="243"/>
      <c r="O117" s="243"/>
      <c r="P117" s="243"/>
      <c r="Q117" s="243"/>
      <c r="R117" s="243"/>
      <c r="S117" s="243"/>
      <c r="T117" s="24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45" t="s">
        <v>134</v>
      </c>
      <c r="AU117" s="245" t="s">
        <v>82</v>
      </c>
      <c r="AV117" s="14" t="s">
        <v>82</v>
      </c>
      <c r="AW117" s="14" t="s">
        <v>33</v>
      </c>
      <c r="AX117" s="14" t="s">
        <v>72</v>
      </c>
      <c r="AY117" s="245" t="s">
        <v>122</v>
      </c>
    </row>
    <row r="118" spans="1:51" s="14" customFormat="1" ht="12">
      <c r="A118" s="14"/>
      <c r="B118" s="235"/>
      <c r="C118" s="236"/>
      <c r="D118" s="226" t="s">
        <v>134</v>
      </c>
      <c r="E118" s="237" t="s">
        <v>19</v>
      </c>
      <c r="F118" s="238" t="s">
        <v>159</v>
      </c>
      <c r="G118" s="236"/>
      <c r="H118" s="239">
        <v>14.278</v>
      </c>
      <c r="I118" s="240"/>
      <c r="J118" s="236"/>
      <c r="K118" s="236"/>
      <c r="L118" s="241"/>
      <c r="M118" s="242"/>
      <c r="N118" s="243"/>
      <c r="O118" s="243"/>
      <c r="P118" s="243"/>
      <c r="Q118" s="243"/>
      <c r="R118" s="243"/>
      <c r="S118" s="243"/>
      <c r="T118" s="24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45" t="s">
        <v>134</v>
      </c>
      <c r="AU118" s="245" t="s">
        <v>82</v>
      </c>
      <c r="AV118" s="14" t="s">
        <v>82</v>
      </c>
      <c r="AW118" s="14" t="s">
        <v>33</v>
      </c>
      <c r="AX118" s="14" t="s">
        <v>72</v>
      </c>
      <c r="AY118" s="245" t="s">
        <v>122</v>
      </c>
    </row>
    <row r="119" spans="1:51" s="15" customFormat="1" ht="12">
      <c r="A119" s="15"/>
      <c r="B119" s="246"/>
      <c r="C119" s="247"/>
      <c r="D119" s="226" t="s">
        <v>134</v>
      </c>
      <c r="E119" s="248" t="s">
        <v>19</v>
      </c>
      <c r="F119" s="249" t="s">
        <v>138</v>
      </c>
      <c r="G119" s="247"/>
      <c r="H119" s="250">
        <v>175.564</v>
      </c>
      <c r="I119" s="251"/>
      <c r="J119" s="247"/>
      <c r="K119" s="247"/>
      <c r="L119" s="252"/>
      <c r="M119" s="253"/>
      <c r="N119" s="254"/>
      <c r="O119" s="254"/>
      <c r="P119" s="254"/>
      <c r="Q119" s="254"/>
      <c r="R119" s="254"/>
      <c r="S119" s="254"/>
      <c r="T119" s="25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T119" s="256" t="s">
        <v>134</v>
      </c>
      <c r="AU119" s="256" t="s">
        <v>82</v>
      </c>
      <c r="AV119" s="15" t="s">
        <v>139</v>
      </c>
      <c r="AW119" s="15" t="s">
        <v>33</v>
      </c>
      <c r="AX119" s="15" t="s">
        <v>80</v>
      </c>
      <c r="AY119" s="256" t="s">
        <v>122</v>
      </c>
    </row>
    <row r="120" spans="1:65" s="2" customFormat="1" ht="24.15" customHeight="1">
      <c r="A120" s="40"/>
      <c r="B120" s="41"/>
      <c r="C120" s="206" t="s">
        <v>130</v>
      </c>
      <c r="D120" s="206" t="s">
        <v>125</v>
      </c>
      <c r="E120" s="207" t="s">
        <v>160</v>
      </c>
      <c r="F120" s="208" t="s">
        <v>161</v>
      </c>
      <c r="G120" s="209" t="s">
        <v>155</v>
      </c>
      <c r="H120" s="210">
        <v>175.564</v>
      </c>
      <c r="I120" s="211"/>
      <c r="J120" s="212">
        <f>ROUND(I120*H120,2)</f>
        <v>0</v>
      </c>
      <c r="K120" s="208" t="s">
        <v>129</v>
      </c>
      <c r="L120" s="46"/>
      <c r="M120" s="213" t="s">
        <v>19</v>
      </c>
      <c r="N120" s="214" t="s">
        <v>43</v>
      </c>
      <c r="O120" s="86"/>
      <c r="P120" s="215">
        <f>O120*H120</f>
        <v>0</v>
      </c>
      <c r="Q120" s="215">
        <v>0</v>
      </c>
      <c r="R120" s="215">
        <f>Q120*H120</f>
        <v>0</v>
      </c>
      <c r="S120" s="215">
        <v>0</v>
      </c>
      <c r="T120" s="216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17" t="s">
        <v>130</v>
      </c>
      <c r="AT120" s="217" t="s">
        <v>125</v>
      </c>
      <c r="AU120" s="217" t="s">
        <v>82</v>
      </c>
      <c r="AY120" s="19" t="s">
        <v>122</v>
      </c>
      <c r="BE120" s="218">
        <f>IF(N120="základní",J120,0)</f>
        <v>0</v>
      </c>
      <c r="BF120" s="218">
        <f>IF(N120="snížená",J120,0)</f>
        <v>0</v>
      </c>
      <c r="BG120" s="218">
        <f>IF(N120="zákl. přenesená",J120,0)</f>
        <v>0</v>
      </c>
      <c r="BH120" s="218">
        <f>IF(N120="sníž. přenesená",J120,0)</f>
        <v>0</v>
      </c>
      <c r="BI120" s="218">
        <f>IF(N120="nulová",J120,0)</f>
        <v>0</v>
      </c>
      <c r="BJ120" s="19" t="s">
        <v>80</v>
      </c>
      <c r="BK120" s="218">
        <f>ROUND(I120*H120,2)</f>
        <v>0</v>
      </c>
      <c r="BL120" s="19" t="s">
        <v>130</v>
      </c>
      <c r="BM120" s="217" t="s">
        <v>162</v>
      </c>
    </row>
    <row r="121" spans="1:47" s="2" customFormat="1" ht="12">
      <c r="A121" s="40"/>
      <c r="B121" s="41"/>
      <c r="C121" s="42"/>
      <c r="D121" s="219" t="s">
        <v>132</v>
      </c>
      <c r="E121" s="42"/>
      <c r="F121" s="220" t="s">
        <v>163</v>
      </c>
      <c r="G121" s="42"/>
      <c r="H121" s="42"/>
      <c r="I121" s="221"/>
      <c r="J121" s="42"/>
      <c r="K121" s="42"/>
      <c r="L121" s="46"/>
      <c r="M121" s="222"/>
      <c r="N121" s="223"/>
      <c r="O121" s="86"/>
      <c r="P121" s="86"/>
      <c r="Q121" s="86"/>
      <c r="R121" s="86"/>
      <c r="S121" s="86"/>
      <c r="T121" s="87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T121" s="19" t="s">
        <v>132</v>
      </c>
      <c r="AU121" s="19" t="s">
        <v>82</v>
      </c>
    </row>
    <row r="122" spans="1:65" s="2" customFormat="1" ht="24.15" customHeight="1">
      <c r="A122" s="40"/>
      <c r="B122" s="41"/>
      <c r="C122" s="206" t="s">
        <v>164</v>
      </c>
      <c r="D122" s="206" t="s">
        <v>125</v>
      </c>
      <c r="E122" s="207" t="s">
        <v>165</v>
      </c>
      <c r="F122" s="208" t="s">
        <v>166</v>
      </c>
      <c r="G122" s="209" t="s">
        <v>167</v>
      </c>
      <c r="H122" s="210">
        <v>52.2</v>
      </c>
      <c r="I122" s="211"/>
      <c r="J122" s="212">
        <f>ROUND(I122*H122,2)</f>
        <v>0</v>
      </c>
      <c r="K122" s="208" t="s">
        <v>129</v>
      </c>
      <c r="L122" s="46"/>
      <c r="M122" s="213" t="s">
        <v>19</v>
      </c>
      <c r="N122" s="214" t="s">
        <v>43</v>
      </c>
      <c r="O122" s="86"/>
      <c r="P122" s="215">
        <f>O122*H122</f>
        <v>0</v>
      </c>
      <c r="Q122" s="215">
        <v>0.00065</v>
      </c>
      <c r="R122" s="215">
        <f>Q122*H122</f>
        <v>0.03393</v>
      </c>
      <c r="S122" s="215">
        <v>0.001</v>
      </c>
      <c r="T122" s="216">
        <f>S122*H122</f>
        <v>0.0522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17" t="s">
        <v>130</v>
      </c>
      <c r="AT122" s="217" t="s">
        <v>125</v>
      </c>
      <c r="AU122" s="217" t="s">
        <v>82</v>
      </c>
      <c r="AY122" s="19" t="s">
        <v>122</v>
      </c>
      <c r="BE122" s="218">
        <f>IF(N122="základní",J122,0)</f>
        <v>0</v>
      </c>
      <c r="BF122" s="218">
        <f>IF(N122="snížená",J122,0)</f>
        <v>0</v>
      </c>
      <c r="BG122" s="218">
        <f>IF(N122="zákl. přenesená",J122,0)</f>
        <v>0</v>
      </c>
      <c r="BH122" s="218">
        <f>IF(N122="sníž. přenesená",J122,0)</f>
        <v>0</v>
      </c>
      <c r="BI122" s="218">
        <f>IF(N122="nulová",J122,0)</f>
        <v>0</v>
      </c>
      <c r="BJ122" s="19" t="s">
        <v>80</v>
      </c>
      <c r="BK122" s="218">
        <f>ROUND(I122*H122,2)</f>
        <v>0</v>
      </c>
      <c r="BL122" s="19" t="s">
        <v>130</v>
      </c>
      <c r="BM122" s="217" t="s">
        <v>168</v>
      </c>
    </row>
    <row r="123" spans="1:47" s="2" customFormat="1" ht="12">
      <c r="A123" s="40"/>
      <c r="B123" s="41"/>
      <c r="C123" s="42"/>
      <c r="D123" s="219" t="s">
        <v>132</v>
      </c>
      <c r="E123" s="42"/>
      <c r="F123" s="220" t="s">
        <v>169</v>
      </c>
      <c r="G123" s="42"/>
      <c r="H123" s="42"/>
      <c r="I123" s="221"/>
      <c r="J123" s="42"/>
      <c r="K123" s="42"/>
      <c r="L123" s="46"/>
      <c r="M123" s="222"/>
      <c r="N123" s="223"/>
      <c r="O123" s="86"/>
      <c r="P123" s="86"/>
      <c r="Q123" s="86"/>
      <c r="R123" s="86"/>
      <c r="S123" s="86"/>
      <c r="T123" s="87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T123" s="19" t="s">
        <v>132</v>
      </c>
      <c r="AU123" s="19" t="s">
        <v>82</v>
      </c>
    </row>
    <row r="124" spans="1:51" s="13" customFormat="1" ht="12">
      <c r="A124" s="13"/>
      <c r="B124" s="224"/>
      <c r="C124" s="225"/>
      <c r="D124" s="226" t="s">
        <v>134</v>
      </c>
      <c r="E124" s="227" t="s">
        <v>19</v>
      </c>
      <c r="F124" s="228" t="s">
        <v>170</v>
      </c>
      <c r="G124" s="225"/>
      <c r="H124" s="227" t="s">
        <v>19</v>
      </c>
      <c r="I124" s="229"/>
      <c r="J124" s="225"/>
      <c r="K124" s="225"/>
      <c r="L124" s="230"/>
      <c r="M124" s="231"/>
      <c r="N124" s="232"/>
      <c r="O124" s="232"/>
      <c r="P124" s="232"/>
      <c r="Q124" s="232"/>
      <c r="R124" s="232"/>
      <c r="S124" s="232"/>
      <c r="T124" s="23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34" t="s">
        <v>134</v>
      </c>
      <c r="AU124" s="234" t="s">
        <v>82</v>
      </c>
      <c r="AV124" s="13" t="s">
        <v>80</v>
      </c>
      <c r="AW124" s="13" t="s">
        <v>33</v>
      </c>
      <c r="AX124" s="13" t="s">
        <v>72</v>
      </c>
      <c r="AY124" s="234" t="s">
        <v>122</v>
      </c>
    </row>
    <row r="125" spans="1:51" s="14" customFormat="1" ht="12">
      <c r="A125" s="14"/>
      <c r="B125" s="235"/>
      <c r="C125" s="236"/>
      <c r="D125" s="226" t="s">
        <v>134</v>
      </c>
      <c r="E125" s="237" t="s">
        <v>19</v>
      </c>
      <c r="F125" s="238" t="s">
        <v>171</v>
      </c>
      <c r="G125" s="236"/>
      <c r="H125" s="239">
        <v>52.2</v>
      </c>
      <c r="I125" s="240"/>
      <c r="J125" s="236"/>
      <c r="K125" s="236"/>
      <c r="L125" s="241"/>
      <c r="M125" s="242"/>
      <c r="N125" s="243"/>
      <c r="O125" s="243"/>
      <c r="P125" s="243"/>
      <c r="Q125" s="243"/>
      <c r="R125" s="243"/>
      <c r="S125" s="243"/>
      <c r="T125" s="24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45" t="s">
        <v>134</v>
      </c>
      <c r="AU125" s="245" t="s">
        <v>82</v>
      </c>
      <c r="AV125" s="14" t="s">
        <v>82</v>
      </c>
      <c r="AW125" s="14" t="s">
        <v>33</v>
      </c>
      <c r="AX125" s="14" t="s">
        <v>72</v>
      </c>
      <c r="AY125" s="245" t="s">
        <v>122</v>
      </c>
    </row>
    <row r="126" spans="1:51" s="15" customFormat="1" ht="12">
      <c r="A126" s="15"/>
      <c r="B126" s="246"/>
      <c r="C126" s="247"/>
      <c r="D126" s="226" t="s">
        <v>134</v>
      </c>
      <c r="E126" s="248" t="s">
        <v>19</v>
      </c>
      <c r="F126" s="249" t="s">
        <v>138</v>
      </c>
      <c r="G126" s="247"/>
      <c r="H126" s="250">
        <v>52.2</v>
      </c>
      <c r="I126" s="251"/>
      <c r="J126" s="247"/>
      <c r="K126" s="247"/>
      <c r="L126" s="252"/>
      <c r="M126" s="253"/>
      <c r="N126" s="254"/>
      <c r="O126" s="254"/>
      <c r="P126" s="254"/>
      <c r="Q126" s="254"/>
      <c r="R126" s="254"/>
      <c r="S126" s="254"/>
      <c r="T126" s="25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T126" s="256" t="s">
        <v>134</v>
      </c>
      <c r="AU126" s="256" t="s">
        <v>82</v>
      </c>
      <c r="AV126" s="15" t="s">
        <v>139</v>
      </c>
      <c r="AW126" s="15" t="s">
        <v>33</v>
      </c>
      <c r="AX126" s="15" t="s">
        <v>80</v>
      </c>
      <c r="AY126" s="256" t="s">
        <v>122</v>
      </c>
    </row>
    <row r="127" spans="1:51" s="13" customFormat="1" ht="12">
      <c r="A127" s="13"/>
      <c r="B127" s="224"/>
      <c r="C127" s="225"/>
      <c r="D127" s="226" t="s">
        <v>134</v>
      </c>
      <c r="E127" s="227" t="s">
        <v>19</v>
      </c>
      <c r="F127" s="228" t="s">
        <v>172</v>
      </c>
      <c r="G127" s="225"/>
      <c r="H127" s="227" t="s">
        <v>19</v>
      </c>
      <c r="I127" s="229"/>
      <c r="J127" s="225"/>
      <c r="K127" s="225"/>
      <c r="L127" s="230"/>
      <c r="M127" s="231"/>
      <c r="N127" s="232"/>
      <c r="O127" s="232"/>
      <c r="P127" s="232"/>
      <c r="Q127" s="232"/>
      <c r="R127" s="232"/>
      <c r="S127" s="232"/>
      <c r="T127" s="23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4" t="s">
        <v>134</v>
      </c>
      <c r="AU127" s="234" t="s">
        <v>82</v>
      </c>
      <c r="AV127" s="13" t="s">
        <v>80</v>
      </c>
      <c r="AW127" s="13" t="s">
        <v>33</v>
      </c>
      <c r="AX127" s="13" t="s">
        <v>72</v>
      </c>
      <c r="AY127" s="234" t="s">
        <v>122</v>
      </c>
    </row>
    <row r="128" spans="1:65" s="2" customFormat="1" ht="16.5" customHeight="1">
      <c r="A128" s="40"/>
      <c r="B128" s="41"/>
      <c r="C128" s="268" t="s">
        <v>173</v>
      </c>
      <c r="D128" s="268" t="s">
        <v>174</v>
      </c>
      <c r="E128" s="269" t="s">
        <v>175</v>
      </c>
      <c r="F128" s="270" t="s">
        <v>176</v>
      </c>
      <c r="G128" s="271" t="s">
        <v>177</v>
      </c>
      <c r="H128" s="272">
        <v>1.128</v>
      </c>
      <c r="I128" s="273"/>
      <c r="J128" s="274">
        <f>ROUND(I128*H128,2)</f>
        <v>0</v>
      </c>
      <c r="K128" s="270" t="s">
        <v>129</v>
      </c>
      <c r="L128" s="275"/>
      <c r="M128" s="276" t="s">
        <v>19</v>
      </c>
      <c r="N128" s="277" t="s">
        <v>43</v>
      </c>
      <c r="O128" s="86"/>
      <c r="P128" s="215">
        <f>O128*H128</f>
        <v>0</v>
      </c>
      <c r="Q128" s="215">
        <v>1</v>
      </c>
      <c r="R128" s="215">
        <f>Q128*H128</f>
        <v>1.128</v>
      </c>
      <c r="S128" s="215">
        <v>0</v>
      </c>
      <c r="T128" s="216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17" t="s">
        <v>178</v>
      </c>
      <c r="AT128" s="217" t="s">
        <v>174</v>
      </c>
      <c r="AU128" s="217" t="s">
        <v>82</v>
      </c>
      <c r="AY128" s="19" t="s">
        <v>122</v>
      </c>
      <c r="BE128" s="218">
        <f>IF(N128="základní",J128,0)</f>
        <v>0</v>
      </c>
      <c r="BF128" s="218">
        <f>IF(N128="snížená",J128,0)</f>
        <v>0</v>
      </c>
      <c r="BG128" s="218">
        <f>IF(N128="zákl. přenesená",J128,0)</f>
        <v>0</v>
      </c>
      <c r="BH128" s="218">
        <f>IF(N128="sníž. přenesená",J128,0)</f>
        <v>0</v>
      </c>
      <c r="BI128" s="218">
        <f>IF(N128="nulová",J128,0)</f>
        <v>0</v>
      </c>
      <c r="BJ128" s="19" t="s">
        <v>80</v>
      </c>
      <c r="BK128" s="218">
        <f>ROUND(I128*H128,2)</f>
        <v>0</v>
      </c>
      <c r="BL128" s="19" t="s">
        <v>130</v>
      </c>
      <c r="BM128" s="217" t="s">
        <v>179</v>
      </c>
    </row>
    <row r="129" spans="1:65" s="2" customFormat="1" ht="24.15" customHeight="1">
      <c r="A129" s="40"/>
      <c r="B129" s="41"/>
      <c r="C129" s="206" t="s">
        <v>180</v>
      </c>
      <c r="D129" s="206" t="s">
        <v>125</v>
      </c>
      <c r="E129" s="207" t="s">
        <v>181</v>
      </c>
      <c r="F129" s="208" t="s">
        <v>182</v>
      </c>
      <c r="G129" s="209" t="s">
        <v>177</v>
      </c>
      <c r="H129" s="210">
        <v>1.101</v>
      </c>
      <c r="I129" s="211"/>
      <c r="J129" s="212">
        <f>ROUND(I129*H129,2)</f>
        <v>0</v>
      </c>
      <c r="K129" s="208" t="s">
        <v>129</v>
      </c>
      <c r="L129" s="46"/>
      <c r="M129" s="213" t="s">
        <v>19</v>
      </c>
      <c r="N129" s="214" t="s">
        <v>43</v>
      </c>
      <c r="O129" s="86"/>
      <c r="P129" s="215">
        <f>O129*H129</f>
        <v>0</v>
      </c>
      <c r="Q129" s="215">
        <v>1.06277</v>
      </c>
      <c r="R129" s="215">
        <f>Q129*H129</f>
        <v>1.17010977</v>
      </c>
      <c r="S129" s="215">
        <v>0</v>
      </c>
      <c r="T129" s="216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17" t="s">
        <v>130</v>
      </c>
      <c r="AT129" s="217" t="s">
        <v>125</v>
      </c>
      <c r="AU129" s="217" t="s">
        <v>82</v>
      </c>
      <c r="AY129" s="19" t="s">
        <v>122</v>
      </c>
      <c r="BE129" s="218">
        <f>IF(N129="základní",J129,0)</f>
        <v>0</v>
      </c>
      <c r="BF129" s="218">
        <f>IF(N129="snížená",J129,0)</f>
        <v>0</v>
      </c>
      <c r="BG129" s="218">
        <f>IF(N129="zákl. přenesená",J129,0)</f>
        <v>0</v>
      </c>
      <c r="BH129" s="218">
        <f>IF(N129="sníž. přenesená",J129,0)</f>
        <v>0</v>
      </c>
      <c r="BI129" s="218">
        <f>IF(N129="nulová",J129,0)</f>
        <v>0</v>
      </c>
      <c r="BJ129" s="19" t="s">
        <v>80</v>
      </c>
      <c r="BK129" s="218">
        <f>ROUND(I129*H129,2)</f>
        <v>0</v>
      </c>
      <c r="BL129" s="19" t="s">
        <v>130</v>
      </c>
      <c r="BM129" s="217" t="s">
        <v>183</v>
      </c>
    </row>
    <row r="130" spans="1:47" s="2" customFormat="1" ht="12">
      <c r="A130" s="40"/>
      <c r="B130" s="41"/>
      <c r="C130" s="42"/>
      <c r="D130" s="219" t="s">
        <v>132</v>
      </c>
      <c r="E130" s="42"/>
      <c r="F130" s="220" t="s">
        <v>184</v>
      </c>
      <c r="G130" s="42"/>
      <c r="H130" s="42"/>
      <c r="I130" s="221"/>
      <c r="J130" s="42"/>
      <c r="K130" s="42"/>
      <c r="L130" s="46"/>
      <c r="M130" s="222"/>
      <c r="N130" s="223"/>
      <c r="O130" s="86"/>
      <c r="P130" s="86"/>
      <c r="Q130" s="86"/>
      <c r="R130" s="86"/>
      <c r="S130" s="86"/>
      <c r="T130" s="87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T130" s="19" t="s">
        <v>132</v>
      </c>
      <c r="AU130" s="19" t="s">
        <v>82</v>
      </c>
    </row>
    <row r="131" spans="1:51" s="14" customFormat="1" ht="12">
      <c r="A131" s="14"/>
      <c r="B131" s="235"/>
      <c r="C131" s="236"/>
      <c r="D131" s="226" t="s">
        <v>134</v>
      </c>
      <c r="E131" s="237" t="s">
        <v>19</v>
      </c>
      <c r="F131" s="238" t="s">
        <v>185</v>
      </c>
      <c r="G131" s="236"/>
      <c r="H131" s="239">
        <v>1.101</v>
      </c>
      <c r="I131" s="240"/>
      <c r="J131" s="236"/>
      <c r="K131" s="236"/>
      <c r="L131" s="241"/>
      <c r="M131" s="242"/>
      <c r="N131" s="243"/>
      <c r="O131" s="243"/>
      <c r="P131" s="243"/>
      <c r="Q131" s="243"/>
      <c r="R131" s="243"/>
      <c r="S131" s="243"/>
      <c r="T131" s="24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45" t="s">
        <v>134</v>
      </c>
      <c r="AU131" s="245" t="s">
        <v>82</v>
      </c>
      <c r="AV131" s="14" t="s">
        <v>82</v>
      </c>
      <c r="AW131" s="14" t="s">
        <v>33</v>
      </c>
      <c r="AX131" s="14" t="s">
        <v>72</v>
      </c>
      <c r="AY131" s="245" t="s">
        <v>122</v>
      </c>
    </row>
    <row r="132" spans="1:51" s="15" customFormat="1" ht="12">
      <c r="A132" s="15"/>
      <c r="B132" s="246"/>
      <c r="C132" s="247"/>
      <c r="D132" s="226" t="s">
        <v>134</v>
      </c>
      <c r="E132" s="248" t="s">
        <v>19</v>
      </c>
      <c r="F132" s="249" t="s">
        <v>138</v>
      </c>
      <c r="G132" s="247"/>
      <c r="H132" s="250">
        <v>1.101</v>
      </c>
      <c r="I132" s="251"/>
      <c r="J132" s="247"/>
      <c r="K132" s="247"/>
      <c r="L132" s="252"/>
      <c r="M132" s="253"/>
      <c r="N132" s="254"/>
      <c r="O132" s="254"/>
      <c r="P132" s="254"/>
      <c r="Q132" s="254"/>
      <c r="R132" s="254"/>
      <c r="S132" s="254"/>
      <c r="T132" s="25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T132" s="256" t="s">
        <v>134</v>
      </c>
      <c r="AU132" s="256" t="s">
        <v>82</v>
      </c>
      <c r="AV132" s="15" t="s">
        <v>139</v>
      </c>
      <c r="AW132" s="15" t="s">
        <v>33</v>
      </c>
      <c r="AX132" s="15" t="s">
        <v>80</v>
      </c>
      <c r="AY132" s="256" t="s">
        <v>122</v>
      </c>
    </row>
    <row r="133" spans="1:65" s="2" customFormat="1" ht="16.5" customHeight="1">
      <c r="A133" s="40"/>
      <c r="B133" s="41"/>
      <c r="C133" s="206" t="s">
        <v>178</v>
      </c>
      <c r="D133" s="206" t="s">
        <v>125</v>
      </c>
      <c r="E133" s="207" t="s">
        <v>186</v>
      </c>
      <c r="F133" s="208" t="s">
        <v>187</v>
      </c>
      <c r="G133" s="209" t="s">
        <v>167</v>
      </c>
      <c r="H133" s="210">
        <v>28.25</v>
      </c>
      <c r="I133" s="211"/>
      <c r="J133" s="212">
        <f>ROUND(I133*H133,2)</f>
        <v>0</v>
      </c>
      <c r="K133" s="208" t="s">
        <v>19</v>
      </c>
      <c r="L133" s="46"/>
      <c r="M133" s="213" t="s">
        <v>19</v>
      </c>
      <c r="N133" s="214" t="s">
        <v>43</v>
      </c>
      <c r="O133" s="86"/>
      <c r="P133" s="215">
        <f>O133*H133</f>
        <v>0</v>
      </c>
      <c r="Q133" s="215">
        <v>0.0269</v>
      </c>
      <c r="R133" s="215">
        <f>Q133*H133</f>
        <v>0.759925</v>
      </c>
      <c r="S133" s="215">
        <v>0</v>
      </c>
      <c r="T133" s="216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17" t="s">
        <v>130</v>
      </c>
      <c r="AT133" s="217" t="s">
        <v>125</v>
      </c>
      <c r="AU133" s="217" t="s">
        <v>82</v>
      </c>
      <c r="AY133" s="19" t="s">
        <v>122</v>
      </c>
      <c r="BE133" s="218">
        <f>IF(N133="základní",J133,0)</f>
        <v>0</v>
      </c>
      <c r="BF133" s="218">
        <f>IF(N133="snížená",J133,0)</f>
        <v>0</v>
      </c>
      <c r="BG133" s="218">
        <f>IF(N133="zákl. přenesená",J133,0)</f>
        <v>0</v>
      </c>
      <c r="BH133" s="218">
        <f>IF(N133="sníž. přenesená",J133,0)</f>
        <v>0</v>
      </c>
      <c r="BI133" s="218">
        <f>IF(N133="nulová",J133,0)</f>
        <v>0</v>
      </c>
      <c r="BJ133" s="19" t="s">
        <v>80</v>
      </c>
      <c r="BK133" s="218">
        <f>ROUND(I133*H133,2)</f>
        <v>0</v>
      </c>
      <c r="BL133" s="19" t="s">
        <v>130</v>
      </c>
      <c r="BM133" s="217" t="s">
        <v>188</v>
      </c>
    </row>
    <row r="134" spans="1:51" s="14" customFormat="1" ht="12">
      <c r="A134" s="14"/>
      <c r="B134" s="235"/>
      <c r="C134" s="236"/>
      <c r="D134" s="226" t="s">
        <v>134</v>
      </c>
      <c r="E134" s="237" t="s">
        <v>19</v>
      </c>
      <c r="F134" s="238" t="s">
        <v>189</v>
      </c>
      <c r="G134" s="236"/>
      <c r="H134" s="239">
        <v>28.25</v>
      </c>
      <c r="I134" s="240"/>
      <c r="J134" s="236"/>
      <c r="K134" s="236"/>
      <c r="L134" s="241"/>
      <c r="M134" s="242"/>
      <c r="N134" s="243"/>
      <c r="O134" s="243"/>
      <c r="P134" s="243"/>
      <c r="Q134" s="243"/>
      <c r="R134" s="243"/>
      <c r="S134" s="243"/>
      <c r="T134" s="24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45" t="s">
        <v>134</v>
      </c>
      <c r="AU134" s="245" t="s">
        <v>82</v>
      </c>
      <c r="AV134" s="14" t="s">
        <v>82</v>
      </c>
      <c r="AW134" s="14" t="s">
        <v>33</v>
      </c>
      <c r="AX134" s="14" t="s">
        <v>72</v>
      </c>
      <c r="AY134" s="245" t="s">
        <v>122</v>
      </c>
    </row>
    <row r="135" spans="1:51" s="15" customFormat="1" ht="12">
      <c r="A135" s="15"/>
      <c r="B135" s="246"/>
      <c r="C135" s="247"/>
      <c r="D135" s="226" t="s">
        <v>134</v>
      </c>
      <c r="E135" s="248" t="s">
        <v>19</v>
      </c>
      <c r="F135" s="249" t="s">
        <v>138</v>
      </c>
      <c r="G135" s="247"/>
      <c r="H135" s="250">
        <v>28.25</v>
      </c>
      <c r="I135" s="251"/>
      <c r="J135" s="247"/>
      <c r="K135" s="247"/>
      <c r="L135" s="252"/>
      <c r="M135" s="253"/>
      <c r="N135" s="254"/>
      <c r="O135" s="254"/>
      <c r="P135" s="254"/>
      <c r="Q135" s="254"/>
      <c r="R135" s="254"/>
      <c r="S135" s="254"/>
      <c r="T135" s="25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T135" s="256" t="s">
        <v>134</v>
      </c>
      <c r="AU135" s="256" t="s">
        <v>82</v>
      </c>
      <c r="AV135" s="15" t="s">
        <v>139</v>
      </c>
      <c r="AW135" s="15" t="s">
        <v>33</v>
      </c>
      <c r="AX135" s="15" t="s">
        <v>80</v>
      </c>
      <c r="AY135" s="256" t="s">
        <v>122</v>
      </c>
    </row>
    <row r="136" spans="1:65" s="2" customFormat="1" ht="16.5" customHeight="1">
      <c r="A136" s="40"/>
      <c r="B136" s="41"/>
      <c r="C136" s="268" t="s">
        <v>190</v>
      </c>
      <c r="D136" s="268" t="s">
        <v>174</v>
      </c>
      <c r="E136" s="269" t="s">
        <v>191</v>
      </c>
      <c r="F136" s="270" t="s">
        <v>192</v>
      </c>
      <c r="G136" s="271" t="s">
        <v>177</v>
      </c>
      <c r="H136" s="272">
        <v>0.311</v>
      </c>
      <c r="I136" s="273"/>
      <c r="J136" s="274">
        <f>ROUND(I136*H136,2)</f>
        <v>0</v>
      </c>
      <c r="K136" s="270" t="s">
        <v>129</v>
      </c>
      <c r="L136" s="275"/>
      <c r="M136" s="276" t="s">
        <v>19</v>
      </c>
      <c r="N136" s="277" t="s">
        <v>43</v>
      </c>
      <c r="O136" s="86"/>
      <c r="P136" s="215">
        <f>O136*H136</f>
        <v>0</v>
      </c>
      <c r="Q136" s="215">
        <v>1</v>
      </c>
      <c r="R136" s="215">
        <f>Q136*H136</f>
        <v>0.311</v>
      </c>
      <c r="S136" s="215">
        <v>0</v>
      </c>
      <c r="T136" s="216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17" t="s">
        <v>178</v>
      </c>
      <c r="AT136" s="217" t="s">
        <v>174</v>
      </c>
      <c r="AU136" s="217" t="s">
        <v>82</v>
      </c>
      <c r="AY136" s="19" t="s">
        <v>122</v>
      </c>
      <c r="BE136" s="218">
        <f>IF(N136="základní",J136,0)</f>
        <v>0</v>
      </c>
      <c r="BF136" s="218">
        <f>IF(N136="snížená",J136,0)</f>
        <v>0</v>
      </c>
      <c r="BG136" s="218">
        <f>IF(N136="zákl. přenesená",J136,0)</f>
        <v>0</v>
      </c>
      <c r="BH136" s="218">
        <f>IF(N136="sníž. přenesená",J136,0)</f>
        <v>0</v>
      </c>
      <c r="BI136" s="218">
        <f>IF(N136="nulová",J136,0)</f>
        <v>0</v>
      </c>
      <c r="BJ136" s="19" t="s">
        <v>80</v>
      </c>
      <c r="BK136" s="218">
        <f>ROUND(I136*H136,2)</f>
        <v>0</v>
      </c>
      <c r="BL136" s="19" t="s">
        <v>130</v>
      </c>
      <c r="BM136" s="217" t="s">
        <v>193</v>
      </c>
    </row>
    <row r="137" spans="1:51" s="14" customFormat="1" ht="12">
      <c r="A137" s="14"/>
      <c r="B137" s="235"/>
      <c r="C137" s="236"/>
      <c r="D137" s="226" t="s">
        <v>134</v>
      </c>
      <c r="E137" s="236"/>
      <c r="F137" s="238" t="s">
        <v>194</v>
      </c>
      <c r="G137" s="236"/>
      <c r="H137" s="239">
        <v>0.311</v>
      </c>
      <c r="I137" s="240"/>
      <c r="J137" s="236"/>
      <c r="K137" s="236"/>
      <c r="L137" s="241"/>
      <c r="M137" s="242"/>
      <c r="N137" s="243"/>
      <c r="O137" s="243"/>
      <c r="P137" s="243"/>
      <c r="Q137" s="243"/>
      <c r="R137" s="243"/>
      <c r="S137" s="243"/>
      <c r="T137" s="24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45" t="s">
        <v>134</v>
      </c>
      <c r="AU137" s="245" t="s">
        <v>82</v>
      </c>
      <c r="AV137" s="14" t="s">
        <v>82</v>
      </c>
      <c r="AW137" s="14" t="s">
        <v>4</v>
      </c>
      <c r="AX137" s="14" t="s">
        <v>80</v>
      </c>
      <c r="AY137" s="245" t="s">
        <v>122</v>
      </c>
    </row>
    <row r="138" spans="1:65" s="2" customFormat="1" ht="55.5" customHeight="1">
      <c r="A138" s="40"/>
      <c r="B138" s="41"/>
      <c r="C138" s="206" t="s">
        <v>195</v>
      </c>
      <c r="D138" s="206" t="s">
        <v>125</v>
      </c>
      <c r="E138" s="207" t="s">
        <v>196</v>
      </c>
      <c r="F138" s="208" t="s">
        <v>197</v>
      </c>
      <c r="G138" s="209" t="s">
        <v>167</v>
      </c>
      <c r="H138" s="210">
        <v>0.25</v>
      </c>
      <c r="I138" s="211"/>
      <c r="J138" s="212">
        <f>ROUND(I138*H138,2)</f>
        <v>0</v>
      </c>
      <c r="K138" s="208" t="s">
        <v>129</v>
      </c>
      <c r="L138" s="46"/>
      <c r="M138" s="213" t="s">
        <v>19</v>
      </c>
      <c r="N138" s="214" t="s">
        <v>43</v>
      </c>
      <c r="O138" s="86"/>
      <c r="P138" s="215">
        <f>O138*H138</f>
        <v>0</v>
      </c>
      <c r="Q138" s="215">
        <v>0</v>
      </c>
      <c r="R138" s="215">
        <f>Q138*H138</f>
        <v>0</v>
      </c>
      <c r="S138" s="215">
        <v>0</v>
      </c>
      <c r="T138" s="216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17" t="s">
        <v>130</v>
      </c>
      <c r="AT138" s="217" t="s">
        <v>125</v>
      </c>
      <c r="AU138" s="217" t="s">
        <v>82</v>
      </c>
      <c r="AY138" s="19" t="s">
        <v>122</v>
      </c>
      <c r="BE138" s="218">
        <f>IF(N138="základní",J138,0)</f>
        <v>0</v>
      </c>
      <c r="BF138" s="218">
        <f>IF(N138="snížená",J138,0)</f>
        <v>0</v>
      </c>
      <c r="BG138" s="218">
        <f>IF(N138="zákl. přenesená",J138,0)</f>
        <v>0</v>
      </c>
      <c r="BH138" s="218">
        <f>IF(N138="sníž. přenesená",J138,0)</f>
        <v>0</v>
      </c>
      <c r="BI138" s="218">
        <f>IF(N138="nulová",J138,0)</f>
        <v>0</v>
      </c>
      <c r="BJ138" s="19" t="s">
        <v>80</v>
      </c>
      <c r="BK138" s="218">
        <f>ROUND(I138*H138,2)</f>
        <v>0</v>
      </c>
      <c r="BL138" s="19" t="s">
        <v>130</v>
      </c>
      <c r="BM138" s="217" t="s">
        <v>198</v>
      </c>
    </row>
    <row r="139" spans="1:47" s="2" customFormat="1" ht="12">
      <c r="A139" s="40"/>
      <c r="B139" s="41"/>
      <c r="C139" s="42"/>
      <c r="D139" s="219" t="s">
        <v>132</v>
      </c>
      <c r="E139" s="42"/>
      <c r="F139" s="220" t="s">
        <v>199</v>
      </c>
      <c r="G139" s="42"/>
      <c r="H139" s="42"/>
      <c r="I139" s="221"/>
      <c r="J139" s="42"/>
      <c r="K139" s="42"/>
      <c r="L139" s="46"/>
      <c r="M139" s="222"/>
      <c r="N139" s="223"/>
      <c r="O139" s="86"/>
      <c r="P139" s="86"/>
      <c r="Q139" s="86"/>
      <c r="R139" s="86"/>
      <c r="S139" s="86"/>
      <c r="T139" s="87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T139" s="19" t="s">
        <v>132</v>
      </c>
      <c r="AU139" s="19" t="s">
        <v>82</v>
      </c>
    </row>
    <row r="140" spans="1:51" s="14" customFormat="1" ht="12">
      <c r="A140" s="14"/>
      <c r="B140" s="235"/>
      <c r="C140" s="236"/>
      <c r="D140" s="226" t="s">
        <v>134</v>
      </c>
      <c r="E140" s="237" t="s">
        <v>19</v>
      </c>
      <c r="F140" s="238" t="s">
        <v>200</v>
      </c>
      <c r="G140" s="236"/>
      <c r="H140" s="239">
        <v>0.25</v>
      </c>
      <c r="I140" s="240"/>
      <c r="J140" s="236"/>
      <c r="K140" s="236"/>
      <c r="L140" s="241"/>
      <c r="M140" s="242"/>
      <c r="N140" s="243"/>
      <c r="O140" s="243"/>
      <c r="P140" s="243"/>
      <c r="Q140" s="243"/>
      <c r="R140" s="243"/>
      <c r="S140" s="243"/>
      <c r="T140" s="24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45" t="s">
        <v>134</v>
      </c>
      <c r="AU140" s="245" t="s">
        <v>82</v>
      </c>
      <c r="AV140" s="14" t="s">
        <v>82</v>
      </c>
      <c r="AW140" s="14" t="s">
        <v>33</v>
      </c>
      <c r="AX140" s="14" t="s">
        <v>72</v>
      </c>
      <c r="AY140" s="245" t="s">
        <v>122</v>
      </c>
    </row>
    <row r="141" spans="1:51" s="15" customFormat="1" ht="12">
      <c r="A141" s="15"/>
      <c r="B141" s="246"/>
      <c r="C141" s="247"/>
      <c r="D141" s="226" t="s">
        <v>134</v>
      </c>
      <c r="E141" s="248" t="s">
        <v>19</v>
      </c>
      <c r="F141" s="249" t="s">
        <v>138</v>
      </c>
      <c r="G141" s="247"/>
      <c r="H141" s="250">
        <v>0.25</v>
      </c>
      <c r="I141" s="251"/>
      <c r="J141" s="247"/>
      <c r="K141" s="247"/>
      <c r="L141" s="252"/>
      <c r="M141" s="253"/>
      <c r="N141" s="254"/>
      <c r="O141" s="254"/>
      <c r="P141" s="254"/>
      <c r="Q141" s="254"/>
      <c r="R141" s="254"/>
      <c r="S141" s="254"/>
      <c r="T141" s="25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T141" s="256" t="s">
        <v>134</v>
      </c>
      <c r="AU141" s="256" t="s">
        <v>82</v>
      </c>
      <c r="AV141" s="15" t="s">
        <v>139</v>
      </c>
      <c r="AW141" s="15" t="s">
        <v>33</v>
      </c>
      <c r="AX141" s="15" t="s">
        <v>80</v>
      </c>
      <c r="AY141" s="256" t="s">
        <v>122</v>
      </c>
    </row>
    <row r="142" spans="1:65" s="2" customFormat="1" ht="16.5" customHeight="1">
      <c r="A142" s="40"/>
      <c r="B142" s="41"/>
      <c r="C142" s="268" t="s">
        <v>201</v>
      </c>
      <c r="D142" s="268" t="s">
        <v>174</v>
      </c>
      <c r="E142" s="269" t="s">
        <v>202</v>
      </c>
      <c r="F142" s="270" t="s">
        <v>203</v>
      </c>
      <c r="G142" s="271" t="s">
        <v>167</v>
      </c>
      <c r="H142" s="272">
        <v>0.253</v>
      </c>
      <c r="I142" s="273"/>
      <c r="J142" s="274">
        <f>ROUND(I142*H142,2)</f>
        <v>0</v>
      </c>
      <c r="K142" s="270" t="s">
        <v>129</v>
      </c>
      <c r="L142" s="275"/>
      <c r="M142" s="276" t="s">
        <v>19</v>
      </c>
      <c r="N142" s="277" t="s">
        <v>43</v>
      </c>
      <c r="O142" s="86"/>
      <c r="P142" s="215">
        <f>O142*H142</f>
        <v>0</v>
      </c>
      <c r="Q142" s="215">
        <v>0.01857</v>
      </c>
      <c r="R142" s="215">
        <f>Q142*H142</f>
        <v>0.00469821</v>
      </c>
      <c r="S142" s="215">
        <v>0</v>
      </c>
      <c r="T142" s="216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17" t="s">
        <v>178</v>
      </c>
      <c r="AT142" s="217" t="s">
        <v>174</v>
      </c>
      <c r="AU142" s="217" t="s">
        <v>82</v>
      </c>
      <c r="AY142" s="19" t="s">
        <v>122</v>
      </c>
      <c r="BE142" s="218">
        <f>IF(N142="základní",J142,0)</f>
        <v>0</v>
      </c>
      <c r="BF142" s="218">
        <f>IF(N142="snížená",J142,0)</f>
        <v>0</v>
      </c>
      <c r="BG142" s="218">
        <f>IF(N142="zákl. přenesená",J142,0)</f>
        <v>0</v>
      </c>
      <c r="BH142" s="218">
        <f>IF(N142="sníž. přenesená",J142,0)</f>
        <v>0</v>
      </c>
      <c r="BI142" s="218">
        <f>IF(N142="nulová",J142,0)</f>
        <v>0</v>
      </c>
      <c r="BJ142" s="19" t="s">
        <v>80</v>
      </c>
      <c r="BK142" s="218">
        <f>ROUND(I142*H142,2)</f>
        <v>0</v>
      </c>
      <c r="BL142" s="19" t="s">
        <v>130</v>
      </c>
      <c r="BM142" s="217" t="s">
        <v>204</v>
      </c>
    </row>
    <row r="143" spans="1:51" s="14" customFormat="1" ht="12">
      <c r="A143" s="14"/>
      <c r="B143" s="235"/>
      <c r="C143" s="236"/>
      <c r="D143" s="226" t="s">
        <v>134</v>
      </c>
      <c r="E143" s="236"/>
      <c r="F143" s="238" t="s">
        <v>205</v>
      </c>
      <c r="G143" s="236"/>
      <c r="H143" s="239">
        <v>0.253</v>
      </c>
      <c r="I143" s="240"/>
      <c r="J143" s="236"/>
      <c r="K143" s="236"/>
      <c r="L143" s="241"/>
      <c r="M143" s="242"/>
      <c r="N143" s="243"/>
      <c r="O143" s="243"/>
      <c r="P143" s="243"/>
      <c r="Q143" s="243"/>
      <c r="R143" s="243"/>
      <c r="S143" s="243"/>
      <c r="T143" s="24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45" t="s">
        <v>134</v>
      </c>
      <c r="AU143" s="245" t="s">
        <v>82</v>
      </c>
      <c r="AV143" s="14" t="s">
        <v>82</v>
      </c>
      <c r="AW143" s="14" t="s">
        <v>4</v>
      </c>
      <c r="AX143" s="14" t="s">
        <v>80</v>
      </c>
      <c r="AY143" s="245" t="s">
        <v>122</v>
      </c>
    </row>
    <row r="144" spans="1:63" s="12" customFormat="1" ht="22.8" customHeight="1">
      <c r="A144" s="12"/>
      <c r="B144" s="190"/>
      <c r="C144" s="191"/>
      <c r="D144" s="192" t="s">
        <v>71</v>
      </c>
      <c r="E144" s="204" t="s">
        <v>173</v>
      </c>
      <c r="F144" s="204" t="s">
        <v>206</v>
      </c>
      <c r="G144" s="191"/>
      <c r="H144" s="191"/>
      <c r="I144" s="194"/>
      <c r="J144" s="205">
        <f>BK144</f>
        <v>0</v>
      </c>
      <c r="K144" s="191"/>
      <c r="L144" s="196"/>
      <c r="M144" s="197"/>
      <c r="N144" s="198"/>
      <c r="O144" s="198"/>
      <c r="P144" s="199">
        <f>P145</f>
        <v>0</v>
      </c>
      <c r="Q144" s="198"/>
      <c r="R144" s="199">
        <f>R145</f>
        <v>0.46614959999999994</v>
      </c>
      <c r="S144" s="198"/>
      <c r="T144" s="200">
        <f>T145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01" t="s">
        <v>80</v>
      </c>
      <c r="AT144" s="202" t="s">
        <v>71</v>
      </c>
      <c r="AU144" s="202" t="s">
        <v>80</v>
      </c>
      <c r="AY144" s="201" t="s">
        <v>122</v>
      </c>
      <c r="BK144" s="203">
        <f>BK145</f>
        <v>0</v>
      </c>
    </row>
    <row r="145" spans="1:63" s="12" customFormat="1" ht="20.85" customHeight="1">
      <c r="A145" s="12"/>
      <c r="B145" s="190"/>
      <c r="C145" s="191"/>
      <c r="D145" s="192" t="s">
        <v>71</v>
      </c>
      <c r="E145" s="204" t="s">
        <v>207</v>
      </c>
      <c r="F145" s="204" t="s">
        <v>208</v>
      </c>
      <c r="G145" s="191"/>
      <c r="H145" s="191"/>
      <c r="I145" s="194"/>
      <c r="J145" s="205">
        <f>BK145</f>
        <v>0</v>
      </c>
      <c r="K145" s="191"/>
      <c r="L145" s="196"/>
      <c r="M145" s="197"/>
      <c r="N145" s="198"/>
      <c r="O145" s="198"/>
      <c r="P145" s="199">
        <f>SUM(P146:P152)</f>
        <v>0</v>
      </c>
      <c r="Q145" s="198"/>
      <c r="R145" s="199">
        <f>SUM(R146:R152)</f>
        <v>0.46614959999999994</v>
      </c>
      <c r="S145" s="198"/>
      <c r="T145" s="200">
        <f>SUM(T146:T152)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01" t="s">
        <v>80</v>
      </c>
      <c r="AT145" s="202" t="s">
        <v>71</v>
      </c>
      <c r="AU145" s="202" t="s">
        <v>82</v>
      </c>
      <c r="AY145" s="201" t="s">
        <v>122</v>
      </c>
      <c r="BK145" s="203">
        <f>SUM(BK146:BK152)</f>
        <v>0</v>
      </c>
    </row>
    <row r="146" spans="1:65" s="2" customFormat="1" ht="37.8" customHeight="1">
      <c r="A146" s="40"/>
      <c r="B146" s="41"/>
      <c r="C146" s="206" t="s">
        <v>209</v>
      </c>
      <c r="D146" s="206" t="s">
        <v>125</v>
      </c>
      <c r="E146" s="207" t="s">
        <v>210</v>
      </c>
      <c r="F146" s="208" t="s">
        <v>211</v>
      </c>
      <c r="G146" s="209" t="s">
        <v>155</v>
      </c>
      <c r="H146" s="210">
        <v>221.976</v>
      </c>
      <c r="I146" s="211"/>
      <c r="J146" s="212">
        <f>ROUND(I146*H146,2)</f>
        <v>0</v>
      </c>
      <c r="K146" s="208" t="s">
        <v>129</v>
      </c>
      <c r="L146" s="46"/>
      <c r="M146" s="213" t="s">
        <v>19</v>
      </c>
      <c r="N146" s="214" t="s">
        <v>43</v>
      </c>
      <c r="O146" s="86"/>
      <c r="P146" s="215">
        <f>O146*H146</f>
        <v>0</v>
      </c>
      <c r="Q146" s="215">
        <v>0.0021</v>
      </c>
      <c r="R146" s="215">
        <f>Q146*H146</f>
        <v>0.46614959999999994</v>
      </c>
      <c r="S146" s="215">
        <v>0</v>
      </c>
      <c r="T146" s="216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17" t="s">
        <v>130</v>
      </c>
      <c r="AT146" s="217" t="s">
        <v>125</v>
      </c>
      <c r="AU146" s="217" t="s">
        <v>139</v>
      </c>
      <c r="AY146" s="19" t="s">
        <v>122</v>
      </c>
      <c r="BE146" s="218">
        <f>IF(N146="základní",J146,0)</f>
        <v>0</v>
      </c>
      <c r="BF146" s="218">
        <f>IF(N146="snížená",J146,0)</f>
        <v>0</v>
      </c>
      <c r="BG146" s="218">
        <f>IF(N146="zákl. přenesená",J146,0)</f>
        <v>0</v>
      </c>
      <c r="BH146" s="218">
        <f>IF(N146="sníž. přenesená",J146,0)</f>
        <v>0</v>
      </c>
      <c r="BI146" s="218">
        <f>IF(N146="nulová",J146,0)</f>
        <v>0</v>
      </c>
      <c r="BJ146" s="19" t="s">
        <v>80</v>
      </c>
      <c r="BK146" s="218">
        <f>ROUND(I146*H146,2)</f>
        <v>0</v>
      </c>
      <c r="BL146" s="19" t="s">
        <v>130</v>
      </c>
      <c r="BM146" s="217" t="s">
        <v>212</v>
      </c>
    </row>
    <row r="147" spans="1:47" s="2" customFormat="1" ht="12">
      <c r="A147" s="40"/>
      <c r="B147" s="41"/>
      <c r="C147" s="42"/>
      <c r="D147" s="219" t="s">
        <v>132</v>
      </c>
      <c r="E147" s="42"/>
      <c r="F147" s="220" t="s">
        <v>213</v>
      </c>
      <c r="G147" s="42"/>
      <c r="H147" s="42"/>
      <c r="I147" s="221"/>
      <c r="J147" s="42"/>
      <c r="K147" s="42"/>
      <c r="L147" s="46"/>
      <c r="M147" s="222"/>
      <c r="N147" s="223"/>
      <c r="O147" s="86"/>
      <c r="P147" s="86"/>
      <c r="Q147" s="86"/>
      <c r="R147" s="86"/>
      <c r="S147" s="86"/>
      <c r="T147" s="87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T147" s="19" t="s">
        <v>132</v>
      </c>
      <c r="AU147" s="19" t="s">
        <v>139</v>
      </c>
    </row>
    <row r="148" spans="1:51" s="13" customFormat="1" ht="12">
      <c r="A148" s="13"/>
      <c r="B148" s="224"/>
      <c r="C148" s="225"/>
      <c r="D148" s="226" t="s">
        <v>134</v>
      </c>
      <c r="E148" s="227" t="s">
        <v>19</v>
      </c>
      <c r="F148" s="228" t="s">
        <v>144</v>
      </c>
      <c r="G148" s="225"/>
      <c r="H148" s="227" t="s">
        <v>19</v>
      </c>
      <c r="I148" s="229"/>
      <c r="J148" s="225"/>
      <c r="K148" s="225"/>
      <c r="L148" s="230"/>
      <c r="M148" s="231"/>
      <c r="N148" s="232"/>
      <c r="O148" s="232"/>
      <c r="P148" s="232"/>
      <c r="Q148" s="232"/>
      <c r="R148" s="232"/>
      <c r="S148" s="232"/>
      <c r="T148" s="23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34" t="s">
        <v>134</v>
      </c>
      <c r="AU148" s="234" t="s">
        <v>139</v>
      </c>
      <c r="AV148" s="13" t="s">
        <v>80</v>
      </c>
      <c r="AW148" s="13" t="s">
        <v>33</v>
      </c>
      <c r="AX148" s="13" t="s">
        <v>72</v>
      </c>
      <c r="AY148" s="234" t="s">
        <v>122</v>
      </c>
    </row>
    <row r="149" spans="1:51" s="14" customFormat="1" ht="12">
      <c r="A149" s="14"/>
      <c r="B149" s="235"/>
      <c r="C149" s="236"/>
      <c r="D149" s="226" t="s">
        <v>134</v>
      </c>
      <c r="E149" s="237" t="s">
        <v>19</v>
      </c>
      <c r="F149" s="238" t="s">
        <v>214</v>
      </c>
      <c r="G149" s="236"/>
      <c r="H149" s="239">
        <v>157.486</v>
      </c>
      <c r="I149" s="240"/>
      <c r="J149" s="236"/>
      <c r="K149" s="236"/>
      <c r="L149" s="241"/>
      <c r="M149" s="242"/>
      <c r="N149" s="243"/>
      <c r="O149" s="243"/>
      <c r="P149" s="243"/>
      <c r="Q149" s="243"/>
      <c r="R149" s="243"/>
      <c r="S149" s="243"/>
      <c r="T149" s="24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45" t="s">
        <v>134</v>
      </c>
      <c r="AU149" s="245" t="s">
        <v>139</v>
      </c>
      <c r="AV149" s="14" t="s">
        <v>82</v>
      </c>
      <c r="AW149" s="14" t="s">
        <v>33</v>
      </c>
      <c r="AX149" s="14" t="s">
        <v>72</v>
      </c>
      <c r="AY149" s="245" t="s">
        <v>122</v>
      </c>
    </row>
    <row r="150" spans="1:51" s="13" customFormat="1" ht="12">
      <c r="A150" s="13"/>
      <c r="B150" s="224"/>
      <c r="C150" s="225"/>
      <c r="D150" s="226" t="s">
        <v>134</v>
      </c>
      <c r="E150" s="227" t="s">
        <v>19</v>
      </c>
      <c r="F150" s="228" t="s">
        <v>135</v>
      </c>
      <c r="G150" s="225"/>
      <c r="H150" s="227" t="s">
        <v>19</v>
      </c>
      <c r="I150" s="229"/>
      <c r="J150" s="225"/>
      <c r="K150" s="225"/>
      <c r="L150" s="230"/>
      <c r="M150" s="231"/>
      <c r="N150" s="232"/>
      <c r="O150" s="232"/>
      <c r="P150" s="232"/>
      <c r="Q150" s="232"/>
      <c r="R150" s="232"/>
      <c r="S150" s="232"/>
      <c r="T150" s="23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34" t="s">
        <v>134</v>
      </c>
      <c r="AU150" s="234" t="s">
        <v>139</v>
      </c>
      <c r="AV150" s="13" t="s">
        <v>80</v>
      </c>
      <c r="AW150" s="13" t="s">
        <v>33</v>
      </c>
      <c r="AX150" s="13" t="s">
        <v>72</v>
      </c>
      <c r="AY150" s="234" t="s">
        <v>122</v>
      </c>
    </row>
    <row r="151" spans="1:51" s="14" customFormat="1" ht="12">
      <c r="A151" s="14"/>
      <c r="B151" s="235"/>
      <c r="C151" s="236"/>
      <c r="D151" s="226" t="s">
        <v>134</v>
      </c>
      <c r="E151" s="237" t="s">
        <v>19</v>
      </c>
      <c r="F151" s="238" t="s">
        <v>215</v>
      </c>
      <c r="G151" s="236"/>
      <c r="H151" s="239">
        <v>64.49</v>
      </c>
      <c r="I151" s="240"/>
      <c r="J151" s="236"/>
      <c r="K151" s="236"/>
      <c r="L151" s="241"/>
      <c r="M151" s="242"/>
      <c r="N151" s="243"/>
      <c r="O151" s="243"/>
      <c r="P151" s="243"/>
      <c r="Q151" s="243"/>
      <c r="R151" s="243"/>
      <c r="S151" s="243"/>
      <c r="T151" s="24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45" t="s">
        <v>134</v>
      </c>
      <c r="AU151" s="245" t="s">
        <v>139</v>
      </c>
      <c r="AV151" s="14" t="s">
        <v>82</v>
      </c>
      <c r="AW151" s="14" t="s">
        <v>33</v>
      </c>
      <c r="AX151" s="14" t="s">
        <v>72</v>
      </c>
      <c r="AY151" s="245" t="s">
        <v>122</v>
      </c>
    </row>
    <row r="152" spans="1:51" s="15" customFormat="1" ht="12">
      <c r="A152" s="15"/>
      <c r="B152" s="246"/>
      <c r="C152" s="247"/>
      <c r="D152" s="226" t="s">
        <v>134</v>
      </c>
      <c r="E152" s="248" t="s">
        <v>19</v>
      </c>
      <c r="F152" s="249" t="s">
        <v>138</v>
      </c>
      <c r="G152" s="247"/>
      <c r="H152" s="250">
        <v>221.976</v>
      </c>
      <c r="I152" s="251"/>
      <c r="J152" s="247"/>
      <c r="K152" s="247"/>
      <c r="L152" s="252"/>
      <c r="M152" s="253"/>
      <c r="N152" s="254"/>
      <c r="O152" s="254"/>
      <c r="P152" s="254"/>
      <c r="Q152" s="254"/>
      <c r="R152" s="254"/>
      <c r="S152" s="254"/>
      <c r="T152" s="25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T152" s="256" t="s">
        <v>134</v>
      </c>
      <c r="AU152" s="256" t="s">
        <v>139</v>
      </c>
      <c r="AV152" s="15" t="s">
        <v>139</v>
      </c>
      <c r="AW152" s="15" t="s">
        <v>33</v>
      </c>
      <c r="AX152" s="15" t="s">
        <v>80</v>
      </c>
      <c r="AY152" s="256" t="s">
        <v>122</v>
      </c>
    </row>
    <row r="153" spans="1:63" s="12" customFormat="1" ht="22.8" customHeight="1">
      <c r="A153" s="12"/>
      <c r="B153" s="190"/>
      <c r="C153" s="191"/>
      <c r="D153" s="192" t="s">
        <v>71</v>
      </c>
      <c r="E153" s="204" t="s">
        <v>190</v>
      </c>
      <c r="F153" s="204" t="s">
        <v>216</v>
      </c>
      <c r="G153" s="191"/>
      <c r="H153" s="191"/>
      <c r="I153" s="194"/>
      <c r="J153" s="205">
        <f>BK153</f>
        <v>0</v>
      </c>
      <c r="K153" s="191"/>
      <c r="L153" s="196"/>
      <c r="M153" s="197"/>
      <c r="N153" s="198"/>
      <c r="O153" s="198"/>
      <c r="P153" s="199">
        <f>P154+P167+P172</f>
        <v>0</v>
      </c>
      <c r="Q153" s="198"/>
      <c r="R153" s="199">
        <f>R154+R167+R172</f>
        <v>0.0044605600000000006</v>
      </c>
      <c r="S153" s="198"/>
      <c r="T153" s="200">
        <f>T154+T167+T172</f>
        <v>8.077080000000002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01" t="s">
        <v>80</v>
      </c>
      <c r="AT153" s="202" t="s">
        <v>71</v>
      </c>
      <c r="AU153" s="202" t="s">
        <v>80</v>
      </c>
      <c r="AY153" s="201" t="s">
        <v>122</v>
      </c>
      <c r="BK153" s="203">
        <f>BK154+BK167+BK172</f>
        <v>0</v>
      </c>
    </row>
    <row r="154" spans="1:63" s="12" customFormat="1" ht="20.85" customHeight="1">
      <c r="A154" s="12"/>
      <c r="B154" s="190"/>
      <c r="C154" s="191"/>
      <c r="D154" s="192" t="s">
        <v>71</v>
      </c>
      <c r="E154" s="204" t="s">
        <v>217</v>
      </c>
      <c r="F154" s="204" t="s">
        <v>218</v>
      </c>
      <c r="G154" s="191"/>
      <c r="H154" s="191"/>
      <c r="I154" s="194"/>
      <c r="J154" s="205">
        <f>BK154</f>
        <v>0</v>
      </c>
      <c r="K154" s="191"/>
      <c r="L154" s="196"/>
      <c r="M154" s="197"/>
      <c r="N154" s="198"/>
      <c r="O154" s="198"/>
      <c r="P154" s="199">
        <f>SUM(P155:P166)</f>
        <v>0</v>
      </c>
      <c r="Q154" s="198"/>
      <c r="R154" s="199">
        <f>SUM(R155:R166)</f>
        <v>0</v>
      </c>
      <c r="S154" s="198"/>
      <c r="T154" s="200">
        <f>SUM(T155:T166)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01" t="s">
        <v>80</v>
      </c>
      <c r="AT154" s="202" t="s">
        <v>71</v>
      </c>
      <c r="AU154" s="202" t="s">
        <v>82</v>
      </c>
      <c r="AY154" s="201" t="s">
        <v>122</v>
      </c>
      <c r="BK154" s="203">
        <f>SUM(BK155:BK166)</f>
        <v>0</v>
      </c>
    </row>
    <row r="155" spans="1:65" s="2" customFormat="1" ht="24.15" customHeight="1">
      <c r="A155" s="40"/>
      <c r="B155" s="41"/>
      <c r="C155" s="206" t="s">
        <v>219</v>
      </c>
      <c r="D155" s="206" t="s">
        <v>125</v>
      </c>
      <c r="E155" s="207" t="s">
        <v>220</v>
      </c>
      <c r="F155" s="208" t="s">
        <v>221</v>
      </c>
      <c r="G155" s="209" t="s">
        <v>155</v>
      </c>
      <c r="H155" s="210">
        <v>662.668</v>
      </c>
      <c r="I155" s="211"/>
      <c r="J155" s="212">
        <f>ROUND(I155*H155,2)</f>
        <v>0</v>
      </c>
      <c r="K155" s="208" t="s">
        <v>129</v>
      </c>
      <c r="L155" s="46"/>
      <c r="M155" s="213" t="s">
        <v>19</v>
      </c>
      <c r="N155" s="214" t="s">
        <v>43</v>
      </c>
      <c r="O155" s="86"/>
      <c r="P155" s="215">
        <f>O155*H155</f>
        <v>0</v>
      </c>
      <c r="Q155" s="215">
        <v>0</v>
      </c>
      <c r="R155" s="215">
        <f>Q155*H155</f>
        <v>0</v>
      </c>
      <c r="S155" s="215">
        <v>0</v>
      </c>
      <c r="T155" s="216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17" t="s">
        <v>130</v>
      </c>
      <c r="AT155" s="217" t="s">
        <v>125</v>
      </c>
      <c r="AU155" s="217" t="s">
        <v>139</v>
      </c>
      <c r="AY155" s="19" t="s">
        <v>122</v>
      </c>
      <c r="BE155" s="218">
        <f>IF(N155="základní",J155,0)</f>
        <v>0</v>
      </c>
      <c r="BF155" s="218">
        <f>IF(N155="snížená",J155,0)</f>
        <v>0</v>
      </c>
      <c r="BG155" s="218">
        <f>IF(N155="zákl. přenesená",J155,0)</f>
        <v>0</v>
      </c>
      <c r="BH155" s="218">
        <f>IF(N155="sníž. přenesená",J155,0)</f>
        <v>0</v>
      </c>
      <c r="BI155" s="218">
        <f>IF(N155="nulová",J155,0)</f>
        <v>0</v>
      </c>
      <c r="BJ155" s="19" t="s">
        <v>80</v>
      </c>
      <c r="BK155" s="218">
        <f>ROUND(I155*H155,2)</f>
        <v>0</v>
      </c>
      <c r="BL155" s="19" t="s">
        <v>130</v>
      </c>
      <c r="BM155" s="217" t="s">
        <v>222</v>
      </c>
    </row>
    <row r="156" spans="1:47" s="2" customFormat="1" ht="12">
      <c r="A156" s="40"/>
      <c r="B156" s="41"/>
      <c r="C156" s="42"/>
      <c r="D156" s="219" t="s">
        <v>132</v>
      </c>
      <c r="E156" s="42"/>
      <c r="F156" s="220" t="s">
        <v>223</v>
      </c>
      <c r="G156" s="42"/>
      <c r="H156" s="42"/>
      <c r="I156" s="221"/>
      <c r="J156" s="42"/>
      <c r="K156" s="42"/>
      <c r="L156" s="46"/>
      <c r="M156" s="222"/>
      <c r="N156" s="223"/>
      <c r="O156" s="86"/>
      <c r="P156" s="86"/>
      <c r="Q156" s="86"/>
      <c r="R156" s="86"/>
      <c r="S156" s="86"/>
      <c r="T156" s="87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T156" s="19" t="s">
        <v>132</v>
      </c>
      <c r="AU156" s="19" t="s">
        <v>139</v>
      </c>
    </row>
    <row r="157" spans="1:51" s="13" customFormat="1" ht="12">
      <c r="A157" s="13"/>
      <c r="B157" s="224"/>
      <c r="C157" s="225"/>
      <c r="D157" s="226" t="s">
        <v>134</v>
      </c>
      <c r="E157" s="227" t="s">
        <v>19</v>
      </c>
      <c r="F157" s="228" t="s">
        <v>224</v>
      </c>
      <c r="G157" s="225"/>
      <c r="H157" s="227" t="s">
        <v>19</v>
      </c>
      <c r="I157" s="229"/>
      <c r="J157" s="225"/>
      <c r="K157" s="225"/>
      <c r="L157" s="230"/>
      <c r="M157" s="231"/>
      <c r="N157" s="232"/>
      <c r="O157" s="232"/>
      <c r="P157" s="232"/>
      <c r="Q157" s="232"/>
      <c r="R157" s="232"/>
      <c r="S157" s="232"/>
      <c r="T157" s="23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4" t="s">
        <v>134</v>
      </c>
      <c r="AU157" s="234" t="s">
        <v>139</v>
      </c>
      <c r="AV157" s="13" t="s">
        <v>80</v>
      </c>
      <c r="AW157" s="13" t="s">
        <v>33</v>
      </c>
      <c r="AX157" s="13" t="s">
        <v>72</v>
      </c>
      <c r="AY157" s="234" t="s">
        <v>122</v>
      </c>
    </row>
    <row r="158" spans="1:51" s="14" customFormat="1" ht="12">
      <c r="A158" s="14"/>
      <c r="B158" s="235"/>
      <c r="C158" s="236"/>
      <c r="D158" s="226" t="s">
        <v>134</v>
      </c>
      <c r="E158" s="237" t="s">
        <v>19</v>
      </c>
      <c r="F158" s="238" t="s">
        <v>225</v>
      </c>
      <c r="G158" s="236"/>
      <c r="H158" s="239">
        <v>459</v>
      </c>
      <c r="I158" s="240"/>
      <c r="J158" s="236"/>
      <c r="K158" s="236"/>
      <c r="L158" s="241"/>
      <c r="M158" s="242"/>
      <c r="N158" s="243"/>
      <c r="O158" s="243"/>
      <c r="P158" s="243"/>
      <c r="Q158" s="243"/>
      <c r="R158" s="243"/>
      <c r="S158" s="243"/>
      <c r="T158" s="24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45" t="s">
        <v>134</v>
      </c>
      <c r="AU158" s="245" t="s">
        <v>139</v>
      </c>
      <c r="AV158" s="14" t="s">
        <v>82</v>
      </c>
      <c r="AW158" s="14" t="s">
        <v>33</v>
      </c>
      <c r="AX158" s="14" t="s">
        <v>72</v>
      </c>
      <c r="AY158" s="245" t="s">
        <v>122</v>
      </c>
    </row>
    <row r="159" spans="1:51" s="14" customFormat="1" ht="12">
      <c r="A159" s="14"/>
      <c r="B159" s="235"/>
      <c r="C159" s="236"/>
      <c r="D159" s="226" t="s">
        <v>134</v>
      </c>
      <c r="E159" s="237" t="s">
        <v>19</v>
      </c>
      <c r="F159" s="238" t="s">
        <v>226</v>
      </c>
      <c r="G159" s="236"/>
      <c r="H159" s="239">
        <v>157.938</v>
      </c>
      <c r="I159" s="240"/>
      <c r="J159" s="236"/>
      <c r="K159" s="236"/>
      <c r="L159" s="241"/>
      <c r="M159" s="242"/>
      <c r="N159" s="243"/>
      <c r="O159" s="243"/>
      <c r="P159" s="243"/>
      <c r="Q159" s="243"/>
      <c r="R159" s="243"/>
      <c r="S159" s="243"/>
      <c r="T159" s="24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45" t="s">
        <v>134</v>
      </c>
      <c r="AU159" s="245" t="s">
        <v>139</v>
      </c>
      <c r="AV159" s="14" t="s">
        <v>82</v>
      </c>
      <c r="AW159" s="14" t="s">
        <v>33</v>
      </c>
      <c r="AX159" s="14" t="s">
        <v>72</v>
      </c>
      <c r="AY159" s="245" t="s">
        <v>122</v>
      </c>
    </row>
    <row r="160" spans="1:51" s="14" customFormat="1" ht="12">
      <c r="A160" s="14"/>
      <c r="B160" s="235"/>
      <c r="C160" s="236"/>
      <c r="D160" s="226" t="s">
        <v>134</v>
      </c>
      <c r="E160" s="237" t="s">
        <v>19</v>
      </c>
      <c r="F160" s="238" t="s">
        <v>227</v>
      </c>
      <c r="G160" s="236"/>
      <c r="H160" s="239">
        <v>45.73</v>
      </c>
      <c r="I160" s="240"/>
      <c r="J160" s="236"/>
      <c r="K160" s="236"/>
      <c r="L160" s="241"/>
      <c r="M160" s="242"/>
      <c r="N160" s="243"/>
      <c r="O160" s="243"/>
      <c r="P160" s="243"/>
      <c r="Q160" s="243"/>
      <c r="R160" s="243"/>
      <c r="S160" s="243"/>
      <c r="T160" s="24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45" t="s">
        <v>134</v>
      </c>
      <c r="AU160" s="245" t="s">
        <v>139</v>
      </c>
      <c r="AV160" s="14" t="s">
        <v>82</v>
      </c>
      <c r="AW160" s="14" t="s">
        <v>33</v>
      </c>
      <c r="AX160" s="14" t="s">
        <v>72</v>
      </c>
      <c r="AY160" s="245" t="s">
        <v>122</v>
      </c>
    </row>
    <row r="161" spans="1:51" s="15" customFormat="1" ht="12">
      <c r="A161" s="15"/>
      <c r="B161" s="246"/>
      <c r="C161" s="247"/>
      <c r="D161" s="226" t="s">
        <v>134</v>
      </c>
      <c r="E161" s="248" t="s">
        <v>19</v>
      </c>
      <c r="F161" s="249" t="s">
        <v>138</v>
      </c>
      <c r="G161" s="247"/>
      <c r="H161" s="250">
        <v>662.668</v>
      </c>
      <c r="I161" s="251"/>
      <c r="J161" s="247"/>
      <c r="K161" s="247"/>
      <c r="L161" s="252"/>
      <c r="M161" s="253"/>
      <c r="N161" s="254"/>
      <c r="O161" s="254"/>
      <c r="P161" s="254"/>
      <c r="Q161" s="254"/>
      <c r="R161" s="254"/>
      <c r="S161" s="254"/>
      <c r="T161" s="25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T161" s="256" t="s">
        <v>134</v>
      </c>
      <c r="AU161" s="256" t="s">
        <v>139</v>
      </c>
      <c r="AV161" s="15" t="s">
        <v>139</v>
      </c>
      <c r="AW161" s="15" t="s">
        <v>33</v>
      </c>
      <c r="AX161" s="15" t="s">
        <v>80</v>
      </c>
      <c r="AY161" s="256" t="s">
        <v>122</v>
      </c>
    </row>
    <row r="162" spans="1:65" s="2" customFormat="1" ht="24.15" customHeight="1">
      <c r="A162" s="40"/>
      <c r="B162" s="41"/>
      <c r="C162" s="206" t="s">
        <v>228</v>
      </c>
      <c r="D162" s="206" t="s">
        <v>125</v>
      </c>
      <c r="E162" s="207" t="s">
        <v>229</v>
      </c>
      <c r="F162" s="208" t="s">
        <v>230</v>
      </c>
      <c r="G162" s="209" t="s">
        <v>128</v>
      </c>
      <c r="H162" s="210">
        <v>600.2</v>
      </c>
      <c r="I162" s="211"/>
      <c r="J162" s="212">
        <f>ROUND(I162*H162,2)</f>
        <v>0</v>
      </c>
      <c r="K162" s="208" t="s">
        <v>129</v>
      </c>
      <c r="L162" s="46"/>
      <c r="M162" s="213" t="s">
        <v>19</v>
      </c>
      <c r="N162" s="214" t="s">
        <v>43</v>
      </c>
      <c r="O162" s="86"/>
      <c r="P162" s="215">
        <f>O162*H162</f>
        <v>0</v>
      </c>
      <c r="Q162" s="215">
        <v>0</v>
      </c>
      <c r="R162" s="215">
        <f>Q162*H162</f>
        <v>0</v>
      </c>
      <c r="S162" s="215">
        <v>0</v>
      </c>
      <c r="T162" s="216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17" t="s">
        <v>130</v>
      </c>
      <c r="AT162" s="217" t="s">
        <v>125</v>
      </c>
      <c r="AU162" s="217" t="s">
        <v>139</v>
      </c>
      <c r="AY162" s="19" t="s">
        <v>122</v>
      </c>
      <c r="BE162" s="218">
        <f>IF(N162="základní",J162,0)</f>
        <v>0</v>
      </c>
      <c r="BF162" s="218">
        <f>IF(N162="snížená",J162,0)</f>
        <v>0</v>
      </c>
      <c r="BG162" s="218">
        <f>IF(N162="zákl. přenesená",J162,0)</f>
        <v>0</v>
      </c>
      <c r="BH162" s="218">
        <f>IF(N162="sníž. přenesená",J162,0)</f>
        <v>0</v>
      </c>
      <c r="BI162" s="218">
        <f>IF(N162="nulová",J162,0)</f>
        <v>0</v>
      </c>
      <c r="BJ162" s="19" t="s">
        <v>80</v>
      </c>
      <c r="BK162" s="218">
        <f>ROUND(I162*H162,2)</f>
        <v>0</v>
      </c>
      <c r="BL162" s="19" t="s">
        <v>130</v>
      </c>
      <c r="BM162" s="217" t="s">
        <v>231</v>
      </c>
    </row>
    <row r="163" spans="1:47" s="2" customFormat="1" ht="12">
      <c r="A163" s="40"/>
      <c r="B163" s="41"/>
      <c r="C163" s="42"/>
      <c r="D163" s="219" t="s">
        <v>132</v>
      </c>
      <c r="E163" s="42"/>
      <c r="F163" s="220" t="s">
        <v>232</v>
      </c>
      <c r="G163" s="42"/>
      <c r="H163" s="42"/>
      <c r="I163" s="221"/>
      <c r="J163" s="42"/>
      <c r="K163" s="42"/>
      <c r="L163" s="46"/>
      <c r="M163" s="222"/>
      <c r="N163" s="223"/>
      <c r="O163" s="86"/>
      <c r="P163" s="86"/>
      <c r="Q163" s="86"/>
      <c r="R163" s="86"/>
      <c r="S163" s="86"/>
      <c r="T163" s="87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T163" s="19" t="s">
        <v>132</v>
      </c>
      <c r="AU163" s="19" t="s">
        <v>139</v>
      </c>
    </row>
    <row r="164" spans="1:65" s="2" customFormat="1" ht="16.5" customHeight="1">
      <c r="A164" s="40"/>
      <c r="B164" s="41"/>
      <c r="C164" s="268" t="s">
        <v>8</v>
      </c>
      <c r="D164" s="268" t="s">
        <v>174</v>
      </c>
      <c r="E164" s="269" t="s">
        <v>233</v>
      </c>
      <c r="F164" s="270" t="s">
        <v>234</v>
      </c>
      <c r="G164" s="271" t="s">
        <v>128</v>
      </c>
      <c r="H164" s="272">
        <v>600.2</v>
      </c>
      <c r="I164" s="273"/>
      <c r="J164" s="274">
        <f>ROUND(I164*H164,2)</f>
        <v>0</v>
      </c>
      <c r="K164" s="270" t="s">
        <v>129</v>
      </c>
      <c r="L164" s="275"/>
      <c r="M164" s="276" t="s">
        <v>19</v>
      </c>
      <c r="N164" s="277" t="s">
        <v>43</v>
      </c>
      <c r="O164" s="86"/>
      <c r="P164" s="215">
        <f>O164*H164</f>
        <v>0</v>
      </c>
      <c r="Q164" s="215">
        <v>0</v>
      </c>
      <c r="R164" s="215">
        <f>Q164*H164</f>
        <v>0</v>
      </c>
      <c r="S164" s="215">
        <v>0</v>
      </c>
      <c r="T164" s="216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17" t="s">
        <v>178</v>
      </c>
      <c r="AT164" s="217" t="s">
        <v>174</v>
      </c>
      <c r="AU164" s="217" t="s">
        <v>139</v>
      </c>
      <c r="AY164" s="19" t="s">
        <v>122</v>
      </c>
      <c r="BE164" s="218">
        <f>IF(N164="základní",J164,0)</f>
        <v>0</v>
      </c>
      <c r="BF164" s="218">
        <f>IF(N164="snížená",J164,0)</f>
        <v>0</v>
      </c>
      <c r="BG164" s="218">
        <f>IF(N164="zákl. přenesená",J164,0)</f>
        <v>0</v>
      </c>
      <c r="BH164" s="218">
        <f>IF(N164="sníž. přenesená",J164,0)</f>
        <v>0</v>
      </c>
      <c r="BI164" s="218">
        <f>IF(N164="nulová",J164,0)</f>
        <v>0</v>
      </c>
      <c r="BJ164" s="19" t="s">
        <v>80</v>
      </c>
      <c r="BK164" s="218">
        <f>ROUND(I164*H164,2)</f>
        <v>0</v>
      </c>
      <c r="BL164" s="19" t="s">
        <v>130</v>
      </c>
      <c r="BM164" s="217" t="s">
        <v>235</v>
      </c>
    </row>
    <row r="165" spans="1:65" s="2" customFormat="1" ht="24.15" customHeight="1">
      <c r="A165" s="40"/>
      <c r="B165" s="41"/>
      <c r="C165" s="206" t="s">
        <v>236</v>
      </c>
      <c r="D165" s="206" t="s">
        <v>125</v>
      </c>
      <c r="E165" s="207" t="s">
        <v>237</v>
      </c>
      <c r="F165" s="208" t="s">
        <v>238</v>
      </c>
      <c r="G165" s="209" t="s">
        <v>128</v>
      </c>
      <c r="H165" s="210">
        <v>600.2</v>
      </c>
      <c r="I165" s="211"/>
      <c r="J165" s="212">
        <f>ROUND(I165*H165,2)</f>
        <v>0</v>
      </c>
      <c r="K165" s="208" t="s">
        <v>129</v>
      </c>
      <c r="L165" s="46"/>
      <c r="M165" s="213" t="s">
        <v>19</v>
      </c>
      <c r="N165" s="214" t="s">
        <v>43</v>
      </c>
      <c r="O165" s="86"/>
      <c r="P165" s="215">
        <f>O165*H165</f>
        <v>0</v>
      </c>
      <c r="Q165" s="215">
        <v>0</v>
      </c>
      <c r="R165" s="215">
        <f>Q165*H165</f>
        <v>0</v>
      </c>
      <c r="S165" s="215">
        <v>0</v>
      </c>
      <c r="T165" s="216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17" t="s">
        <v>130</v>
      </c>
      <c r="AT165" s="217" t="s">
        <v>125</v>
      </c>
      <c r="AU165" s="217" t="s">
        <v>139</v>
      </c>
      <c r="AY165" s="19" t="s">
        <v>122</v>
      </c>
      <c r="BE165" s="218">
        <f>IF(N165="základní",J165,0)</f>
        <v>0</v>
      </c>
      <c r="BF165" s="218">
        <f>IF(N165="snížená",J165,0)</f>
        <v>0</v>
      </c>
      <c r="BG165" s="218">
        <f>IF(N165="zákl. přenesená",J165,0)</f>
        <v>0</v>
      </c>
      <c r="BH165" s="218">
        <f>IF(N165="sníž. přenesená",J165,0)</f>
        <v>0</v>
      </c>
      <c r="BI165" s="218">
        <f>IF(N165="nulová",J165,0)</f>
        <v>0</v>
      </c>
      <c r="BJ165" s="19" t="s">
        <v>80</v>
      </c>
      <c r="BK165" s="218">
        <f>ROUND(I165*H165,2)</f>
        <v>0</v>
      </c>
      <c r="BL165" s="19" t="s">
        <v>130</v>
      </c>
      <c r="BM165" s="217" t="s">
        <v>239</v>
      </c>
    </row>
    <row r="166" spans="1:47" s="2" customFormat="1" ht="12">
      <c r="A166" s="40"/>
      <c r="B166" s="41"/>
      <c r="C166" s="42"/>
      <c r="D166" s="219" t="s">
        <v>132</v>
      </c>
      <c r="E166" s="42"/>
      <c r="F166" s="220" t="s">
        <v>240</v>
      </c>
      <c r="G166" s="42"/>
      <c r="H166" s="42"/>
      <c r="I166" s="221"/>
      <c r="J166" s="42"/>
      <c r="K166" s="42"/>
      <c r="L166" s="46"/>
      <c r="M166" s="222"/>
      <c r="N166" s="223"/>
      <c r="O166" s="86"/>
      <c r="P166" s="86"/>
      <c r="Q166" s="86"/>
      <c r="R166" s="86"/>
      <c r="S166" s="86"/>
      <c r="T166" s="87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T166" s="19" t="s">
        <v>132</v>
      </c>
      <c r="AU166" s="19" t="s">
        <v>139</v>
      </c>
    </row>
    <row r="167" spans="1:63" s="12" customFormat="1" ht="20.85" customHeight="1">
      <c r="A167" s="12"/>
      <c r="B167" s="190"/>
      <c r="C167" s="191"/>
      <c r="D167" s="192" t="s">
        <v>71</v>
      </c>
      <c r="E167" s="204" t="s">
        <v>241</v>
      </c>
      <c r="F167" s="204" t="s">
        <v>242</v>
      </c>
      <c r="G167" s="191"/>
      <c r="H167" s="191"/>
      <c r="I167" s="194"/>
      <c r="J167" s="205">
        <f>BK167</f>
        <v>0</v>
      </c>
      <c r="K167" s="191"/>
      <c r="L167" s="196"/>
      <c r="M167" s="197"/>
      <c r="N167" s="198"/>
      <c r="O167" s="198"/>
      <c r="P167" s="199">
        <f>SUM(P168:P171)</f>
        <v>0</v>
      </c>
      <c r="Q167" s="198"/>
      <c r="R167" s="199">
        <f>SUM(R168:R171)</f>
        <v>0.0044605600000000006</v>
      </c>
      <c r="S167" s="198"/>
      <c r="T167" s="200">
        <f>SUM(T168:T171)</f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201" t="s">
        <v>80</v>
      </c>
      <c r="AT167" s="202" t="s">
        <v>71</v>
      </c>
      <c r="AU167" s="202" t="s">
        <v>82</v>
      </c>
      <c r="AY167" s="201" t="s">
        <v>122</v>
      </c>
      <c r="BK167" s="203">
        <f>SUM(BK168:BK171)</f>
        <v>0</v>
      </c>
    </row>
    <row r="168" spans="1:65" s="2" customFormat="1" ht="21.75" customHeight="1">
      <c r="A168" s="40"/>
      <c r="B168" s="41"/>
      <c r="C168" s="206" t="s">
        <v>243</v>
      </c>
      <c r="D168" s="206" t="s">
        <v>125</v>
      </c>
      <c r="E168" s="207" t="s">
        <v>244</v>
      </c>
      <c r="F168" s="208" t="s">
        <v>245</v>
      </c>
      <c r="G168" s="209" t="s">
        <v>155</v>
      </c>
      <c r="H168" s="210">
        <v>446.056</v>
      </c>
      <c r="I168" s="211"/>
      <c r="J168" s="212">
        <f>ROUND(I168*H168,2)</f>
        <v>0</v>
      </c>
      <c r="K168" s="208" t="s">
        <v>129</v>
      </c>
      <c r="L168" s="46"/>
      <c r="M168" s="213" t="s">
        <v>19</v>
      </c>
      <c r="N168" s="214" t="s">
        <v>43</v>
      </c>
      <c r="O168" s="86"/>
      <c r="P168" s="215">
        <f>O168*H168</f>
        <v>0</v>
      </c>
      <c r="Q168" s="215">
        <v>1E-05</v>
      </c>
      <c r="R168" s="215">
        <f>Q168*H168</f>
        <v>0.0044605600000000006</v>
      </c>
      <c r="S168" s="215">
        <v>0</v>
      </c>
      <c r="T168" s="216">
        <f>S168*H168</f>
        <v>0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17" t="s">
        <v>130</v>
      </c>
      <c r="AT168" s="217" t="s">
        <v>125</v>
      </c>
      <c r="AU168" s="217" t="s">
        <v>139</v>
      </c>
      <c r="AY168" s="19" t="s">
        <v>122</v>
      </c>
      <c r="BE168" s="218">
        <f>IF(N168="základní",J168,0)</f>
        <v>0</v>
      </c>
      <c r="BF168" s="218">
        <f>IF(N168="snížená",J168,0)</f>
        <v>0</v>
      </c>
      <c r="BG168" s="218">
        <f>IF(N168="zákl. přenesená",J168,0)</f>
        <v>0</v>
      </c>
      <c r="BH168" s="218">
        <f>IF(N168="sníž. přenesená",J168,0)</f>
        <v>0</v>
      </c>
      <c r="BI168" s="218">
        <f>IF(N168="nulová",J168,0)</f>
        <v>0</v>
      </c>
      <c r="BJ168" s="19" t="s">
        <v>80</v>
      </c>
      <c r="BK168" s="218">
        <f>ROUND(I168*H168,2)</f>
        <v>0</v>
      </c>
      <c r="BL168" s="19" t="s">
        <v>130</v>
      </c>
      <c r="BM168" s="217" t="s">
        <v>246</v>
      </c>
    </row>
    <row r="169" spans="1:47" s="2" customFormat="1" ht="12">
      <c r="A169" s="40"/>
      <c r="B169" s="41"/>
      <c r="C169" s="42"/>
      <c r="D169" s="219" t="s">
        <v>132</v>
      </c>
      <c r="E169" s="42"/>
      <c r="F169" s="220" t="s">
        <v>247</v>
      </c>
      <c r="G169" s="42"/>
      <c r="H169" s="42"/>
      <c r="I169" s="221"/>
      <c r="J169" s="42"/>
      <c r="K169" s="42"/>
      <c r="L169" s="46"/>
      <c r="M169" s="222"/>
      <c r="N169" s="223"/>
      <c r="O169" s="86"/>
      <c r="P169" s="86"/>
      <c r="Q169" s="86"/>
      <c r="R169" s="86"/>
      <c r="S169" s="86"/>
      <c r="T169" s="87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T169" s="19" t="s">
        <v>132</v>
      </c>
      <c r="AU169" s="19" t="s">
        <v>139</v>
      </c>
    </row>
    <row r="170" spans="1:51" s="14" customFormat="1" ht="12">
      <c r="A170" s="14"/>
      <c r="B170" s="235"/>
      <c r="C170" s="236"/>
      <c r="D170" s="226" t="s">
        <v>134</v>
      </c>
      <c r="E170" s="237" t="s">
        <v>19</v>
      </c>
      <c r="F170" s="238" t="s">
        <v>248</v>
      </c>
      <c r="G170" s="236"/>
      <c r="H170" s="239">
        <v>446.056</v>
      </c>
      <c r="I170" s="240"/>
      <c r="J170" s="236"/>
      <c r="K170" s="236"/>
      <c r="L170" s="241"/>
      <c r="M170" s="242"/>
      <c r="N170" s="243"/>
      <c r="O170" s="243"/>
      <c r="P170" s="243"/>
      <c r="Q170" s="243"/>
      <c r="R170" s="243"/>
      <c r="S170" s="243"/>
      <c r="T170" s="24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45" t="s">
        <v>134</v>
      </c>
      <c r="AU170" s="245" t="s">
        <v>139</v>
      </c>
      <c r="AV170" s="14" t="s">
        <v>82</v>
      </c>
      <c r="AW170" s="14" t="s">
        <v>33</v>
      </c>
      <c r="AX170" s="14" t="s">
        <v>72</v>
      </c>
      <c r="AY170" s="245" t="s">
        <v>122</v>
      </c>
    </row>
    <row r="171" spans="1:51" s="15" customFormat="1" ht="12">
      <c r="A171" s="15"/>
      <c r="B171" s="246"/>
      <c r="C171" s="247"/>
      <c r="D171" s="226" t="s">
        <v>134</v>
      </c>
      <c r="E171" s="248" t="s">
        <v>19</v>
      </c>
      <c r="F171" s="249" t="s">
        <v>138</v>
      </c>
      <c r="G171" s="247"/>
      <c r="H171" s="250">
        <v>446.056</v>
      </c>
      <c r="I171" s="251"/>
      <c r="J171" s="247"/>
      <c r="K171" s="247"/>
      <c r="L171" s="252"/>
      <c r="M171" s="253"/>
      <c r="N171" s="254"/>
      <c r="O171" s="254"/>
      <c r="P171" s="254"/>
      <c r="Q171" s="254"/>
      <c r="R171" s="254"/>
      <c r="S171" s="254"/>
      <c r="T171" s="25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T171" s="256" t="s">
        <v>134</v>
      </c>
      <c r="AU171" s="256" t="s">
        <v>139</v>
      </c>
      <c r="AV171" s="15" t="s">
        <v>139</v>
      </c>
      <c r="AW171" s="15" t="s">
        <v>33</v>
      </c>
      <c r="AX171" s="15" t="s">
        <v>80</v>
      </c>
      <c r="AY171" s="256" t="s">
        <v>122</v>
      </c>
    </row>
    <row r="172" spans="1:63" s="12" customFormat="1" ht="20.85" customHeight="1">
      <c r="A172" s="12"/>
      <c r="B172" s="190"/>
      <c r="C172" s="191"/>
      <c r="D172" s="192" t="s">
        <v>71</v>
      </c>
      <c r="E172" s="204" t="s">
        <v>249</v>
      </c>
      <c r="F172" s="204" t="s">
        <v>250</v>
      </c>
      <c r="G172" s="191"/>
      <c r="H172" s="191"/>
      <c r="I172" s="194"/>
      <c r="J172" s="205">
        <f>BK172</f>
        <v>0</v>
      </c>
      <c r="K172" s="191"/>
      <c r="L172" s="196"/>
      <c r="M172" s="197"/>
      <c r="N172" s="198"/>
      <c r="O172" s="198"/>
      <c r="P172" s="199">
        <f>SUM(P173:P188)</f>
        <v>0</v>
      </c>
      <c r="Q172" s="198"/>
      <c r="R172" s="199">
        <f>SUM(R173:R188)</f>
        <v>0</v>
      </c>
      <c r="S172" s="198"/>
      <c r="T172" s="200">
        <f>SUM(T173:T188)</f>
        <v>8.077080000000002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201" t="s">
        <v>80</v>
      </c>
      <c r="AT172" s="202" t="s">
        <v>71</v>
      </c>
      <c r="AU172" s="202" t="s">
        <v>82</v>
      </c>
      <c r="AY172" s="201" t="s">
        <v>122</v>
      </c>
      <c r="BK172" s="203">
        <f>SUM(BK173:BK188)</f>
        <v>0</v>
      </c>
    </row>
    <row r="173" spans="1:65" s="2" customFormat="1" ht="16.5" customHeight="1">
      <c r="A173" s="40"/>
      <c r="B173" s="41"/>
      <c r="C173" s="206" t="s">
        <v>251</v>
      </c>
      <c r="D173" s="206" t="s">
        <v>125</v>
      </c>
      <c r="E173" s="207" t="s">
        <v>252</v>
      </c>
      <c r="F173" s="208" t="s">
        <v>253</v>
      </c>
      <c r="G173" s="209" t="s">
        <v>128</v>
      </c>
      <c r="H173" s="210">
        <v>0.673</v>
      </c>
      <c r="I173" s="211"/>
      <c r="J173" s="212">
        <f>ROUND(I173*H173,2)</f>
        <v>0</v>
      </c>
      <c r="K173" s="208" t="s">
        <v>129</v>
      </c>
      <c r="L173" s="46"/>
      <c r="M173" s="213" t="s">
        <v>19</v>
      </c>
      <c r="N173" s="214" t="s">
        <v>43</v>
      </c>
      <c r="O173" s="86"/>
      <c r="P173" s="215">
        <f>O173*H173</f>
        <v>0</v>
      </c>
      <c r="Q173" s="215">
        <v>0</v>
      </c>
      <c r="R173" s="215">
        <f>Q173*H173</f>
        <v>0</v>
      </c>
      <c r="S173" s="215">
        <v>2.2</v>
      </c>
      <c r="T173" s="216">
        <f>S173*H173</f>
        <v>1.4806000000000001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217" t="s">
        <v>130</v>
      </c>
      <c r="AT173" s="217" t="s">
        <v>125</v>
      </c>
      <c r="AU173" s="217" t="s">
        <v>139</v>
      </c>
      <c r="AY173" s="19" t="s">
        <v>122</v>
      </c>
      <c r="BE173" s="218">
        <f>IF(N173="základní",J173,0)</f>
        <v>0</v>
      </c>
      <c r="BF173" s="218">
        <f>IF(N173="snížená",J173,0)</f>
        <v>0</v>
      </c>
      <c r="BG173" s="218">
        <f>IF(N173="zákl. přenesená",J173,0)</f>
        <v>0</v>
      </c>
      <c r="BH173" s="218">
        <f>IF(N173="sníž. přenesená",J173,0)</f>
        <v>0</v>
      </c>
      <c r="BI173" s="218">
        <f>IF(N173="nulová",J173,0)</f>
        <v>0</v>
      </c>
      <c r="BJ173" s="19" t="s">
        <v>80</v>
      </c>
      <c r="BK173" s="218">
        <f>ROUND(I173*H173,2)</f>
        <v>0</v>
      </c>
      <c r="BL173" s="19" t="s">
        <v>130</v>
      </c>
      <c r="BM173" s="217" t="s">
        <v>254</v>
      </c>
    </row>
    <row r="174" spans="1:47" s="2" customFormat="1" ht="12">
      <c r="A174" s="40"/>
      <c r="B174" s="41"/>
      <c r="C174" s="42"/>
      <c r="D174" s="219" t="s">
        <v>132</v>
      </c>
      <c r="E174" s="42"/>
      <c r="F174" s="220" t="s">
        <v>255</v>
      </c>
      <c r="G174" s="42"/>
      <c r="H174" s="42"/>
      <c r="I174" s="221"/>
      <c r="J174" s="42"/>
      <c r="K174" s="42"/>
      <c r="L174" s="46"/>
      <c r="M174" s="222"/>
      <c r="N174" s="223"/>
      <c r="O174" s="86"/>
      <c r="P174" s="86"/>
      <c r="Q174" s="86"/>
      <c r="R174" s="86"/>
      <c r="S174" s="86"/>
      <c r="T174" s="87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T174" s="19" t="s">
        <v>132</v>
      </c>
      <c r="AU174" s="19" t="s">
        <v>139</v>
      </c>
    </row>
    <row r="175" spans="1:51" s="13" customFormat="1" ht="12">
      <c r="A175" s="13"/>
      <c r="B175" s="224"/>
      <c r="C175" s="225"/>
      <c r="D175" s="226" t="s">
        <v>134</v>
      </c>
      <c r="E175" s="227" t="s">
        <v>19</v>
      </c>
      <c r="F175" s="228" t="s">
        <v>256</v>
      </c>
      <c r="G175" s="225"/>
      <c r="H175" s="227" t="s">
        <v>19</v>
      </c>
      <c r="I175" s="229"/>
      <c r="J175" s="225"/>
      <c r="K175" s="225"/>
      <c r="L175" s="230"/>
      <c r="M175" s="231"/>
      <c r="N175" s="232"/>
      <c r="O175" s="232"/>
      <c r="P175" s="232"/>
      <c r="Q175" s="232"/>
      <c r="R175" s="232"/>
      <c r="S175" s="232"/>
      <c r="T175" s="23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34" t="s">
        <v>134</v>
      </c>
      <c r="AU175" s="234" t="s">
        <v>139</v>
      </c>
      <c r="AV175" s="13" t="s">
        <v>80</v>
      </c>
      <c r="AW175" s="13" t="s">
        <v>33</v>
      </c>
      <c r="AX175" s="13" t="s">
        <v>72</v>
      </c>
      <c r="AY175" s="234" t="s">
        <v>122</v>
      </c>
    </row>
    <row r="176" spans="1:51" s="14" customFormat="1" ht="12">
      <c r="A176" s="14"/>
      <c r="B176" s="235"/>
      <c r="C176" s="236"/>
      <c r="D176" s="226" t="s">
        <v>134</v>
      </c>
      <c r="E176" s="237" t="s">
        <v>19</v>
      </c>
      <c r="F176" s="238" t="s">
        <v>257</v>
      </c>
      <c r="G176" s="236"/>
      <c r="H176" s="239">
        <v>0.673</v>
      </c>
      <c r="I176" s="240"/>
      <c r="J176" s="236"/>
      <c r="K176" s="236"/>
      <c r="L176" s="241"/>
      <c r="M176" s="242"/>
      <c r="N176" s="243"/>
      <c r="O176" s="243"/>
      <c r="P176" s="243"/>
      <c r="Q176" s="243"/>
      <c r="R176" s="243"/>
      <c r="S176" s="243"/>
      <c r="T176" s="24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45" t="s">
        <v>134</v>
      </c>
      <c r="AU176" s="245" t="s">
        <v>139</v>
      </c>
      <c r="AV176" s="14" t="s">
        <v>82</v>
      </c>
      <c r="AW176" s="14" t="s">
        <v>33</v>
      </c>
      <c r="AX176" s="14" t="s">
        <v>72</v>
      </c>
      <c r="AY176" s="245" t="s">
        <v>122</v>
      </c>
    </row>
    <row r="177" spans="1:51" s="15" customFormat="1" ht="12">
      <c r="A177" s="15"/>
      <c r="B177" s="246"/>
      <c r="C177" s="247"/>
      <c r="D177" s="226" t="s">
        <v>134</v>
      </c>
      <c r="E177" s="248" t="s">
        <v>19</v>
      </c>
      <c r="F177" s="249" t="s">
        <v>138</v>
      </c>
      <c r="G177" s="247"/>
      <c r="H177" s="250">
        <v>0.673</v>
      </c>
      <c r="I177" s="251"/>
      <c r="J177" s="247"/>
      <c r="K177" s="247"/>
      <c r="L177" s="252"/>
      <c r="M177" s="253"/>
      <c r="N177" s="254"/>
      <c r="O177" s="254"/>
      <c r="P177" s="254"/>
      <c r="Q177" s="254"/>
      <c r="R177" s="254"/>
      <c r="S177" s="254"/>
      <c r="T177" s="25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T177" s="256" t="s">
        <v>134</v>
      </c>
      <c r="AU177" s="256" t="s">
        <v>139</v>
      </c>
      <c r="AV177" s="15" t="s">
        <v>139</v>
      </c>
      <c r="AW177" s="15" t="s">
        <v>33</v>
      </c>
      <c r="AX177" s="15" t="s">
        <v>80</v>
      </c>
      <c r="AY177" s="256" t="s">
        <v>122</v>
      </c>
    </row>
    <row r="178" spans="1:65" s="2" customFormat="1" ht="16.5" customHeight="1">
      <c r="A178" s="40"/>
      <c r="B178" s="41"/>
      <c r="C178" s="206" t="s">
        <v>258</v>
      </c>
      <c r="D178" s="206" t="s">
        <v>125</v>
      </c>
      <c r="E178" s="207" t="s">
        <v>259</v>
      </c>
      <c r="F178" s="208" t="s">
        <v>260</v>
      </c>
      <c r="G178" s="209" t="s">
        <v>128</v>
      </c>
      <c r="H178" s="210">
        <v>2.744</v>
      </c>
      <c r="I178" s="211"/>
      <c r="J178" s="212">
        <f>ROUND(I178*H178,2)</f>
        <v>0</v>
      </c>
      <c r="K178" s="208" t="s">
        <v>129</v>
      </c>
      <c r="L178" s="46"/>
      <c r="M178" s="213" t="s">
        <v>19</v>
      </c>
      <c r="N178" s="214" t="s">
        <v>43</v>
      </c>
      <c r="O178" s="86"/>
      <c r="P178" s="215">
        <f>O178*H178</f>
        <v>0</v>
      </c>
      <c r="Q178" s="215">
        <v>0</v>
      </c>
      <c r="R178" s="215">
        <f>Q178*H178</f>
        <v>0</v>
      </c>
      <c r="S178" s="215">
        <v>2.2</v>
      </c>
      <c r="T178" s="216">
        <f>S178*H178</f>
        <v>6.036800000000001</v>
      </c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R178" s="217" t="s">
        <v>130</v>
      </c>
      <c r="AT178" s="217" t="s">
        <v>125</v>
      </c>
      <c r="AU178" s="217" t="s">
        <v>139</v>
      </c>
      <c r="AY178" s="19" t="s">
        <v>122</v>
      </c>
      <c r="BE178" s="218">
        <f>IF(N178="základní",J178,0)</f>
        <v>0</v>
      </c>
      <c r="BF178" s="218">
        <f>IF(N178="snížená",J178,0)</f>
        <v>0</v>
      </c>
      <c r="BG178" s="218">
        <f>IF(N178="zákl. přenesená",J178,0)</f>
        <v>0</v>
      </c>
      <c r="BH178" s="218">
        <f>IF(N178="sníž. přenesená",J178,0)</f>
        <v>0</v>
      </c>
      <c r="BI178" s="218">
        <f>IF(N178="nulová",J178,0)</f>
        <v>0</v>
      </c>
      <c r="BJ178" s="19" t="s">
        <v>80</v>
      </c>
      <c r="BK178" s="218">
        <f>ROUND(I178*H178,2)</f>
        <v>0</v>
      </c>
      <c r="BL178" s="19" t="s">
        <v>130</v>
      </c>
      <c r="BM178" s="217" t="s">
        <v>261</v>
      </c>
    </row>
    <row r="179" spans="1:47" s="2" customFormat="1" ht="12">
      <c r="A179" s="40"/>
      <c r="B179" s="41"/>
      <c r="C179" s="42"/>
      <c r="D179" s="219" t="s">
        <v>132</v>
      </c>
      <c r="E179" s="42"/>
      <c r="F179" s="220" t="s">
        <v>262</v>
      </c>
      <c r="G179" s="42"/>
      <c r="H179" s="42"/>
      <c r="I179" s="221"/>
      <c r="J179" s="42"/>
      <c r="K179" s="42"/>
      <c r="L179" s="46"/>
      <c r="M179" s="222"/>
      <c r="N179" s="223"/>
      <c r="O179" s="86"/>
      <c r="P179" s="86"/>
      <c r="Q179" s="86"/>
      <c r="R179" s="86"/>
      <c r="S179" s="86"/>
      <c r="T179" s="87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T179" s="19" t="s">
        <v>132</v>
      </c>
      <c r="AU179" s="19" t="s">
        <v>139</v>
      </c>
    </row>
    <row r="180" spans="1:51" s="13" customFormat="1" ht="12">
      <c r="A180" s="13"/>
      <c r="B180" s="224"/>
      <c r="C180" s="225"/>
      <c r="D180" s="226" t="s">
        <v>134</v>
      </c>
      <c r="E180" s="227" t="s">
        <v>19</v>
      </c>
      <c r="F180" s="228" t="s">
        <v>256</v>
      </c>
      <c r="G180" s="225"/>
      <c r="H180" s="227" t="s">
        <v>19</v>
      </c>
      <c r="I180" s="229"/>
      <c r="J180" s="225"/>
      <c r="K180" s="225"/>
      <c r="L180" s="230"/>
      <c r="M180" s="231"/>
      <c r="N180" s="232"/>
      <c r="O180" s="232"/>
      <c r="P180" s="232"/>
      <c r="Q180" s="232"/>
      <c r="R180" s="232"/>
      <c r="S180" s="232"/>
      <c r="T180" s="23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34" t="s">
        <v>134</v>
      </c>
      <c r="AU180" s="234" t="s">
        <v>139</v>
      </c>
      <c r="AV180" s="13" t="s">
        <v>80</v>
      </c>
      <c r="AW180" s="13" t="s">
        <v>33</v>
      </c>
      <c r="AX180" s="13" t="s">
        <v>72</v>
      </c>
      <c r="AY180" s="234" t="s">
        <v>122</v>
      </c>
    </row>
    <row r="181" spans="1:51" s="14" customFormat="1" ht="12">
      <c r="A181" s="14"/>
      <c r="B181" s="235"/>
      <c r="C181" s="236"/>
      <c r="D181" s="226" t="s">
        <v>134</v>
      </c>
      <c r="E181" s="237" t="s">
        <v>19</v>
      </c>
      <c r="F181" s="238" t="s">
        <v>263</v>
      </c>
      <c r="G181" s="236"/>
      <c r="H181" s="239">
        <v>2.744</v>
      </c>
      <c r="I181" s="240"/>
      <c r="J181" s="236"/>
      <c r="K181" s="236"/>
      <c r="L181" s="241"/>
      <c r="M181" s="242"/>
      <c r="N181" s="243"/>
      <c r="O181" s="243"/>
      <c r="P181" s="243"/>
      <c r="Q181" s="243"/>
      <c r="R181" s="243"/>
      <c r="S181" s="243"/>
      <c r="T181" s="24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45" t="s">
        <v>134</v>
      </c>
      <c r="AU181" s="245" t="s">
        <v>139</v>
      </c>
      <c r="AV181" s="14" t="s">
        <v>82</v>
      </c>
      <c r="AW181" s="14" t="s">
        <v>33</v>
      </c>
      <c r="AX181" s="14" t="s">
        <v>72</v>
      </c>
      <c r="AY181" s="245" t="s">
        <v>122</v>
      </c>
    </row>
    <row r="182" spans="1:51" s="15" customFormat="1" ht="12">
      <c r="A182" s="15"/>
      <c r="B182" s="246"/>
      <c r="C182" s="247"/>
      <c r="D182" s="226" t="s">
        <v>134</v>
      </c>
      <c r="E182" s="248" t="s">
        <v>19</v>
      </c>
      <c r="F182" s="249" t="s">
        <v>138</v>
      </c>
      <c r="G182" s="247"/>
      <c r="H182" s="250">
        <v>2.744</v>
      </c>
      <c r="I182" s="251"/>
      <c r="J182" s="247"/>
      <c r="K182" s="247"/>
      <c r="L182" s="252"/>
      <c r="M182" s="253"/>
      <c r="N182" s="254"/>
      <c r="O182" s="254"/>
      <c r="P182" s="254"/>
      <c r="Q182" s="254"/>
      <c r="R182" s="254"/>
      <c r="S182" s="254"/>
      <c r="T182" s="25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T182" s="256" t="s">
        <v>134</v>
      </c>
      <c r="AU182" s="256" t="s">
        <v>139</v>
      </c>
      <c r="AV182" s="15" t="s">
        <v>139</v>
      </c>
      <c r="AW182" s="15" t="s">
        <v>33</v>
      </c>
      <c r="AX182" s="15" t="s">
        <v>80</v>
      </c>
      <c r="AY182" s="256" t="s">
        <v>122</v>
      </c>
    </row>
    <row r="183" spans="1:65" s="2" customFormat="1" ht="16.5" customHeight="1">
      <c r="A183" s="40"/>
      <c r="B183" s="41"/>
      <c r="C183" s="206" t="s">
        <v>264</v>
      </c>
      <c r="D183" s="206" t="s">
        <v>125</v>
      </c>
      <c r="E183" s="207" t="s">
        <v>265</v>
      </c>
      <c r="F183" s="208" t="s">
        <v>266</v>
      </c>
      <c r="G183" s="209" t="s">
        <v>155</v>
      </c>
      <c r="H183" s="210">
        <v>8.48</v>
      </c>
      <c r="I183" s="211"/>
      <c r="J183" s="212">
        <f>ROUND(I183*H183,2)</f>
        <v>0</v>
      </c>
      <c r="K183" s="208" t="s">
        <v>129</v>
      </c>
      <c r="L183" s="46"/>
      <c r="M183" s="213" t="s">
        <v>19</v>
      </c>
      <c r="N183" s="214" t="s">
        <v>43</v>
      </c>
      <c r="O183" s="86"/>
      <c r="P183" s="215">
        <f>O183*H183</f>
        <v>0</v>
      </c>
      <c r="Q183" s="215">
        <v>0</v>
      </c>
      <c r="R183" s="215">
        <f>Q183*H183</f>
        <v>0</v>
      </c>
      <c r="S183" s="215">
        <v>0.066</v>
      </c>
      <c r="T183" s="216">
        <f>S183*H183</f>
        <v>0.5596800000000001</v>
      </c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R183" s="217" t="s">
        <v>130</v>
      </c>
      <c r="AT183" s="217" t="s">
        <v>125</v>
      </c>
      <c r="AU183" s="217" t="s">
        <v>139</v>
      </c>
      <c r="AY183" s="19" t="s">
        <v>122</v>
      </c>
      <c r="BE183" s="218">
        <f>IF(N183="základní",J183,0)</f>
        <v>0</v>
      </c>
      <c r="BF183" s="218">
        <f>IF(N183="snížená",J183,0)</f>
        <v>0</v>
      </c>
      <c r="BG183" s="218">
        <f>IF(N183="zákl. přenesená",J183,0)</f>
        <v>0</v>
      </c>
      <c r="BH183" s="218">
        <f>IF(N183="sníž. přenesená",J183,0)</f>
        <v>0</v>
      </c>
      <c r="BI183" s="218">
        <f>IF(N183="nulová",J183,0)</f>
        <v>0</v>
      </c>
      <c r="BJ183" s="19" t="s">
        <v>80</v>
      </c>
      <c r="BK183" s="218">
        <f>ROUND(I183*H183,2)</f>
        <v>0</v>
      </c>
      <c r="BL183" s="19" t="s">
        <v>130</v>
      </c>
      <c r="BM183" s="217" t="s">
        <v>267</v>
      </c>
    </row>
    <row r="184" spans="1:47" s="2" customFormat="1" ht="12">
      <c r="A184" s="40"/>
      <c r="B184" s="41"/>
      <c r="C184" s="42"/>
      <c r="D184" s="219" t="s">
        <v>132</v>
      </c>
      <c r="E184" s="42"/>
      <c r="F184" s="220" t="s">
        <v>268</v>
      </c>
      <c r="G184" s="42"/>
      <c r="H184" s="42"/>
      <c r="I184" s="221"/>
      <c r="J184" s="42"/>
      <c r="K184" s="42"/>
      <c r="L184" s="46"/>
      <c r="M184" s="222"/>
      <c r="N184" s="223"/>
      <c r="O184" s="86"/>
      <c r="P184" s="86"/>
      <c r="Q184" s="86"/>
      <c r="R184" s="86"/>
      <c r="S184" s="86"/>
      <c r="T184" s="87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T184" s="19" t="s">
        <v>132</v>
      </c>
      <c r="AU184" s="19" t="s">
        <v>139</v>
      </c>
    </row>
    <row r="185" spans="1:51" s="13" customFormat="1" ht="12">
      <c r="A185" s="13"/>
      <c r="B185" s="224"/>
      <c r="C185" s="225"/>
      <c r="D185" s="226" t="s">
        <v>134</v>
      </c>
      <c r="E185" s="227" t="s">
        <v>19</v>
      </c>
      <c r="F185" s="228" t="s">
        <v>269</v>
      </c>
      <c r="G185" s="225"/>
      <c r="H185" s="227" t="s">
        <v>19</v>
      </c>
      <c r="I185" s="229"/>
      <c r="J185" s="225"/>
      <c r="K185" s="225"/>
      <c r="L185" s="230"/>
      <c r="M185" s="231"/>
      <c r="N185" s="232"/>
      <c r="O185" s="232"/>
      <c r="P185" s="232"/>
      <c r="Q185" s="232"/>
      <c r="R185" s="232"/>
      <c r="S185" s="232"/>
      <c r="T185" s="23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34" t="s">
        <v>134</v>
      </c>
      <c r="AU185" s="234" t="s">
        <v>139</v>
      </c>
      <c r="AV185" s="13" t="s">
        <v>80</v>
      </c>
      <c r="AW185" s="13" t="s">
        <v>33</v>
      </c>
      <c r="AX185" s="13" t="s">
        <v>72</v>
      </c>
      <c r="AY185" s="234" t="s">
        <v>122</v>
      </c>
    </row>
    <row r="186" spans="1:51" s="14" customFormat="1" ht="12">
      <c r="A186" s="14"/>
      <c r="B186" s="235"/>
      <c r="C186" s="236"/>
      <c r="D186" s="226" t="s">
        <v>134</v>
      </c>
      <c r="E186" s="237" t="s">
        <v>19</v>
      </c>
      <c r="F186" s="238" t="s">
        <v>270</v>
      </c>
      <c r="G186" s="236"/>
      <c r="H186" s="239">
        <v>2.064</v>
      </c>
      <c r="I186" s="240"/>
      <c r="J186" s="236"/>
      <c r="K186" s="236"/>
      <c r="L186" s="241"/>
      <c r="M186" s="242"/>
      <c r="N186" s="243"/>
      <c r="O186" s="243"/>
      <c r="P186" s="243"/>
      <c r="Q186" s="243"/>
      <c r="R186" s="243"/>
      <c r="S186" s="243"/>
      <c r="T186" s="24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45" t="s">
        <v>134</v>
      </c>
      <c r="AU186" s="245" t="s">
        <v>139</v>
      </c>
      <c r="AV186" s="14" t="s">
        <v>82</v>
      </c>
      <c r="AW186" s="14" t="s">
        <v>33</v>
      </c>
      <c r="AX186" s="14" t="s">
        <v>72</v>
      </c>
      <c r="AY186" s="245" t="s">
        <v>122</v>
      </c>
    </row>
    <row r="187" spans="1:51" s="14" customFormat="1" ht="12">
      <c r="A187" s="14"/>
      <c r="B187" s="235"/>
      <c r="C187" s="236"/>
      <c r="D187" s="226" t="s">
        <v>134</v>
      </c>
      <c r="E187" s="237" t="s">
        <v>19</v>
      </c>
      <c r="F187" s="238" t="s">
        <v>271</v>
      </c>
      <c r="G187" s="236"/>
      <c r="H187" s="239">
        <v>6.416</v>
      </c>
      <c r="I187" s="240"/>
      <c r="J187" s="236"/>
      <c r="K187" s="236"/>
      <c r="L187" s="241"/>
      <c r="M187" s="242"/>
      <c r="N187" s="243"/>
      <c r="O187" s="243"/>
      <c r="P187" s="243"/>
      <c r="Q187" s="243"/>
      <c r="R187" s="243"/>
      <c r="S187" s="243"/>
      <c r="T187" s="24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45" t="s">
        <v>134</v>
      </c>
      <c r="AU187" s="245" t="s">
        <v>139</v>
      </c>
      <c r="AV187" s="14" t="s">
        <v>82</v>
      </c>
      <c r="AW187" s="14" t="s">
        <v>33</v>
      </c>
      <c r="AX187" s="14" t="s">
        <v>72</v>
      </c>
      <c r="AY187" s="245" t="s">
        <v>122</v>
      </c>
    </row>
    <row r="188" spans="1:51" s="15" customFormat="1" ht="12">
      <c r="A188" s="15"/>
      <c r="B188" s="246"/>
      <c r="C188" s="247"/>
      <c r="D188" s="226" t="s">
        <v>134</v>
      </c>
      <c r="E188" s="248" t="s">
        <v>19</v>
      </c>
      <c r="F188" s="249" t="s">
        <v>138</v>
      </c>
      <c r="G188" s="247"/>
      <c r="H188" s="250">
        <v>8.48</v>
      </c>
      <c r="I188" s="251"/>
      <c r="J188" s="247"/>
      <c r="K188" s="247"/>
      <c r="L188" s="252"/>
      <c r="M188" s="253"/>
      <c r="N188" s="254"/>
      <c r="O188" s="254"/>
      <c r="P188" s="254"/>
      <c r="Q188" s="254"/>
      <c r="R188" s="254"/>
      <c r="S188" s="254"/>
      <c r="T188" s="25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T188" s="256" t="s">
        <v>134</v>
      </c>
      <c r="AU188" s="256" t="s">
        <v>139</v>
      </c>
      <c r="AV188" s="15" t="s">
        <v>139</v>
      </c>
      <c r="AW188" s="15" t="s">
        <v>33</v>
      </c>
      <c r="AX188" s="15" t="s">
        <v>80</v>
      </c>
      <c r="AY188" s="256" t="s">
        <v>122</v>
      </c>
    </row>
    <row r="189" spans="1:63" s="12" customFormat="1" ht="22.8" customHeight="1">
      <c r="A189" s="12"/>
      <c r="B189" s="190"/>
      <c r="C189" s="191"/>
      <c r="D189" s="192" t="s">
        <v>71</v>
      </c>
      <c r="E189" s="204" t="s">
        <v>272</v>
      </c>
      <c r="F189" s="204" t="s">
        <v>273</v>
      </c>
      <c r="G189" s="191"/>
      <c r="H189" s="191"/>
      <c r="I189" s="194"/>
      <c r="J189" s="205">
        <f>BK189</f>
        <v>0</v>
      </c>
      <c r="K189" s="191"/>
      <c r="L189" s="196"/>
      <c r="M189" s="197"/>
      <c r="N189" s="198"/>
      <c r="O189" s="198"/>
      <c r="P189" s="199">
        <f>SUM(P190:P198)</f>
        <v>0</v>
      </c>
      <c r="Q189" s="198"/>
      <c r="R189" s="199">
        <f>SUM(R190:R198)</f>
        <v>0</v>
      </c>
      <c r="S189" s="198"/>
      <c r="T189" s="200">
        <f>SUM(T190:T198)</f>
        <v>0</v>
      </c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R189" s="201" t="s">
        <v>80</v>
      </c>
      <c r="AT189" s="202" t="s">
        <v>71</v>
      </c>
      <c r="AU189" s="202" t="s">
        <v>80</v>
      </c>
      <c r="AY189" s="201" t="s">
        <v>122</v>
      </c>
      <c r="BK189" s="203">
        <f>SUM(BK190:BK198)</f>
        <v>0</v>
      </c>
    </row>
    <row r="190" spans="1:65" s="2" customFormat="1" ht="24.15" customHeight="1">
      <c r="A190" s="40"/>
      <c r="B190" s="41"/>
      <c r="C190" s="206" t="s">
        <v>7</v>
      </c>
      <c r="D190" s="206" t="s">
        <v>125</v>
      </c>
      <c r="E190" s="207" t="s">
        <v>274</v>
      </c>
      <c r="F190" s="208" t="s">
        <v>275</v>
      </c>
      <c r="G190" s="209" t="s">
        <v>177</v>
      </c>
      <c r="H190" s="210">
        <v>8.129</v>
      </c>
      <c r="I190" s="211"/>
      <c r="J190" s="212">
        <f>ROUND(I190*H190,2)</f>
        <v>0</v>
      </c>
      <c r="K190" s="208" t="s">
        <v>129</v>
      </c>
      <c r="L190" s="46"/>
      <c r="M190" s="213" t="s">
        <v>19</v>
      </c>
      <c r="N190" s="214" t="s">
        <v>43</v>
      </c>
      <c r="O190" s="86"/>
      <c r="P190" s="215">
        <f>O190*H190</f>
        <v>0</v>
      </c>
      <c r="Q190" s="215">
        <v>0</v>
      </c>
      <c r="R190" s="215">
        <f>Q190*H190</f>
        <v>0</v>
      </c>
      <c r="S190" s="215">
        <v>0</v>
      </c>
      <c r="T190" s="216">
        <f>S190*H190</f>
        <v>0</v>
      </c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R190" s="217" t="s">
        <v>130</v>
      </c>
      <c r="AT190" s="217" t="s">
        <v>125</v>
      </c>
      <c r="AU190" s="217" t="s">
        <v>82</v>
      </c>
      <c r="AY190" s="19" t="s">
        <v>122</v>
      </c>
      <c r="BE190" s="218">
        <f>IF(N190="základní",J190,0)</f>
        <v>0</v>
      </c>
      <c r="BF190" s="218">
        <f>IF(N190="snížená",J190,0)</f>
        <v>0</v>
      </c>
      <c r="BG190" s="218">
        <f>IF(N190="zákl. přenesená",J190,0)</f>
        <v>0</v>
      </c>
      <c r="BH190" s="218">
        <f>IF(N190="sníž. přenesená",J190,0)</f>
        <v>0</v>
      </c>
      <c r="BI190" s="218">
        <f>IF(N190="nulová",J190,0)</f>
        <v>0</v>
      </c>
      <c r="BJ190" s="19" t="s">
        <v>80</v>
      </c>
      <c r="BK190" s="218">
        <f>ROUND(I190*H190,2)</f>
        <v>0</v>
      </c>
      <c r="BL190" s="19" t="s">
        <v>130</v>
      </c>
      <c r="BM190" s="217" t="s">
        <v>276</v>
      </c>
    </row>
    <row r="191" spans="1:47" s="2" customFormat="1" ht="12">
      <c r="A191" s="40"/>
      <c r="B191" s="41"/>
      <c r="C191" s="42"/>
      <c r="D191" s="219" t="s">
        <v>132</v>
      </c>
      <c r="E191" s="42"/>
      <c r="F191" s="220" t="s">
        <v>277</v>
      </c>
      <c r="G191" s="42"/>
      <c r="H191" s="42"/>
      <c r="I191" s="221"/>
      <c r="J191" s="42"/>
      <c r="K191" s="42"/>
      <c r="L191" s="46"/>
      <c r="M191" s="222"/>
      <c r="N191" s="223"/>
      <c r="O191" s="86"/>
      <c r="P191" s="86"/>
      <c r="Q191" s="86"/>
      <c r="R191" s="86"/>
      <c r="S191" s="86"/>
      <c r="T191" s="87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T191" s="19" t="s">
        <v>132</v>
      </c>
      <c r="AU191" s="19" t="s">
        <v>82</v>
      </c>
    </row>
    <row r="192" spans="1:65" s="2" customFormat="1" ht="21.75" customHeight="1">
      <c r="A192" s="40"/>
      <c r="B192" s="41"/>
      <c r="C192" s="206" t="s">
        <v>278</v>
      </c>
      <c r="D192" s="206" t="s">
        <v>125</v>
      </c>
      <c r="E192" s="207" t="s">
        <v>279</v>
      </c>
      <c r="F192" s="208" t="s">
        <v>280</v>
      </c>
      <c r="G192" s="209" t="s">
        <v>177</v>
      </c>
      <c r="H192" s="210">
        <v>8.129</v>
      </c>
      <c r="I192" s="211"/>
      <c r="J192" s="212">
        <f>ROUND(I192*H192,2)</f>
        <v>0</v>
      </c>
      <c r="K192" s="208" t="s">
        <v>129</v>
      </c>
      <c r="L192" s="46"/>
      <c r="M192" s="213" t="s">
        <v>19</v>
      </c>
      <c r="N192" s="214" t="s">
        <v>43</v>
      </c>
      <c r="O192" s="86"/>
      <c r="P192" s="215">
        <f>O192*H192</f>
        <v>0</v>
      </c>
      <c r="Q192" s="215">
        <v>0</v>
      </c>
      <c r="R192" s="215">
        <f>Q192*H192</f>
        <v>0</v>
      </c>
      <c r="S192" s="215">
        <v>0</v>
      </c>
      <c r="T192" s="216">
        <f>S192*H192</f>
        <v>0</v>
      </c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R192" s="217" t="s">
        <v>130</v>
      </c>
      <c r="AT192" s="217" t="s">
        <v>125</v>
      </c>
      <c r="AU192" s="217" t="s">
        <v>82</v>
      </c>
      <c r="AY192" s="19" t="s">
        <v>122</v>
      </c>
      <c r="BE192" s="218">
        <f>IF(N192="základní",J192,0)</f>
        <v>0</v>
      </c>
      <c r="BF192" s="218">
        <f>IF(N192="snížená",J192,0)</f>
        <v>0</v>
      </c>
      <c r="BG192" s="218">
        <f>IF(N192="zákl. přenesená",J192,0)</f>
        <v>0</v>
      </c>
      <c r="BH192" s="218">
        <f>IF(N192="sníž. přenesená",J192,0)</f>
        <v>0</v>
      </c>
      <c r="BI192" s="218">
        <f>IF(N192="nulová",J192,0)</f>
        <v>0</v>
      </c>
      <c r="BJ192" s="19" t="s">
        <v>80</v>
      </c>
      <c r="BK192" s="218">
        <f>ROUND(I192*H192,2)</f>
        <v>0</v>
      </c>
      <c r="BL192" s="19" t="s">
        <v>130</v>
      </c>
      <c r="BM192" s="217" t="s">
        <v>281</v>
      </c>
    </row>
    <row r="193" spans="1:47" s="2" customFormat="1" ht="12">
      <c r="A193" s="40"/>
      <c r="B193" s="41"/>
      <c r="C193" s="42"/>
      <c r="D193" s="219" t="s">
        <v>132</v>
      </c>
      <c r="E193" s="42"/>
      <c r="F193" s="220" t="s">
        <v>282</v>
      </c>
      <c r="G193" s="42"/>
      <c r="H193" s="42"/>
      <c r="I193" s="221"/>
      <c r="J193" s="42"/>
      <c r="K193" s="42"/>
      <c r="L193" s="46"/>
      <c r="M193" s="222"/>
      <c r="N193" s="223"/>
      <c r="O193" s="86"/>
      <c r="P193" s="86"/>
      <c r="Q193" s="86"/>
      <c r="R193" s="86"/>
      <c r="S193" s="86"/>
      <c r="T193" s="87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T193" s="19" t="s">
        <v>132</v>
      </c>
      <c r="AU193" s="19" t="s">
        <v>82</v>
      </c>
    </row>
    <row r="194" spans="1:65" s="2" customFormat="1" ht="24.15" customHeight="1">
      <c r="A194" s="40"/>
      <c r="B194" s="41"/>
      <c r="C194" s="206" t="s">
        <v>283</v>
      </c>
      <c r="D194" s="206" t="s">
        <v>125</v>
      </c>
      <c r="E194" s="207" t="s">
        <v>284</v>
      </c>
      <c r="F194" s="208" t="s">
        <v>285</v>
      </c>
      <c r="G194" s="209" t="s">
        <v>177</v>
      </c>
      <c r="H194" s="210">
        <v>32.516</v>
      </c>
      <c r="I194" s="211"/>
      <c r="J194" s="212">
        <f>ROUND(I194*H194,2)</f>
        <v>0</v>
      </c>
      <c r="K194" s="208" t="s">
        <v>129</v>
      </c>
      <c r="L194" s="46"/>
      <c r="M194" s="213" t="s">
        <v>19</v>
      </c>
      <c r="N194" s="214" t="s">
        <v>43</v>
      </c>
      <c r="O194" s="86"/>
      <c r="P194" s="215">
        <f>O194*H194</f>
        <v>0</v>
      </c>
      <c r="Q194" s="215">
        <v>0</v>
      </c>
      <c r="R194" s="215">
        <f>Q194*H194</f>
        <v>0</v>
      </c>
      <c r="S194" s="215">
        <v>0</v>
      </c>
      <c r="T194" s="216">
        <f>S194*H194</f>
        <v>0</v>
      </c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R194" s="217" t="s">
        <v>130</v>
      </c>
      <c r="AT194" s="217" t="s">
        <v>125</v>
      </c>
      <c r="AU194" s="217" t="s">
        <v>82</v>
      </c>
      <c r="AY194" s="19" t="s">
        <v>122</v>
      </c>
      <c r="BE194" s="218">
        <f>IF(N194="základní",J194,0)</f>
        <v>0</v>
      </c>
      <c r="BF194" s="218">
        <f>IF(N194="snížená",J194,0)</f>
        <v>0</v>
      </c>
      <c r="BG194" s="218">
        <f>IF(N194="zákl. přenesená",J194,0)</f>
        <v>0</v>
      </c>
      <c r="BH194" s="218">
        <f>IF(N194="sníž. přenesená",J194,0)</f>
        <v>0</v>
      </c>
      <c r="BI194" s="218">
        <f>IF(N194="nulová",J194,0)</f>
        <v>0</v>
      </c>
      <c r="BJ194" s="19" t="s">
        <v>80</v>
      </c>
      <c r="BK194" s="218">
        <f>ROUND(I194*H194,2)</f>
        <v>0</v>
      </c>
      <c r="BL194" s="19" t="s">
        <v>130</v>
      </c>
      <c r="BM194" s="217" t="s">
        <v>286</v>
      </c>
    </row>
    <row r="195" spans="1:47" s="2" customFormat="1" ht="12">
      <c r="A195" s="40"/>
      <c r="B195" s="41"/>
      <c r="C195" s="42"/>
      <c r="D195" s="219" t="s">
        <v>132</v>
      </c>
      <c r="E195" s="42"/>
      <c r="F195" s="220" t="s">
        <v>287</v>
      </c>
      <c r="G195" s="42"/>
      <c r="H195" s="42"/>
      <c r="I195" s="221"/>
      <c r="J195" s="42"/>
      <c r="K195" s="42"/>
      <c r="L195" s="46"/>
      <c r="M195" s="222"/>
      <c r="N195" s="223"/>
      <c r="O195" s="86"/>
      <c r="P195" s="86"/>
      <c r="Q195" s="86"/>
      <c r="R195" s="86"/>
      <c r="S195" s="86"/>
      <c r="T195" s="87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T195" s="19" t="s">
        <v>132</v>
      </c>
      <c r="AU195" s="19" t="s">
        <v>82</v>
      </c>
    </row>
    <row r="196" spans="1:51" s="14" customFormat="1" ht="12">
      <c r="A196" s="14"/>
      <c r="B196" s="235"/>
      <c r="C196" s="236"/>
      <c r="D196" s="226" t="s">
        <v>134</v>
      </c>
      <c r="E196" s="236"/>
      <c r="F196" s="238" t="s">
        <v>288</v>
      </c>
      <c r="G196" s="236"/>
      <c r="H196" s="239">
        <v>32.516</v>
      </c>
      <c r="I196" s="240"/>
      <c r="J196" s="236"/>
      <c r="K196" s="236"/>
      <c r="L196" s="241"/>
      <c r="M196" s="242"/>
      <c r="N196" s="243"/>
      <c r="O196" s="243"/>
      <c r="P196" s="243"/>
      <c r="Q196" s="243"/>
      <c r="R196" s="243"/>
      <c r="S196" s="243"/>
      <c r="T196" s="24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45" t="s">
        <v>134</v>
      </c>
      <c r="AU196" s="245" t="s">
        <v>82</v>
      </c>
      <c r="AV196" s="14" t="s">
        <v>82</v>
      </c>
      <c r="AW196" s="14" t="s">
        <v>4</v>
      </c>
      <c r="AX196" s="14" t="s">
        <v>80</v>
      </c>
      <c r="AY196" s="245" t="s">
        <v>122</v>
      </c>
    </row>
    <row r="197" spans="1:65" s="2" customFormat="1" ht="24.15" customHeight="1">
      <c r="A197" s="40"/>
      <c r="B197" s="41"/>
      <c r="C197" s="206" t="s">
        <v>289</v>
      </c>
      <c r="D197" s="206" t="s">
        <v>125</v>
      </c>
      <c r="E197" s="207" t="s">
        <v>290</v>
      </c>
      <c r="F197" s="208" t="s">
        <v>291</v>
      </c>
      <c r="G197" s="209" t="s">
        <v>177</v>
      </c>
      <c r="H197" s="210">
        <v>8.129</v>
      </c>
      <c r="I197" s="211"/>
      <c r="J197" s="212">
        <f>ROUND(I197*H197,2)</f>
        <v>0</v>
      </c>
      <c r="K197" s="208" t="s">
        <v>129</v>
      </c>
      <c r="L197" s="46"/>
      <c r="M197" s="213" t="s">
        <v>19</v>
      </c>
      <c r="N197" s="214" t="s">
        <v>43</v>
      </c>
      <c r="O197" s="86"/>
      <c r="P197" s="215">
        <f>O197*H197</f>
        <v>0</v>
      </c>
      <c r="Q197" s="215">
        <v>0</v>
      </c>
      <c r="R197" s="215">
        <f>Q197*H197</f>
        <v>0</v>
      </c>
      <c r="S197" s="215">
        <v>0</v>
      </c>
      <c r="T197" s="216">
        <f>S197*H197</f>
        <v>0</v>
      </c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R197" s="217" t="s">
        <v>130</v>
      </c>
      <c r="AT197" s="217" t="s">
        <v>125</v>
      </c>
      <c r="AU197" s="217" t="s">
        <v>82</v>
      </c>
      <c r="AY197" s="19" t="s">
        <v>122</v>
      </c>
      <c r="BE197" s="218">
        <f>IF(N197="základní",J197,0)</f>
        <v>0</v>
      </c>
      <c r="BF197" s="218">
        <f>IF(N197="snížená",J197,0)</f>
        <v>0</v>
      </c>
      <c r="BG197" s="218">
        <f>IF(N197="zákl. přenesená",J197,0)</f>
        <v>0</v>
      </c>
      <c r="BH197" s="218">
        <f>IF(N197="sníž. přenesená",J197,0)</f>
        <v>0</v>
      </c>
      <c r="BI197" s="218">
        <f>IF(N197="nulová",J197,0)</f>
        <v>0</v>
      </c>
      <c r="BJ197" s="19" t="s">
        <v>80</v>
      </c>
      <c r="BK197" s="218">
        <f>ROUND(I197*H197,2)</f>
        <v>0</v>
      </c>
      <c r="BL197" s="19" t="s">
        <v>130</v>
      </c>
      <c r="BM197" s="217" t="s">
        <v>292</v>
      </c>
    </row>
    <row r="198" spans="1:47" s="2" customFormat="1" ht="12">
      <c r="A198" s="40"/>
      <c r="B198" s="41"/>
      <c r="C198" s="42"/>
      <c r="D198" s="219" t="s">
        <v>132</v>
      </c>
      <c r="E198" s="42"/>
      <c r="F198" s="220" t="s">
        <v>293</v>
      </c>
      <c r="G198" s="42"/>
      <c r="H198" s="42"/>
      <c r="I198" s="221"/>
      <c r="J198" s="42"/>
      <c r="K198" s="42"/>
      <c r="L198" s="46"/>
      <c r="M198" s="222"/>
      <c r="N198" s="223"/>
      <c r="O198" s="86"/>
      <c r="P198" s="86"/>
      <c r="Q198" s="86"/>
      <c r="R198" s="86"/>
      <c r="S198" s="86"/>
      <c r="T198" s="87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T198" s="19" t="s">
        <v>132</v>
      </c>
      <c r="AU198" s="19" t="s">
        <v>82</v>
      </c>
    </row>
    <row r="199" spans="1:63" s="12" customFormat="1" ht="22.8" customHeight="1">
      <c r="A199" s="12"/>
      <c r="B199" s="190"/>
      <c r="C199" s="191"/>
      <c r="D199" s="192" t="s">
        <v>71</v>
      </c>
      <c r="E199" s="204" t="s">
        <v>294</v>
      </c>
      <c r="F199" s="204" t="s">
        <v>295</v>
      </c>
      <c r="G199" s="191"/>
      <c r="H199" s="191"/>
      <c r="I199" s="194"/>
      <c r="J199" s="205">
        <f>BK199</f>
        <v>0</v>
      </c>
      <c r="K199" s="191"/>
      <c r="L199" s="196"/>
      <c r="M199" s="197"/>
      <c r="N199" s="198"/>
      <c r="O199" s="198"/>
      <c r="P199" s="199">
        <f>SUM(P200:P201)</f>
        <v>0</v>
      </c>
      <c r="Q199" s="198"/>
      <c r="R199" s="199">
        <f>SUM(R200:R201)</f>
        <v>0</v>
      </c>
      <c r="S199" s="198"/>
      <c r="T199" s="200">
        <f>SUM(T200:T201)</f>
        <v>0</v>
      </c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R199" s="201" t="s">
        <v>80</v>
      </c>
      <c r="AT199" s="202" t="s">
        <v>71</v>
      </c>
      <c r="AU199" s="202" t="s">
        <v>80</v>
      </c>
      <c r="AY199" s="201" t="s">
        <v>122</v>
      </c>
      <c r="BK199" s="203">
        <f>SUM(BK200:BK201)</f>
        <v>0</v>
      </c>
    </row>
    <row r="200" spans="1:65" s="2" customFormat="1" ht="33" customHeight="1">
      <c r="A200" s="40"/>
      <c r="B200" s="41"/>
      <c r="C200" s="206" t="s">
        <v>296</v>
      </c>
      <c r="D200" s="206" t="s">
        <v>125</v>
      </c>
      <c r="E200" s="207" t="s">
        <v>297</v>
      </c>
      <c r="F200" s="208" t="s">
        <v>298</v>
      </c>
      <c r="G200" s="209" t="s">
        <v>177</v>
      </c>
      <c r="H200" s="210">
        <v>115.169</v>
      </c>
      <c r="I200" s="211"/>
      <c r="J200" s="212">
        <f>ROUND(I200*H200,2)</f>
        <v>0</v>
      </c>
      <c r="K200" s="208" t="s">
        <v>129</v>
      </c>
      <c r="L200" s="46"/>
      <c r="M200" s="213" t="s">
        <v>19</v>
      </c>
      <c r="N200" s="214" t="s">
        <v>43</v>
      </c>
      <c r="O200" s="86"/>
      <c r="P200" s="215">
        <f>O200*H200</f>
        <v>0</v>
      </c>
      <c r="Q200" s="215">
        <v>0</v>
      </c>
      <c r="R200" s="215">
        <f>Q200*H200</f>
        <v>0</v>
      </c>
      <c r="S200" s="215">
        <v>0</v>
      </c>
      <c r="T200" s="216">
        <f>S200*H200</f>
        <v>0</v>
      </c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R200" s="217" t="s">
        <v>130</v>
      </c>
      <c r="AT200" s="217" t="s">
        <v>125</v>
      </c>
      <c r="AU200" s="217" t="s">
        <v>82</v>
      </c>
      <c r="AY200" s="19" t="s">
        <v>122</v>
      </c>
      <c r="BE200" s="218">
        <f>IF(N200="základní",J200,0)</f>
        <v>0</v>
      </c>
      <c r="BF200" s="218">
        <f>IF(N200="snížená",J200,0)</f>
        <v>0</v>
      </c>
      <c r="BG200" s="218">
        <f>IF(N200="zákl. přenesená",J200,0)</f>
        <v>0</v>
      </c>
      <c r="BH200" s="218">
        <f>IF(N200="sníž. přenesená",J200,0)</f>
        <v>0</v>
      </c>
      <c r="BI200" s="218">
        <f>IF(N200="nulová",J200,0)</f>
        <v>0</v>
      </c>
      <c r="BJ200" s="19" t="s">
        <v>80</v>
      </c>
      <c r="BK200" s="218">
        <f>ROUND(I200*H200,2)</f>
        <v>0</v>
      </c>
      <c r="BL200" s="19" t="s">
        <v>130</v>
      </c>
      <c r="BM200" s="217" t="s">
        <v>299</v>
      </c>
    </row>
    <row r="201" spans="1:47" s="2" customFormat="1" ht="12">
      <c r="A201" s="40"/>
      <c r="B201" s="41"/>
      <c r="C201" s="42"/>
      <c r="D201" s="219" t="s">
        <v>132</v>
      </c>
      <c r="E201" s="42"/>
      <c r="F201" s="220" t="s">
        <v>300</v>
      </c>
      <c r="G201" s="42"/>
      <c r="H201" s="42"/>
      <c r="I201" s="221"/>
      <c r="J201" s="42"/>
      <c r="K201" s="42"/>
      <c r="L201" s="46"/>
      <c r="M201" s="222"/>
      <c r="N201" s="223"/>
      <c r="O201" s="86"/>
      <c r="P201" s="86"/>
      <c r="Q201" s="86"/>
      <c r="R201" s="86"/>
      <c r="S201" s="86"/>
      <c r="T201" s="87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T201" s="19" t="s">
        <v>132</v>
      </c>
      <c r="AU201" s="19" t="s">
        <v>82</v>
      </c>
    </row>
    <row r="202" spans="1:63" s="12" customFormat="1" ht="25.9" customHeight="1">
      <c r="A202" s="12"/>
      <c r="B202" s="190"/>
      <c r="C202" s="191"/>
      <c r="D202" s="192" t="s">
        <v>71</v>
      </c>
      <c r="E202" s="193" t="s">
        <v>301</v>
      </c>
      <c r="F202" s="193" t="s">
        <v>302</v>
      </c>
      <c r="G202" s="191"/>
      <c r="H202" s="191"/>
      <c r="I202" s="194"/>
      <c r="J202" s="195">
        <f>BK202</f>
        <v>0</v>
      </c>
      <c r="K202" s="191"/>
      <c r="L202" s="196"/>
      <c r="M202" s="197"/>
      <c r="N202" s="198"/>
      <c r="O202" s="198"/>
      <c r="P202" s="199">
        <f>P203+P209+P215</f>
        <v>0</v>
      </c>
      <c r="Q202" s="198"/>
      <c r="R202" s="199">
        <f>R203+R209+R215</f>
        <v>0.9789019999999999</v>
      </c>
      <c r="S202" s="198"/>
      <c r="T202" s="200">
        <f>T203+T209+T215</f>
        <v>0</v>
      </c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R202" s="201" t="s">
        <v>82</v>
      </c>
      <c r="AT202" s="202" t="s">
        <v>71</v>
      </c>
      <c r="AU202" s="202" t="s">
        <v>72</v>
      </c>
      <c r="AY202" s="201" t="s">
        <v>122</v>
      </c>
      <c r="BK202" s="203">
        <f>BK203+BK209+BK215</f>
        <v>0</v>
      </c>
    </row>
    <row r="203" spans="1:63" s="12" customFormat="1" ht="22.8" customHeight="1">
      <c r="A203" s="12"/>
      <c r="B203" s="190"/>
      <c r="C203" s="191"/>
      <c r="D203" s="192" t="s">
        <v>71</v>
      </c>
      <c r="E203" s="204" t="s">
        <v>303</v>
      </c>
      <c r="F203" s="204" t="s">
        <v>304</v>
      </c>
      <c r="G203" s="191"/>
      <c r="H203" s="191"/>
      <c r="I203" s="194"/>
      <c r="J203" s="205">
        <f>BK203</f>
        <v>0</v>
      </c>
      <c r="K203" s="191"/>
      <c r="L203" s="196"/>
      <c r="M203" s="197"/>
      <c r="N203" s="198"/>
      <c r="O203" s="198"/>
      <c r="P203" s="199">
        <f>SUM(P204:P208)</f>
        <v>0</v>
      </c>
      <c r="Q203" s="198"/>
      <c r="R203" s="199">
        <f>SUM(R204:R208)</f>
        <v>0.0201</v>
      </c>
      <c r="S203" s="198"/>
      <c r="T203" s="200">
        <f>SUM(T204:T208)</f>
        <v>0</v>
      </c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R203" s="201" t="s">
        <v>82</v>
      </c>
      <c r="AT203" s="202" t="s">
        <v>71</v>
      </c>
      <c r="AU203" s="202" t="s">
        <v>80</v>
      </c>
      <c r="AY203" s="201" t="s">
        <v>122</v>
      </c>
      <c r="BK203" s="203">
        <f>SUM(BK204:BK208)</f>
        <v>0</v>
      </c>
    </row>
    <row r="204" spans="1:65" s="2" customFormat="1" ht="24.15" customHeight="1">
      <c r="A204" s="40"/>
      <c r="B204" s="41"/>
      <c r="C204" s="206" t="s">
        <v>305</v>
      </c>
      <c r="D204" s="206" t="s">
        <v>125</v>
      </c>
      <c r="E204" s="207" t="s">
        <v>306</v>
      </c>
      <c r="F204" s="208" t="s">
        <v>307</v>
      </c>
      <c r="G204" s="209" t="s">
        <v>308</v>
      </c>
      <c r="H204" s="210">
        <v>3</v>
      </c>
      <c r="I204" s="211"/>
      <c r="J204" s="212">
        <f>ROUND(I204*H204,2)</f>
        <v>0</v>
      </c>
      <c r="K204" s="208" t="s">
        <v>129</v>
      </c>
      <c r="L204" s="46"/>
      <c r="M204" s="213" t="s">
        <v>19</v>
      </c>
      <c r="N204" s="214" t="s">
        <v>43</v>
      </c>
      <c r="O204" s="86"/>
      <c r="P204" s="215">
        <f>O204*H204</f>
        <v>0</v>
      </c>
      <c r="Q204" s="215">
        <v>0</v>
      </c>
      <c r="R204" s="215">
        <f>Q204*H204</f>
        <v>0</v>
      </c>
      <c r="S204" s="215">
        <v>0</v>
      </c>
      <c r="T204" s="216">
        <f>S204*H204</f>
        <v>0</v>
      </c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R204" s="217" t="s">
        <v>236</v>
      </c>
      <c r="AT204" s="217" t="s">
        <v>125</v>
      </c>
      <c r="AU204" s="217" t="s">
        <v>82</v>
      </c>
      <c r="AY204" s="19" t="s">
        <v>122</v>
      </c>
      <c r="BE204" s="218">
        <f>IF(N204="základní",J204,0)</f>
        <v>0</v>
      </c>
      <c r="BF204" s="218">
        <f>IF(N204="snížená",J204,0)</f>
        <v>0</v>
      </c>
      <c r="BG204" s="218">
        <f>IF(N204="zákl. přenesená",J204,0)</f>
        <v>0</v>
      </c>
      <c r="BH204" s="218">
        <f>IF(N204="sníž. přenesená",J204,0)</f>
        <v>0</v>
      </c>
      <c r="BI204" s="218">
        <f>IF(N204="nulová",J204,0)</f>
        <v>0</v>
      </c>
      <c r="BJ204" s="19" t="s">
        <v>80</v>
      </c>
      <c r="BK204" s="218">
        <f>ROUND(I204*H204,2)</f>
        <v>0</v>
      </c>
      <c r="BL204" s="19" t="s">
        <v>236</v>
      </c>
      <c r="BM204" s="217" t="s">
        <v>309</v>
      </c>
    </row>
    <row r="205" spans="1:47" s="2" customFormat="1" ht="12">
      <c r="A205" s="40"/>
      <c r="B205" s="41"/>
      <c r="C205" s="42"/>
      <c r="D205" s="219" t="s">
        <v>132</v>
      </c>
      <c r="E205" s="42"/>
      <c r="F205" s="220" t="s">
        <v>310</v>
      </c>
      <c r="G205" s="42"/>
      <c r="H205" s="42"/>
      <c r="I205" s="221"/>
      <c r="J205" s="42"/>
      <c r="K205" s="42"/>
      <c r="L205" s="46"/>
      <c r="M205" s="222"/>
      <c r="N205" s="223"/>
      <c r="O205" s="86"/>
      <c r="P205" s="86"/>
      <c r="Q205" s="86"/>
      <c r="R205" s="86"/>
      <c r="S205" s="86"/>
      <c r="T205" s="87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T205" s="19" t="s">
        <v>132</v>
      </c>
      <c r="AU205" s="19" t="s">
        <v>82</v>
      </c>
    </row>
    <row r="206" spans="1:65" s="2" customFormat="1" ht="16.5" customHeight="1">
      <c r="A206" s="40"/>
      <c r="B206" s="41"/>
      <c r="C206" s="268" t="s">
        <v>311</v>
      </c>
      <c r="D206" s="268" t="s">
        <v>174</v>
      </c>
      <c r="E206" s="269" t="s">
        <v>312</v>
      </c>
      <c r="F206" s="270" t="s">
        <v>313</v>
      </c>
      <c r="G206" s="271" t="s">
        <v>308</v>
      </c>
      <c r="H206" s="272">
        <v>3</v>
      </c>
      <c r="I206" s="273"/>
      <c r="J206" s="274">
        <f>ROUND(I206*H206,2)</f>
        <v>0</v>
      </c>
      <c r="K206" s="270" t="s">
        <v>19</v>
      </c>
      <c r="L206" s="275"/>
      <c r="M206" s="276" t="s">
        <v>19</v>
      </c>
      <c r="N206" s="277" t="s">
        <v>43</v>
      </c>
      <c r="O206" s="86"/>
      <c r="P206" s="215">
        <f>O206*H206</f>
        <v>0</v>
      </c>
      <c r="Q206" s="215">
        <v>0.0067</v>
      </c>
      <c r="R206" s="215">
        <f>Q206*H206</f>
        <v>0.0201</v>
      </c>
      <c r="S206" s="215">
        <v>0</v>
      </c>
      <c r="T206" s="216">
        <f>S206*H206</f>
        <v>0</v>
      </c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R206" s="217" t="s">
        <v>314</v>
      </c>
      <c r="AT206" s="217" t="s">
        <v>174</v>
      </c>
      <c r="AU206" s="217" t="s">
        <v>82</v>
      </c>
      <c r="AY206" s="19" t="s">
        <v>122</v>
      </c>
      <c r="BE206" s="218">
        <f>IF(N206="základní",J206,0)</f>
        <v>0</v>
      </c>
      <c r="BF206" s="218">
        <f>IF(N206="snížená",J206,0)</f>
        <v>0</v>
      </c>
      <c r="BG206" s="218">
        <f>IF(N206="zákl. přenesená",J206,0)</f>
        <v>0</v>
      </c>
      <c r="BH206" s="218">
        <f>IF(N206="sníž. přenesená",J206,0)</f>
        <v>0</v>
      </c>
      <c r="BI206" s="218">
        <f>IF(N206="nulová",J206,0)</f>
        <v>0</v>
      </c>
      <c r="BJ206" s="19" t="s">
        <v>80</v>
      </c>
      <c r="BK206" s="218">
        <f>ROUND(I206*H206,2)</f>
        <v>0</v>
      </c>
      <c r="BL206" s="19" t="s">
        <v>236</v>
      </c>
      <c r="BM206" s="217" t="s">
        <v>315</v>
      </c>
    </row>
    <row r="207" spans="1:65" s="2" customFormat="1" ht="24.15" customHeight="1">
      <c r="A207" s="40"/>
      <c r="B207" s="41"/>
      <c r="C207" s="206" t="s">
        <v>316</v>
      </c>
      <c r="D207" s="206" t="s">
        <v>125</v>
      </c>
      <c r="E207" s="207" t="s">
        <v>317</v>
      </c>
      <c r="F207" s="208" t="s">
        <v>318</v>
      </c>
      <c r="G207" s="209" t="s">
        <v>177</v>
      </c>
      <c r="H207" s="210">
        <v>0.02</v>
      </c>
      <c r="I207" s="211"/>
      <c r="J207" s="212">
        <f>ROUND(I207*H207,2)</f>
        <v>0</v>
      </c>
      <c r="K207" s="208" t="s">
        <v>129</v>
      </c>
      <c r="L207" s="46"/>
      <c r="M207" s="213" t="s">
        <v>19</v>
      </c>
      <c r="N207" s="214" t="s">
        <v>43</v>
      </c>
      <c r="O207" s="86"/>
      <c r="P207" s="215">
        <f>O207*H207</f>
        <v>0</v>
      </c>
      <c r="Q207" s="215">
        <v>0</v>
      </c>
      <c r="R207" s="215">
        <f>Q207*H207</f>
        <v>0</v>
      </c>
      <c r="S207" s="215">
        <v>0</v>
      </c>
      <c r="T207" s="216">
        <f>S207*H207</f>
        <v>0</v>
      </c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R207" s="217" t="s">
        <v>236</v>
      </c>
      <c r="AT207" s="217" t="s">
        <v>125</v>
      </c>
      <c r="AU207" s="217" t="s">
        <v>82</v>
      </c>
      <c r="AY207" s="19" t="s">
        <v>122</v>
      </c>
      <c r="BE207" s="218">
        <f>IF(N207="základní",J207,0)</f>
        <v>0</v>
      </c>
      <c r="BF207" s="218">
        <f>IF(N207="snížená",J207,0)</f>
        <v>0</v>
      </c>
      <c r="BG207" s="218">
        <f>IF(N207="zákl. přenesená",J207,0)</f>
        <v>0</v>
      </c>
      <c r="BH207" s="218">
        <f>IF(N207="sníž. přenesená",J207,0)</f>
        <v>0</v>
      </c>
      <c r="BI207" s="218">
        <f>IF(N207="nulová",J207,0)</f>
        <v>0</v>
      </c>
      <c r="BJ207" s="19" t="s">
        <v>80</v>
      </c>
      <c r="BK207" s="218">
        <f>ROUND(I207*H207,2)</f>
        <v>0</v>
      </c>
      <c r="BL207" s="19" t="s">
        <v>236</v>
      </c>
      <c r="BM207" s="217" t="s">
        <v>319</v>
      </c>
    </row>
    <row r="208" spans="1:47" s="2" customFormat="1" ht="12">
      <c r="A208" s="40"/>
      <c r="B208" s="41"/>
      <c r="C208" s="42"/>
      <c r="D208" s="219" t="s">
        <v>132</v>
      </c>
      <c r="E208" s="42"/>
      <c r="F208" s="220" t="s">
        <v>320</v>
      </c>
      <c r="G208" s="42"/>
      <c r="H208" s="42"/>
      <c r="I208" s="221"/>
      <c r="J208" s="42"/>
      <c r="K208" s="42"/>
      <c r="L208" s="46"/>
      <c r="M208" s="222"/>
      <c r="N208" s="223"/>
      <c r="O208" s="86"/>
      <c r="P208" s="86"/>
      <c r="Q208" s="86"/>
      <c r="R208" s="86"/>
      <c r="S208" s="86"/>
      <c r="T208" s="87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T208" s="19" t="s">
        <v>132</v>
      </c>
      <c r="AU208" s="19" t="s">
        <v>82</v>
      </c>
    </row>
    <row r="209" spans="1:63" s="12" customFormat="1" ht="22.8" customHeight="1">
      <c r="A209" s="12"/>
      <c r="B209" s="190"/>
      <c r="C209" s="191"/>
      <c r="D209" s="192" t="s">
        <v>71</v>
      </c>
      <c r="E209" s="204" t="s">
        <v>321</v>
      </c>
      <c r="F209" s="204" t="s">
        <v>322</v>
      </c>
      <c r="G209" s="191"/>
      <c r="H209" s="191"/>
      <c r="I209" s="194"/>
      <c r="J209" s="205">
        <f>BK209</f>
        <v>0</v>
      </c>
      <c r="K209" s="191"/>
      <c r="L209" s="196"/>
      <c r="M209" s="197"/>
      <c r="N209" s="198"/>
      <c r="O209" s="198"/>
      <c r="P209" s="199">
        <f>SUM(P210:P214)</f>
        <v>0</v>
      </c>
      <c r="Q209" s="198"/>
      <c r="R209" s="199">
        <f>SUM(R210:R214)</f>
        <v>0.9551519999999999</v>
      </c>
      <c r="S209" s="198"/>
      <c r="T209" s="200">
        <f>SUM(T210:T214)</f>
        <v>0</v>
      </c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R209" s="201" t="s">
        <v>82</v>
      </c>
      <c r="AT209" s="202" t="s">
        <v>71</v>
      </c>
      <c r="AU209" s="202" t="s">
        <v>80</v>
      </c>
      <c r="AY209" s="201" t="s">
        <v>122</v>
      </c>
      <c r="BK209" s="203">
        <f>SUM(BK210:BK214)</f>
        <v>0</v>
      </c>
    </row>
    <row r="210" spans="1:65" s="2" customFormat="1" ht="21.75" customHeight="1">
      <c r="A210" s="40"/>
      <c r="B210" s="41"/>
      <c r="C210" s="206" t="s">
        <v>323</v>
      </c>
      <c r="D210" s="206" t="s">
        <v>125</v>
      </c>
      <c r="E210" s="207" t="s">
        <v>324</v>
      </c>
      <c r="F210" s="208" t="s">
        <v>325</v>
      </c>
      <c r="G210" s="209" t="s">
        <v>167</v>
      </c>
      <c r="H210" s="210">
        <v>89.1</v>
      </c>
      <c r="I210" s="211"/>
      <c r="J210" s="212">
        <f>ROUND(I210*H210,2)</f>
        <v>0</v>
      </c>
      <c r="K210" s="208" t="s">
        <v>129</v>
      </c>
      <c r="L210" s="46"/>
      <c r="M210" s="213" t="s">
        <v>19</v>
      </c>
      <c r="N210" s="214" t="s">
        <v>43</v>
      </c>
      <c r="O210" s="86"/>
      <c r="P210" s="215">
        <f>O210*H210</f>
        <v>0</v>
      </c>
      <c r="Q210" s="215">
        <v>6E-05</v>
      </c>
      <c r="R210" s="215">
        <f>Q210*H210</f>
        <v>0.005346</v>
      </c>
      <c r="S210" s="215">
        <v>0</v>
      </c>
      <c r="T210" s="216">
        <f>S210*H210</f>
        <v>0</v>
      </c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R210" s="217" t="s">
        <v>236</v>
      </c>
      <c r="AT210" s="217" t="s">
        <v>125</v>
      </c>
      <c r="AU210" s="217" t="s">
        <v>82</v>
      </c>
      <c r="AY210" s="19" t="s">
        <v>122</v>
      </c>
      <c r="BE210" s="218">
        <f>IF(N210="základní",J210,0)</f>
        <v>0</v>
      </c>
      <c r="BF210" s="218">
        <f>IF(N210="snížená",J210,0)</f>
        <v>0</v>
      </c>
      <c r="BG210" s="218">
        <f>IF(N210="zákl. přenesená",J210,0)</f>
        <v>0</v>
      </c>
      <c r="BH210" s="218">
        <f>IF(N210="sníž. přenesená",J210,0)</f>
        <v>0</v>
      </c>
      <c r="BI210" s="218">
        <f>IF(N210="nulová",J210,0)</f>
        <v>0</v>
      </c>
      <c r="BJ210" s="19" t="s">
        <v>80</v>
      </c>
      <c r="BK210" s="218">
        <f>ROUND(I210*H210,2)</f>
        <v>0</v>
      </c>
      <c r="BL210" s="19" t="s">
        <v>236</v>
      </c>
      <c r="BM210" s="217" t="s">
        <v>326</v>
      </c>
    </row>
    <row r="211" spans="1:47" s="2" customFormat="1" ht="12">
      <c r="A211" s="40"/>
      <c r="B211" s="41"/>
      <c r="C211" s="42"/>
      <c r="D211" s="219" t="s">
        <v>132</v>
      </c>
      <c r="E211" s="42"/>
      <c r="F211" s="220" t="s">
        <v>327</v>
      </c>
      <c r="G211" s="42"/>
      <c r="H211" s="42"/>
      <c r="I211" s="221"/>
      <c r="J211" s="42"/>
      <c r="K211" s="42"/>
      <c r="L211" s="46"/>
      <c r="M211" s="222"/>
      <c r="N211" s="223"/>
      <c r="O211" s="86"/>
      <c r="P211" s="86"/>
      <c r="Q211" s="86"/>
      <c r="R211" s="86"/>
      <c r="S211" s="86"/>
      <c r="T211" s="87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T211" s="19" t="s">
        <v>132</v>
      </c>
      <c r="AU211" s="19" t="s">
        <v>82</v>
      </c>
    </row>
    <row r="212" spans="1:65" s="2" customFormat="1" ht="16.5" customHeight="1">
      <c r="A212" s="40"/>
      <c r="B212" s="41"/>
      <c r="C212" s="268" t="s">
        <v>328</v>
      </c>
      <c r="D212" s="268" t="s">
        <v>174</v>
      </c>
      <c r="E212" s="269" t="s">
        <v>329</v>
      </c>
      <c r="F212" s="270" t="s">
        <v>330</v>
      </c>
      <c r="G212" s="271" t="s">
        <v>167</v>
      </c>
      <c r="H212" s="272">
        <v>89.1</v>
      </c>
      <c r="I212" s="273"/>
      <c r="J212" s="274">
        <f>ROUND(I212*H212,2)</f>
        <v>0</v>
      </c>
      <c r="K212" s="270" t="s">
        <v>19</v>
      </c>
      <c r="L212" s="275"/>
      <c r="M212" s="276" t="s">
        <v>19</v>
      </c>
      <c r="N212" s="277" t="s">
        <v>43</v>
      </c>
      <c r="O212" s="86"/>
      <c r="P212" s="215">
        <f>O212*H212</f>
        <v>0</v>
      </c>
      <c r="Q212" s="215">
        <v>0.01066</v>
      </c>
      <c r="R212" s="215">
        <f>Q212*H212</f>
        <v>0.9498059999999999</v>
      </c>
      <c r="S212" s="215">
        <v>0</v>
      </c>
      <c r="T212" s="216">
        <f>S212*H212</f>
        <v>0</v>
      </c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R212" s="217" t="s">
        <v>314</v>
      </c>
      <c r="AT212" s="217" t="s">
        <v>174</v>
      </c>
      <c r="AU212" s="217" t="s">
        <v>82</v>
      </c>
      <c r="AY212" s="19" t="s">
        <v>122</v>
      </c>
      <c r="BE212" s="218">
        <f>IF(N212="základní",J212,0)</f>
        <v>0</v>
      </c>
      <c r="BF212" s="218">
        <f>IF(N212="snížená",J212,0)</f>
        <v>0</v>
      </c>
      <c r="BG212" s="218">
        <f>IF(N212="zákl. přenesená",J212,0)</f>
        <v>0</v>
      </c>
      <c r="BH212" s="218">
        <f>IF(N212="sníž. přenesená",J212,0)</f>
        <v>0</v>
      </c>
      <c r="BI212" s="218">
        <f>IF(N212="nulová",J212,0)</f>
        <v>0</v>
      </c>
      <c r="BJ212" s="19" t="s">
        <v>80</v>
      </c>
      <c r="BK212" s="218">
        <f>ROUND(I212*H212,2)</f>
        <v>0</v>
      </c>
      <c r="BL212" s="19" t="s">
        <v>236</v>
      </c>
      <c r="BM212" s="217" t="s">
        <v>331</v>
      </c>
    </row>
    <row r="213" spans="1:65" s="2" customFormat="1" ht="24.15" customHeight="1">
      <c r="A213" s="40"/>
      <c r="B213" s="41"/>
      <c r="C213" s="206" t="s">
        <v>332</v>
      </c>
      <c r="D213" s="206" t="s">
        <v>125</v>
      </c>
      <c r="E213" s="207" t="s">
        <v>317</v>
      </c>
      <c r="F213" s="208" t="s">
        <v>318</v>
      </c>
      <c r="G213" s="209" t="s">
        <v>177</v>
      </c>
      <c r="H213" s="210">
        <v>0.955</v>
      </c>
      <c r="I213" s="211"/>
      <c r="J213" s="212">
        <f>ROUND(I213*H213,2)</f>
        <v>0</v>
      </c>
      <c r="K213" s="208" t="s">
        <v>129</v>
      </c>
      <c r="L213" s="46"/>
      <c r="M213" s="213" t="s">
        <v>19</v>
      </c>
      <c r="N213" s="214" t="s">
        <v>43</v>
      </c>
      <c r="O213" s="86"/>
      <c r="P213" s="215">
        <f>O213*H213</f>
        <v>0</v>
      </c>
      <c r="Q213" s="215">
        <v>0</v>
      </c>
      <c r="R213" s="215">
        <f>Q213*H213</f>
        <v>0</v>
      </c>
      <c r="S213" s="215">
        <v>0</v>
      </c>
      <c r="T213" s="216">
        <f>S213*H213</f>
        <v>0</v>
      </c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R213" s="217" t="s">
        <v>236</v>
      </c>
      <c r="AT213" s="217" t="s">
        <v>125</v>
      </c>
      <c r="AU213" s="217" t="s">
        <v>82</v>
      </c>
      <c r="AY213" s="19" t="s">
        <v>122</v>
      </c>
      <c r="BE213" s="218">
        <f>IF(N213="základní",J213,0)</f>
        <v>0</v>
      </c>
      <c r="BF213" s="218">
        <f>IF(N213="snížená",J213,0)</f>
        <v>0</v>
      </c>
      <c r="BG213" s="218">
        <f>IF(N213="zákl. přenesená",J213,0)</f>
        <v>0</v>
      </c>
      <c r="BH213" s="218">
        <f>IF(N213="sníž. přenesená",J213,0)</f>
        <v>0</v>
      </c>
      <c r="BI213" s="218">
        <f>IF(N213="nulová",J213,0)</f>
        <v>0</v>
      </c>
      <c r="BJ213" s="19" t="s">
        <v>80</v>
      </c>
      <c r="BK213" s="218">
        <f>ROUND(I213*H213,2)</f>
        <v>0</v>
      </c>
      <c r="BL213" s="19" t="s">
        <v>236</v>
      </c>
      <c r="BM213" s="217" t="s">
        <v>333</v>
      </c>
    </row>
    <row r="214" spans="1:47" s="2" customFormat="1" ht="12">
      <c r="A214" s="40"/>
      <c r="B214" s="41"/>
      <c r="C214" s="42"/>
      <c r="D214" s="219" t="s">
        <v>132</v>
      </c>
      <c r="E214" s="42"/>
      <c r="F214" s="220" t="s">
        <v>320</v>
      </c>
      <c r="G214" s="42"/>
      <c r="H214" s="42"/>
      <c r="I214" s="221"/>
      <c r="J214" s="42"/>
      <c r="K214" s="42"/>
      <c r="L214" s="46"/>
      <c r="M214" s="222"/>
      <c r="N214" s="223"/>
      <c r="O214" s="86"/>
      <c r="P214" s="86"/>
      <c r="Q214" s="86"/>
      <c r="R214" s="86"/>
      <c r="S214" s="86"/>
      <c r="T214" s="87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T214" s="19" t="s">
        <v>132</v>
      </c>
      <c r="AU214" s="19" t="s">
        <v>82</v>
      </c>
    </row>
    <row r="215" spans="1:63" s="12" customFormat="1" ht="22.8" customHeight="1">
      <c r="A215" s="12"/>
      <c r="B215" s="190"/>
      <c r="C215" s="191"/>
      <c r="D215" s="192" t="s">
        <v>71</v>
      </c>
      <c r="E215" s="204" t="s">
        <v>334</v>
      </c>
      <c r="F215" s="204" t="s">
        <v>335</v>
      </c>
      <c r="G215" s="191"/>
      <c r="H215" s="191"/>
      <c r="I215" s="194"/>
      <c r="J215" s="205">
        <f>BK215</f>
        <v>0</v>
      </c>
      <c r="K215" s="191"/>
      <c r="L215" s="196"/>
      <c r="M215" s="197"/>
      <c r="N215" s="198"/>
      <c r="O215" s="198"/>
      <c r="P215" s="199">
        <f>SUM(P216:P245)</f>
        <v>0</v>
      </c>
      <c r="Q215" s="198"/>
      <c r="R215" s="199">
        <f>SUM(R216:R245)</f>
        <v>0.00365</v>
      </c>
      <c r="S215" s="198"/>
      <c r="T215" s="200">
        <f>SUM(T216:T245)</f>
        <v>0</v>
      </c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R215" s="201" t="s">
        <v>82</v>
      </c>
      <c r="AT215" s="202" t="s">
        <v>71</v>
      </c>
      <c r="AU215" s="202" t="s">
        <v>80</v>
      </c>
      <c r="AY215" s="201" t="s">
        <v>122</v>
      </c>
      <c r="BK215" s="203">
        <f>SUM(BK216:BK245)</f>
        <v>0</v>
      </c>
    </row>
    <row r="216" spans="1:65" s="2" customFormat="1" ht="16.5" customHeight="1">
      <c r="A216" s="40"/>
      <c r="B216" s="41"/>
      <c r="C216" s="206" t="s">
        <v>314</v>
      </c>
      <c r="D216" s="206" t="s">
        <v>125</v>
      </c>
      <c r="E216" s="207" t="s">
        <v>336</v>
      </c>
      <c r="F216" s="208" t="s">
        <v>337</v>
      </c>
      <c r="G216" s="209" t="s">
        <v>155</v>
      </c>
      <c r="H216" s="210">
        <v>161.286</v>
      </c>
      <c r="I216" s="211"/>
      <c r="J216" s="212">
        <f>ROUND(I216*H216,2)</f>
        <v>0</v>
      </c>
      <c r="K216" s="208" t="s">
        <v>129</v>
      </c>
      <c r="L216" s="46"/>
      <c r="M216" s="213" t="s">
        <v>19</v>
      </c>
      <c r="N216" s="214" t="s">
        <v>43</v>
      </c>
      <c r="O216" s="86"/>
      <c r="P216" s="215">
        <f>O216*H216</f>
        <v>0</v>
      </c>
      <c r="Q216" s="215">
        <v>0</v>
      </c>
      <c r="R216" s="215">
        <f>Q216*H216</f>
        <v>0</v>
      </c>
      <c r="S216" s="215">
        <v>0</v>
      </c>
      <c r="T216" s="216">
        <f>S216*H216</f>
        <v>0</v>
      </c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R216" s="217" t="s">
        <v>236</v>
      </c>
      <c r="AT216" s="217" t="s">
        <v>125</v>
      </c>
      <c r="AU216" s="217" t="s">
        <v>82</v>
      </c>
      <c r="AY216" s="19" t="s">
        <v>122</v>
      </c>
      <c r="BE216" s="218">
        <f>IF(N216="základní",J216,0)</f>
        <v>0</v>
      </c>
      <c r="BF216" s="218">
        <f>IF(N216="snížená",J216,0)</f>
        <v>0</v>
      </c>
      <c r="BG216" s="218">
        <f>IF(N216="zákl. přenesená",J216,0)</f>
        <v>0</v>
      </c>
      <c r="BH216" s="218">
        <f>IF(N216="sníž. přenesená",J216,0)</f>
        <v>0</v>
      </c>
      <c r="BI216" s="218">
        <f>IF(N216="nulová",J216,0)</f>
        <v>0</v>
      </c>
      <c r="BJ216" s="19" t="s">
        <v>80</v>
      </c>
      <c r="BK216" s="218">
        <f>ROUND(I216*H216,2)</f>
        <v>0</v>
      </c>
      <c r="BL216" s="19" t="s">
        <v>236</v>
      </c>
      <c r="BM216" s="217" t="s">
        <v>338</v>
      </c>
    </row>
    <row r="217" spans="1:47" s="2" customFormat="1" ht="12">
      <c r="A217" s="40"/>
      <c r="B217" s="41"/>
      <c r="C217" s="42"/>
      <c r="D217" s="219" t="s">
        <v>132</v>
      </c>
      <c r="E217" s="42"/>
      <c r="F217" s="220" t="s">
        <v>339</v>
      </c>
      <c r="G217" s="42"/>
      <c r="H217" s="42"/>
      <c r="I217" s="221"/>
      <c r="J217" s="42"/>
      <c r="K217" s="42"/>
      <c r="L217" s="46"/>
      <c r="M217" s="222"/>
      <c r="N217" s="223"/>
      <c r="O217" s="86"/>
      <c r="P217" s="86"/>
      <c r="Q217" s="86"/>
      <c r="R217" s="86"/>
      <c r="S217" s="86"/>
      <c r="T217" s="87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T217" s="19" t="s">
        <v>132</v>
      </c>
      <c r="AU217" s="19" t="s">
        <v>82</v>
      </c>
    </row>
    <row r="218" spans="1:51" s="14" customFormat="1" ht="12">
      <c r="A218" s="14"/>
      <c r="B218" s="235"/>
      <c r="C218" s="236"/>
      <c r="D218" s="226" t="s">
        <v>134</v>
      </c>
      <c r="E218" s="237" t="s">
        <v>19</v>
      </c>
      <c r="F218" s="238" t="s">
        <v>340</v>
      </c>
      <c r="G218" s="236"/>
      <c r="H218" s="239">
        <v>161.286</v>
      </c>
      <c r="I218" s="240"/>
      <c r="J218" s="236"/>
      <c r="K218" s="236"/>
      <c r="L218" s="241"/>
      <c r="M218" s="242"/>
      <c r="N218" s="243"/>
      <c r="O218" s="243"/>
      <c r="P218" s="243"/>
      <c r="Q218" s="243"/>
      <c r="R218" s="243"/>
      <c r="S218" s="243"/>
      <c r="T218" s="24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45" t="s">
        <v>134</v>
      </c>
      <c r="AU218" s="245" t="s">
        <v>82</v>
      </c>
      <c r="AV218" s="14" t="s">
        <v>82</v>
      </c>
      <c r="AW218" s="14" t="s">
        <v>33</v>
      </c>
      <c r="AX218" s="14" t="s">
        <v>72</v>
      </c>
      <c r="AY218" s="245" t="s">
        <v>122</v>
      </c>
    </row>
    <row r="219" spans="1:51" s="15" customFormat="1" ht="12">
      <c r="A219" s="15"/>
      <c r="B219" s="246"/>
      <c r="C219" s="247"/>
      <c r="D219" s="226" t="s">
        <v>134</v>
      </c>
      <c r="E219" s="248" t="s">
        <v>19</v>
      </c>
      <c r="F219" s="249" t="s">
        <v>138</v>
      </c>
      <c r="G219" s="247"/>
      <c r="H219" s="250">
        <v>161.286</v>
      </c>
      <c r="I219" s="251"/>
      <c r="J219" s="247"/>
      <c r="K219" s="247"/>
      <c r="L219" s="252"/>
      <c r="M219" s="253"/>
      <c r="N219" s="254"/>
      <c r="O219" s="254"/>
      <c r="P219" s="254"/>
      <c r="Q219" s="254"/>
      <c r="R219" s="254"/>
      <c r="S219" s="254"/>
      <c r="T219" s="25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T219" s="256" t="s">
        <v>134</v>
      </c>
      <c r="AU219" s="256" t="s">
        <v>82</v>
      </c>
      <c r="AV219" s="15" t="s">
        <v>139</v>
      </c>
      <c r="AW219" s="15" t="s">
        <v>33</v>
      </c>
      <c r="AX219" s="15" t="s">
        <v>80</v>
      </c>
      <c r="AY219" s="256" t="s">
        <v>122</v>
      </c>
    </row>
    <row r="220" spans="1:65" s="2" customFormat="1" ht="16.5" customHeight="1">
      <c r="A220" s="40"/>
      <c r="B220" s="41"/>
      <c r="C220" s="206" t="s">
        <v>341</v>
      </c>
      <c r="D220" s="206" t="s">
        <v>125</v>
      </c>
      <c r="E220" s="207" t="s">
        <v>342</v>
      </c>
      <c r="F220" s="208" t="s">
        <v>343</v>
      </c>
      <c r="G220" s="209" t="s">
        <v>155</v>
      </c>
      <c r="H220" s="210">
        <v>538.068</v>
      </c>
      <c r="I220" s="211"/>
      <c r="J220" s="212">
        <f>ROUND(I220*H220,2)</f>
        <v>0</v>
      </c>
      <c r="K220" s="208" t="s">
        <v>129</v>
      </c>
      <c r="L220" s="46"/>
      <c r="M220" s="213" t="s">
        <v>19</v>
      </c>
      <c r="N220" s="214" t="s">
        <v>43</v>
      </c>
      <c r="O220" s="86"/>
      <c r="P220" s="215">
        <f>O220*H220</f>
        <v>0</v>
      </c>
      <c r="Q220" s="215">
        <v>0</v>
      </c>
      <c r="R220" s="215">
        <f>Q220*H220</f>
        <v>0</v>
      </c>
      <c r="S220" s="215">
        <v>0</v>
      </c>
      <c r="T220" s="216">
        <f>S220*H220</f>
        <v>0</v>
      </c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R220" s="217" t="s">
        <v>236</v>
      </c>
      <c r="AT220" s="217" t="s">
        <v>125</v>
      </c>
      <c r="AU220" s="217" t="s">
        <v>82</v>
      </c>
      <c r="AY220" s="19" t="s">
        <v>122</v>
      </c>
      <c r="BE220" s="218">
        <f>IF(N220="základní",J220,0)</f>
        <v>0</v>
      </c>
      <c r="BF220" s="218">
        <f>IF(N220="snížená",J220,0)</f>
        <v>0</v>
      </c>
      <c r="BG220" s="218">
        <f>IF(N220="zákl. přenesená",J220,0)</f>
        <v>0</v>
      </c>
      <c r="BH220" s="218">
        <f>IF(N220="sníž. přenesená",J220,0)</f>
        <v>0</v>
      </c>
      <c r="BI220" s="218">
        <f>IF(N220="nulová",J220,0)</f>
        <v>0</v>
      </c>
      <c r="BJ220" s="19" t="s">
        <v>80</v>
      </c>
      <c r="BK220" s="218">
        <f>ROUND(I220*H220,2)</f>
        <v>0</v>
      </c>
      <c r="BL220" s="19" t="s">
        <v>236</v>
      </c>
      <c r="BM220" s="217" t="s">
        <v>344</v>
      </c>
    </row>
    <row r="221" spans="1:47" s="2" customFormat="1" ht="12">
      <c r="A221" s="40"/>
      <c r="B221" s="41"/>
      <c r="C221" s="42"/>
      <c r="D221" s="219" t="s">
        <v>132</v>
      </c>
      <c r="E221" s="42"/>
      <c r="F221" s="220" t="s">
        <v>345</v>
      </c>
      <c r="G221" s="42"/>
      <c r="H221" s="42"/>
      <c r="I221" s="221"/>
      <c r="J221" s="42"/>
      <c r="K221" s="42"/>
      <c r="L221" s="46"/>
      <c r="M221" s="222"/>
      <c r="N221" s="223"/>
      <c r="O221" s="86"/>
      <c r="P221" s="86"/>
      <c r="Q221" s="86"/>
      <c r="R221" s="86"/>
      <c r="S221" s="86"/>
      <c r="T221" s="87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T221" s="19" t="s">
        <v>132</v>
      </c>
      <c r="AU221" s="19" t="s">
        <v>82</v>
      </c>
    </row>
    <row r="222" spans="1:51" s="14" customFormat="1" ht="12">
      <c r="A222" s="14"/>
      <c r="B222" s="235"/>
      <c r="C222" s="236"/>
      <c r="D222" s="226" t="s">
        <v>134</v>
      </c>
      <c r="E222" s="237" t="s">
        <v>19</v>
      </c>
      <c r="F222" s="238" t="s">
        <v>346</v>
      </c>
      <c r="G222" s="236"/>
      <c r="H222" s="239">
        <v>446.056</v>
      </c>
      <c r="I222" s="240"/>
      <c r="J222" s="236"/>
      <c r="K222" s="236"/>
      <c r="L222" s="241"/>
      <c r="M222" s="242"/>
      <c r="N222" s="243"/>
      <c r="O222" s="243"/>
      <c r="P222" s="243"/>
      <c r="Q222" s="243"/>
      <c r="R222" s="243"/>
      <c r="S222" s="243"/>
      <c r="T222" s="24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45" t="s">
        <v>134</v>
      </c>
      <c r="AU222" s="245" t="s">
        <v>82</v>
      </c>
      <c r="AV222" s="14" t="s">
        <v>82</v>
      </c>
      <c r="AW222" s="14" t="s">
        <v>33</v>
      </c>
      <c r="AX222" s="14" t="s">
        <v>72</v>
      </c>
      <c r="AY222" s="245" t="s">
        <v>122</v>
      </c>
    </row>
    <row r="223" spans="1:51" s="14" customFormat="1" ht="12">
      <c r="A223" s="14"/>
      <c r="B223" s="235"/>
      <c r="C223" s="236"/>
      <c r="D223" s="226" t="s">
        <v>134</v>
      </c>
      <c r="E223" s="237" t="s">
        <v>19</v>
      </c>
      <c r="F223" s="238" t="s">
        <v>347</v>
      </c>
      <c r="G223" s="236"/>
      <c r="H223" s="239">
        <v>64.49</v>
      </c>
      <c r="I223" s="240"/>
      <c r="J223" s="236"/>
      <c r="K223" s="236"/>
      <c r="L223" s="241"/>
      <c r="M223" s="242"/>
      <c r="N223" s="243"/>
      <c r="O223" s="243"/>
      <c r="P223" s="243"/>
      <c r="Q223" s="243"/>
      <c r="R223" s="243"/>
      <c r="S223" s="243"/>
      <c r="T223" s="24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45" t="s">
        <v>134</v>
      </c>
      <c r="AU223" s="245" t="s">
        <v>82</v>
      </c>
      <c r="AV223" s="14" t="s">
        <v>82</v>
      </c>
      <c r="AW223" s="14" t="s">
        <v>33</v>
      </c>
      <c r="AX223" s="14" t="s">
        <v>72</v>
      </c>
      <c r="AY223" s="245" t="s">
        <v>122</v>
      </c>
    </row>
    <row r="224" spans="1:51" s="14" customFormat="1" ht="12">
      <c r="A224" s="14"/>
      <c r="B224" s="235"/>
      <c r="C224" s="236"/>
      <c r="D224" s="226" t="s">
        <v>134</v>
      </c>
      <c r="E224" s="237" t="s">
        <v>19</v>
      </c>
      <c r="F224" s="238" t="s">
        <v>348</v>
      </c>
      <c r="G224" s="236"/>
      <c r="H224" s="239">
        <v>27.522</v>
      </c>
      <c r="I224" s="240"/>
      <c r="J224" s="236"/>
      <c r="K224" s="236"/>
      <c r="L224" s="241"/>
      <c r="M224" s="242"/>
      <c r="N224" s="243"/>
      <c r="O224" s="243"/>
      <c r="P224" s="243"/>
      <c r="Q224" s="243"/>
      <c r="R224" s="243"/>
      <c r="S224" s="243"/>
      <c r="T224" s="24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45" t="s">
        <v>134</v>
      </c>
      <c r="AU224" s="245" t="s">
        <v>82</v>
      </c>
      <c r="AV224" s="14" t="s">
        <v>82</v>
      </c>
      <c r="AW224" s="14" t="s">
        <v>33</v>
      </c>
      <c r="AX224" s="14" t="s">
        <v>72</v>
      </c>
      <c r="AY224" s="245" t="s">
        <v>122</v>
      </c>
    </row>
    <row r="225" spans="1:51" s="15" customFormat="1" ht="12">
      <c r="A225" s="15"/>
      <c r="B225" s="246"/>
      <c r="C225" s="247"/>
      <c r="D225" s="226" t="s">
        <v>134</v>
      </c>
      <c r="E225" s="248" t="s">
        <v>19</v>
      </c>
      <c r="F225" s="249" t="s">
        <v>138</v>
      </c>
      <c r="G225" s="247"/>
      <c r="H225" s="250">
        <v>538.068</v>
      </c>
      <c r="I225" s="251"/>
      <c r="J225" s="247"/>
      <c r="K225" s="247"/>
      <c r="L225" s="252"/>
      <c r="M225" s="253"/>
      <c r="N225" s="254"/>
      <c r="O225" s="254"/>
      <c r="P225" s="254"/>
      <c r="Q225" s="254"/>
      <c r="R225" s="254"/>
      <c r="S225" s="254"/>
      <c r="T225" s="25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T225" s="256" t="s">
        <v>134</v>
      </c>
      <c r="AU225" s="256" t="s">
        <v>82</v>
      </c>
      <c r="AV225" s="15" t="s">
        <v>139</v>
      </c>
      <c r="AW225" s="15" t="s">
        <v>33</v>
      </c>
      <c r="AX225" s="15" t="s">
        <v>80</v>
      </c>
      <c r="AY225" s="256" t="s">
        <v>122</v>
      </c>
    </row>
    <row r="226" spans="1:65" s="2" customFormat="1" ht="21.75" customHeight="1">
      <c r="A226" s="40"/>
      <c r="B226" s="41"/>
      <c r="C226" s="206" t="s">
        <v>349</v>
      </c>
      <c r="D226" s="206" t="s">
        <v>125</v>
      </c>
      <c r="E226" s="207" t="s">
        <v>350</v>
      </c>
      <c r="F226" s="208" t="s">
        <v>351</v>
      </c>
      <c r="G226" s="209" t="s">
        <v>167</v>
      </c>
      <c r="H226" s="210">
        <v>50</v>
      </c>
      <c r="I226" s="211"/>
      <c r="J226" s="212">
        <f>ROUND(I226*H226,2)</f>
        <v>0</v>
      </c>
      <c r="K226" s="208" t="s">
        <v>129</v>
      </c>
      <c r="L226" s="46"/>
      <c r="M226" s="213" t="s">
        <v>19</v>
      </c>
      <c r="N226" s="214" t="s">
        <v>43</v>
      </c>
      <c r="O226" s="86"/>
      <c r="P226" s="215">
        <f>O226*H226</f>
        <v>0</v>
      </c>
      <c r="Q226" s="215">
        <v>0</v>
      </c>
      <c r="R226" s="215">
        <f>Q226*H226</f>
        <v>0</v>
      </c>
      <c r="S226" s="215">
        <v>0</v>
      </c>
      <c r="T226" s="216">
        <f>S226*H226</f>
        <v>0</v>
      </c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R226" s="217" t="s">
        <v>236</v>
      </c>
      <c r="AT226" s="217" t="s">
        <v>125</v>
      </c>
      <c r="AU226" s="217" t="s">
        <v>82</v>
      </c>
      <c r="AY226" s="19" t="s">
        <v>122</v>
      </c>
      <c r="BE226" s="218">
        <f>IF(N226="základní",J226,0)</f>
        <v>0</v>
      </c>
      <c r="BF226" s="218">
        <f>IF(N226="snížená",J226,0)</f>
        <v>0</v>
      </c>
      <c r="BG226" s="218">
        <f>IF(N226="zákl. přenesená",J226,0)</f>
        <v>0</v>
      </c>
      <c r="BH226" s="218">
        <f>IF(N226="sníž. přenesená",J226,0)</f>
        <v>0</v>
      </c>
      <c r="BI226" s="218">
        <f>IF(N226="nulová",J226,0)</f>
        <v>0</v>
      </c>
      <c r="BJ226" s="19" t="s">
        <v>80</v>
      </c>
      <c r="BK226" s="218">
        <f>ROUND(I226*H226,2)</f>
        <v>0</v>
      </c>
      <c r="BL226" s="19" t="s">
        <v>236</v>
      </c>
      <c r="BM226" s="217" t="s">
        <v>352</v>
      </c>
    </row>
    <row r="227" spans="1:47" s="2" customFormat="1" ht="12">
      <c r="A227" s="40"/>
      <c r="B227" s="41"/>
      <c r="C227" s="42"/>
      <c r="D227" s="219" t="s">
        <v>132</v>
      </c>
      <c r="E227" s="42"/>
      <c r="F227" s="220" t="s">
        <v>353</v>
      </c>
      <c r="G227" s="42"/>
      <c r="H227" s="42"/>
      <c r="I227" s="221"/>
      <c r="J227" s="42"/>
      <c r="K227" s="42"/>
      <c r="L227" s="46"/>
      <c r="M227" s="222"/>
      <c r="N227" s="223"/>
      <c r="O227" s="86"/>
      <c r="P227" s="86"/>
      <c r="Q227" s="86"/>
      <c r="R227" s="86"/>
      <c r="S227" s="86"/>
      <c r="T227" s="87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T227" s="19" t="s">
        <v>132</v>
      </c>
      <c r="AU227" s="19" t="s">
        <v>82</v>
      </c>
    </row>
    <row r="228" spans="1:51" s="14" customFormat="1" ht="12">
      <c r="A228" s="14"/>
      <c r="B228" s="235"/>
      <c r="C228" s="236"/>
      <c r="D228" s="226" t="s">
        <v>134</v>
      </c>
      <c r="E228" s="237" t="s">
        <v>19</v>
      </c>
      <c r="F228" s="238" t="s">
        <v>354</v>
      </c>
      <c r="G228" s="236"/>
      <c r="H228" s="239">
        <v>50</v>
      </c>
      <c r="I228" s="240"/>
      <c r="J228" s="236"/>
      <c r="K228" s="236"/>
      <c r="L228" s="241"/>
      <c r="M228" s="242"/>
      <c r="N228" s="243"/>
      <c r="O228" s="243"/>
      <c r="P228" s="243"/>
      <c r="Q228" s="243"/>
      <c r="R228" s="243"/>
      <c r="S228" s="243"/>
      <c r="T228" s="24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45" t="s">
        <v>134</v>
      </c>
      <c r="AU228" s="245" t="s">
        <v>82</v>
      </c>
      <c r="AV228" s="14" t="s">
        <v>82</v>
      </c>
      <c r="AW228" s="14" t="s">
        <v>33</v>
      </c>
      <c r="AX228" s="14" t="s">
        <v>72</v>
      </c>
      <c r="AY228" s="245" t="s">
        <v>122</v>
      </c>
    </row>
    <row r="229" spans="1:51" s="15" customFormat="1" ht="12">
      <c r="A229" s="15"/>
      <c r="B229" s="246"/>
      <c r="C229" s="247"/>
      <c r="D229" s="226" t="s">
        <v>134</v>
      </c>
      <c r="E229" s="248" t="s">
        <v>19</v>
      </c>
      <c r="F229" s="249" t="s">
        <v>138</v>
      </c>
      <c r="G229" s="247"/>
      <c r="H229" s="250">
        <v>50</v>
      </c>
      <c r="I229" s="251"/>
      <c r="J229" s="247"/>
      <c r="K229" s="247"/>
      <c r="L229" s="252"/>
      <c r="M229" s="253"/>
      <c r="N229" s="254"/>
      <c r="O229" s="254"/>
      <c r="P229" s="254"/>
      <c r="Q229" s="254"/>
      <c r="R229" s="254"/>
      <c r="S229" s="254"/>
      <c r="T229" s="25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T229" s="256" t="s">
        <v>134</v>
      </c>
      <c r="AU229" s="256" t="s">
        <v>82</v>
      </c>
      <c r="AV229" s="15" t="s">
        <v>139</v>
      </c>
      <c r="AW229" s="15" t="s">
        <v>33</v>
      </c>
      <c r="AX229" s="15" t="s">
        <v>80</v>
      </c>
      <c r="AY229" s="256" t="s">
        <v>122</v>
      </c>
    </row>
    <row r="230" spans="1:65" s="2" customFormat="1" ht="16.5" customHeight="1">
      <c r="A230" s="40"/>
      <c r="B230" s="41"/>
      <c r="C230" s="268" t="s">
        <v>355</v>
      </c>
      <c r="D230" s="268" t="s">
        <v>174</v>
      </c>
      <c r="E230" s="269" t="s">
        <v>356</v>
      </c>
      <c r="F230" s="270" t="s">
        <v>357</v>
      </c>
      <c r="G230" s="271" t="s">
        <v>358</v>
      </c>
      <c r="H230" s="272">
        <v>2.45</v>
      </c>
      <c r="I230" s="273"/>
      <c r="J230" s="274">
        <f>ROUND(I230*H230,2)</f>
        <v>0</v>
      </c>
      <c r="K230" s="270" t="s">
        <v>129</v>
      </c>
      <c r="L230" s="275"/>
      <c r="M230" s="276" t="s">
        <v>19</v>
      </c>
      <c r="N230" s="277" t="s">
        <v>43</v>
      </c>
      <c r="O230" s="86"/>
      <c r="P230" s="215">
        <f>O230*H230</f>
        <v>0</v>
      </c>
      <c r="Q230" s="215">
        <v>0.001</v>
      </c>
      <c r="R230" s="215">
        <f>Q230*H230</f>
        <v>0.0024500000000000004</v>
      </c>
      <c r="S230" s="215">
        <v>0</v>
      </c>
      <c r="T230" s="216">
        <f>S230*H230</f>
        <v>0</v>
      </c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R230" s="217" t="s">
        <v>314</v>
      </c>
      <c r="AT230" s="217" t="s">
        <v>174</v>
      </c>
      <c r="AU230" s="217" t="s">
        <v>82</v>
      </c>
      <c r="AY230" s="19" t="s">
        <v>122</v>
      </c>
      <c r="BE230" s="218">
        <f>IF(N230="základní",J230,0)</f>
        <v>0</v>
      </c>
      <c r="BF230" s="218">
        <f>IF(N230="snížená",J230,0)</f>
        <v>0</v>
      </c>
      <c r="BG230" s="218">
        <f>IF(N230="zákl. přenesená",J230,0)</f>
        <v>0</v>
      </c>
      <c r="BH230" s="218">
        <f>IF(N230="sníž. přenesená",J230,0)</f>
        <v>0</v>
      </c>
      <c r="BI230" s="218">
        <f>IF(N230="nulová",J230,0)</f>
        <v>0</v>
      </c>
      <c r="BJ230" s="19" t="s">
        <v>80</v>
      </c>
      <c r="BK230" s="218">
        <f>ROUND(I230*H230,2)</f>
        <v>0</v>
      </c>
      <c r="BL230" s="19" t="s">
        <v>236</v>
      </c>
      <c r="BM230" s="217" t="s">
        <v>359</v>
      </c>
    </row>
    <row r="231" spans="1:51" s="14" customFormat="1" ht="12">
      <c r="A231" s="14"/>
      <c r="B231" s="235"/>
      <c r="C231" s="236"/>
      <c r="D231" s="226" t="s">
        <v>134</v>
      </c>
      <c r="E231" s="236"/>
      <c r="F231" s="238" t="s">
        <v>360</v>
      </c>
      <c r="G231" s="236"/>
      <c r="H231" s="239">
        <v>2.45</v>
      </c>
      <c r="I231" s="240"/>
      <c r="J231" s="236"/>
      <c r="K231" s="236"/>
      <c r="L231" s="241"/>
      <c r="M231" s="242"/>
      <c r="N231" s="243"/>
      <c r="O231" s="243"/>
      <c r="P231" s="243"/>
      <c r="Q231" s="243"/>
      <c r="R231" s="243"/>
      <c r="S231" s="243"/>
      <c r="T231" s="24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45" t="s">
        <v>134</v>
      </c>
      <c r="AU231" s="245" t="s">
        <v>82</v>
      </c>
      <c r="AV231" s="14" t="s">
        <v>82</v>
      </c>
      <c r="AW231" s="14" t="s">
        <v>4</v>
      </c>
      <c r="AX231" s="14" t="s">
        <v>80</v>
      </c>
      <c r="AY231" s="245" t="s">
        <v>122</v>
      </c>
    </row>
    <row r="232" spans="1:65" s="2" customFormat="1" ht="16.5" customHeight="1">
      <c r="A232" s="40"/>
      <c r="B232" s="41"/>
      <c r="C232" s="206" t="s">
        <v>361</v>
      </c>
      <c r="D232" s="206" t="s">
        <v>125</v>
      </c>
      <c r="E232" s="207" t="s">
        <v>362</v>
      </c>
      <c r="F232" s="208" t="s">
        <v>363</v>
      </c>
      <c r="G232" s="209" t="s">
        <v>155</v>
      </c>
      <c r="H232" s="210">
        <v>1614.205</v>
      </c>
      <c r="I232" s="211"/>
      <c r="J232" s="212">
        <f>ROUND(I232*H232,2)</f>
        <v>0</v>
      </c>
      <c r="K232" s="208" t="s">
        <v>19</v>
      </c>
      <c r="L232" s="46"/>
      <c r="M232" s="213" t="s">
        <v>19</v>
      </c>
      <c r="N232" s="214" t="s">
        <v>43</v>
      </c>
      <c r="O232" s="86"/>
      <c r="P232" s="215">
        <f>O232*H232</f>
        <v>0</v>
      </c>
      <c r="Q232" s="215">
        <v>0</v>
      </c>
      <c r="R232" s="215">
        <f>Q232*H232</f>
        <v>0</v>
      </c>
      <c r="S232" s="215">
        <v>0</v>
      </c>
      <c r="T232" s="216">
        <f>S232*H232</f>
        <v>0</v>
      </c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R232" s="217" t="s">
        <v>236</v>
      </c>
      <c r="AT232" s="217" t="s">
        <v>125</v>
      </c>
      <c r="AU232" s="217" t="s">
        <v>82</v>
      </c>
      <c r="AY232" s="19" t="s">
        <v>122</v>
      </c>
      <c r="BE232" s="218">
        <f>IF(N232="základní",J232,0)</f>
        <v>0</v>
      </c>
      <c r="BF232" s="218">
        <f>IF(N232="snížená",J232,0)</f>
        <v>0</v>
      </c>
      <c r="BG232" s="218">
        <f>IF(N232="zákl. přenesená",J232,0)</f>
        <v>0</v>
      </c>
      <c r="BH232" s="218">
        <f>IF(N232="sníž. přenesená",J232,0)</f>
        <v>0</v>
      </c>
      <c r="BI232" s="218">
        <f>IF(N232="nulová",J232,0)</f>
        <v>0</v>
      </c>
      <c r="BJ232" s="19" t="s">
        <v>80</v>
      </c>
      <c r="BK232" s="218">
        <f>ROUND(I232*H232,2)</f>
        <v>0</v>
      </c>
      <c r="BL232" s="19" t="s">
        <v>236</v>
      </c>
      <c r="BM232" s="217" t="s">
        <v>364</v>
      </c>
    </row>
    <row r="233" spans="1:65" s="2" customFormat="1" ht="16.5" customHeight="1">
      <c r="A233" s="40"/>
      <c r="B233" s="41"/>
      <c r="C233" s="206" t="s">
        <v>365</v>
      </c>
      <c r="D233" s="206" t="s">
        <v>125</v>
      </c>
      <c r="E233" s="207" t="s">
        <v>366</v>
      </c>
      <c r="F233" s="208" t="s">
        <v>367</v>
      </c>
      <c r="G233" s="209" t="s">
        <v>155</v>
      </c>
      <c r="H233" s="210">
        <v>483.858</v>
      </c>
      <c r="I233" s="211"/>
      <c r="J233" s="212">
        <f>ROUND(I233*H233,2)</f>
        <v>0</v>
      </c>
      <c r="K233" s="208" t="s">
        <v>19</v>
      </c>
      <c r="L233" s="46"/>
      <c r="M233" s="213" t="s">
        <v>19</v>
      </c>
      <c r="N233" s="214" t="s">
        <v>43</v>
      </c>
      <c r="O233" s="86"/>
      <c r="P233" s="215">
        <f>O233*H233</f>
        <v>0</v>
      </c>
      <c r="Q233" s="215">
        <v>0</v>
      </c>
      <c r="R233" s="215">
        <f>Q233*H233</f>
        <v>0</v>
      </c>
      <c r="S233" s="215">
        <v>0</v>
      </c>
      <c r="T233" s="216">
        <f>S233*H233</f>
        <v>0</v>
      </c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R233" s="217" t="s">
        <v>236</v>
      </c>
      <c r="AT233" s="217" t="s">
        <v>125</v>
      </c>
      <c r="AU233" s="217" t="s">
        <v>82</v>
      </c>
      <c r="AY233" s="19" t="s">
        <v>122</v>
      </c>
      <c r="BE233" s="218">
        <f>IF(N233="základní",J233,0)</f>
        <v>0</v>
      </c>
      <c r="BF233" s="218">
        <f>IF(N233="snížená",J233,0)</f>
        <v>0</v>
      </c>
      <c r="BG233" s="218">
        <f>IF(N233="zákl. přenesená",J233,0)</f>
        <v>0</v>
      </c>
      <c r="BH233" s="218">
        <f>IF(N233="sníž. přenesená",J233,0)</f>
        <v>0</v>
      </c>
      <c r="BI233" s="218">
        <f>IF(N233="nulová",J233,0)</f>
        <v>0</v>
      </c>
      <c r="BJ233" s="19" t="s">
        <v>80</v>
      </c>
      <c r="BK233" s="218">
        <f>ROUND(I233*H233,2)</f>
        <v>0</v>
      </c>
      <c r="BL233" s="19" t="s">
        <v>236</v>
      </c>
      <c r="BM233" s="217" t="s">
        <v>368</v>
      </c>
    </row>
    <row r="234" spans="1:65" s="2" customFormat="1" ht="16.5" customHeight="1">
      <c r="A234" s="40"/>
      <c r="B234" s="41"/>
      <c r="C234" s="206" t="s">
        <v>123</v>
      </c>
      <c r="D234" s="206" t="s">
        <v>125</v>
      </c>
      <c r="E234" s="207" t="s">
        <v>369</v>
      </c>
      <c r="F234" s="208" t="s">
        <v>370</v>
      </c>
      <c r="G234" s="209" t="s">
        <v>155</v>
      </c>
      <c r="H234" s="210">
        <v>2</v>
      </c>
      <c r="I234" s="211"/>
      <c r="J234" s="212">
        <f>ROUND(I234*H234,2)</f>
        <v>0</v>
      </c>
      <c r="K234" s="208" t="s">
        <v>129</v>
      </c>
      <c r="L234" s="46"/>
      <c r="M234" s="213" t="s">
        <v>19</v>
      </c>
      <c r="N234" s="214" t="s">
        <v>43</v>
      </c>
      <c r="O234" s="86"/>
      <c r="P234" s="215">
        <f>O234*H234</f>
        <v>0</v>
      </c>
      <c r="Q234" s="215">
        <v>0.00011</v>
      </c>
      <c r="R234" s="215">
        <f>Q234*H234</f>
        <v>0.00022</v>
      </c>
      <c r="S234" s="215">
        <v>0</v>
      </c>
      <c r="T234" s="216">
        <f>S234*H234</f>
        <v>0</v>
      </c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R234" s="217" t="s">
        <v>236</v>
      </c>
      <c r="AT234" s="217" t="s">
        <v>125</v>
      </c>
      <c r="AU234" s="217" t="s">
        <v>82</v>
      </c>
      <c r="AY234" s="19" t="s">
        <v>122</v>
      </c>
      <c r="BE234" s="218">
        <f>IF(N234="základní",J234,0)</f>
        <v>0</v>
      </c>
      <c r="BF234" s="218">
        <f>IF(N234="snížená",J234,0)</f>
        <v>0</v>
      </c>
      <c r="BG234" s="218">
        <f>IF(N234="zákl. přenesená",J234,0)</f>
        <v>0</v>
      </c>
      <c r="BH234" s="218">
        <f>IF(N234="sníž. přenesená",J234,0)</f>
        <v>0</v>
      </c>
      <c r="BI234" s="218">
        <f>IF(N234="nulová",J234,0)</f>
        <v>0</v>
      </c>
      <c r="BJ234" s="19" t="s">
        <v>80</v>
      </c>
      <c r="BK234" s="218">
        <f>ROUND(I234*H234,2)</f>
        <v>0</v>
      </c>
      <c r="BL234" s="19" t="s">
        <v>236</v>
      </c>
      <c r="BM234" s="217" t="s">
        <v>371</v>
      </c>
    </row>
    <row r="235" spans="1:47" s="2" customFormat="1" ht="12">
      <c r="A235" s="40"/>
      <c r="B235" s="41"/>
      <c r="C235" s="42"/>
      <c r="D235" s="219" t="s">
        <v>132</v>
      </c>
      <c r="E235" s="42"/>
      <c r="F235" s="220" t="s">
        <v>372</v>
      </c>
      <c r="G235" s="42"/>
      <c r="H235" s="42"/>
      <c r="I235" s="221"/>
      <c r="J235" s="42"/>
      <c r="K235" s="42"/>
      <c r="L235" s="46"/>
      <c r="M235" s="222"/>
      <c r="N235" s="223"/>
      <c r="O235" s="86"/>
      <c r="P235" s="86"/>
      <c r="Q235" s="86"/>
      <c r="R235" s="86"/>
      <c r="S235" s="86"/>
      <c r="T235" s="87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T235" s="19" t="s">
        <v>132</v>
      </c>
      <c r="AU235" s="19" t="s">
        <v>82</v>
      </c>
    </row>
    <row r="236" spans="1:51" s="14" customFormat="1" ht="12">
      <c r="A236" s="14"/>
      <c r="B236" s="235"/>
      <c r="C236" s="236"/>
      <c r="D236" s="226" t="s">
        <v>134</v>
      </c>
      <c r="E236" s="237" t="s">
        <v>19</v>
      </c>
      <c r="F236" s="238" t="s">
        <v>373</v>
      </c>
      <c r="G236" s="236"/>
      <c r="H236" s="239">
        <v>2</v>
      </c>
      <c r="I236" s="240"/>
      <c r="J236" s="236"/>
      <c r="K236" s="236"/>
      <c r="L236" s="241"/>
      <c r="M236" s="242"/>
      <c r="N236" s="243"/>
      <c r="O236" s="243"/>
      <c r="P236" s="243"/>
      <c r="Q236" s="243"/>
      <c r="R236" s="243"/>
      <c r="S236" s="243"/>
      <c r="T236" s="24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45" t="s">
        <v>134</v>
      </c>
      <c r="AU236" s="245" t="s">
        <v>82</v>
      </c>
      <c r="AV236" s="14" t="s">
        <v>82</v>
      </c>
      <c r="AW236" s="14" t="s">
        <v>33</v>
      </c>
      <c r="AX236" s="14" t="s">
        <v>72</v>
      </c>
      <c r="AY236" s="245" t="s">
        <v>122</v>
      </c>
    </row>
    <row r="237" spans="1:51" s="15" customFormat="1" ht="12">
      <c r="A237" s="15"/>
      <c r="B237" s="246"/>
      <c r="C237" s="247"/>
      <c r="D237" s="226" t="s">
        <v>134</v>
      </c>
      <c r="E237" s="248" t="s">
        <v>19</v>
      </c>
      <c r="F237" s="249" t="s">
        <v>138</v>
      </c>
      <c r="G237" s="247"/>
      <c r="H237" s="250">
        <v>2</v>
      </c>
      <c r="I237" s="251"/>
      <c r="J237" s="247"/>
      <c r="K237" s="247"/>
      <c r="L237" s="252"/>
      <c r="M237" s="253"/>
      <c r="N237" s="254"/>
      <c r="O237" s="254"/>
      <c r="P237" s="254"/>
      <c r="Q237" s="254"/>
      <c r="R237" s="254"/>
      <c r="S237" s="254"/>
      <c r="T237" s="25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T237" s="256" t="s">
        <v>134</v>
      </c>
      <c r="AU237" s="256" t="s">
        <v>82</v>
      </c>
      <c r="AV237" s="15" t="s">
        <v>139</v>
      </c>
      <c r="AW237" s="15" t="s">
        <v>33</v>
      </c>
      <c r="AX237" s="15" t="s">
        <v>80</v>
      </c>
      <c r="AY237" s="256" t="s">
        <v>122</v>
      </c>
    </row>
    <row r="238" spans="1:65" s="2" customFormat="1" ht="21.75" customHeight="1">
      <c r="A238" s="40"/>
      <c r="B238" s="41"/>
      <c r="C238" s="206" t="s">
        <v>374</v>
      </c>
      <c r="D238" s="206" t="s">
        <v>125</v>
      </c>
      <c r="E238" s="207" t="s">
        <v>375</v>
      </c>
      <c r="F238" s="208" t="s">
        <v>376</v>
      </c>
      <c r="G238" s="209" t="s">
        <v>155</v>
      </c>
      <c r="H238" s="210">
        <v>2</v>
      </c>
      <c r="I238" s="211"/>
      <c r="J238" s="212">
        <f>ROUND(I238*H238,2)</f>
        <v>0</v>
      </c>
      <c r="K238" s="208" t="s">
        <v>129</v>
      </c>
      <c r="L238" s="46"/>
      <c r="M238" s="213" t="s">
        <v>19</v>
      </c>
      <c r="N238" s="214" t="s">
        <v>43</v>
      </c>
      <c r="O238" s="86"/>
      <c r="P238" s="215">
        <f>O238*H238</f>
        <v>0</v>
      </c>
      <c r="Q238" s="215">
        <v>7E-05</v>
      </c>
      <c r="R238" s="215">
        <f>Q238*H238</f>
        <v>0.00014</v>
      </c>
      <c r="S238" s="215">
        <v>0</v>
      </c>
      <c r="T238" s="216">
        <f>S238*H238</f>
        <v>0</v>
      </c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R238" s="217" t="s">
        <v>236</v>
      </c>
      <c r="AT238" s="217" t="s">
        <v>125</v>
      </c>
      <c r="AU238" s="217" t="s">
        <v>82</v>
      </c>
      <c r="AY238" s="19" t="s">
        <v>122</v>
      </c>
      <c r="BE238" s="218">
        <f>IF(N238="základní",J238,0)</f>
        <v>0</v>
      </c>
      <c r="BF238" s="218">
        <f>IF(N238="snížená",J238,0)</f>
        <v>0</v>
      </c>
      <c r="BG238" s="218">
        <f>IF(N238="zákl. přenesená",J238,0)</f>
        <v>0</v>
      </c>
      <c r="BH238" s="218">
        <f>IF(N238="sníž. přenesená",J238,0)</f>
        <v>0</v>
      </c>
      <c r="BI238" s="218">
        <f>IF(N238="nulová",J238,0)</f>
        <v>0</v>
      </c>
      <c r="BJ238" s="19" t="s">
        <v>80</v>
      </c>
      <c r="BK238" s="218">
        <f>ROUND(I238*H238,2)</f>
        <v>0</v>
      </c>
      <c r="BL238" s="19" t="s">
        <v>236</v>
      </c>
      <c r="BM238" s="217" t="s">
        <v>377</v>
      </c>
    </row>
    <row r="239" spans="1:47" s="2" customFormat="1" ht="12">
      <c r="A239" s="40"/>
      <c r="B239" s="41"/>
      <c r="C239" s="42"/>
      <c r="D239" s="219" t="s">
        <v>132</v>
      </c>
      <c r="E239" s="42"/>
      <c r="F239" s="220" t="s">
        <v>378</v>
      </c>
      <c r="G239" s="42"/>
      <c r="H239" s="42"/>
      <c r="I239" s="221"/>
      <c r="J239" s="42"/>
      <c r="K239" s="42"/>
      <c r="L239" s="46"/>
      <c r="M239" s="222"/>
      <c r="N239" s="223"/>
      <c r="O239" s="86"/>
      <c r="P239" s="86"/>
      <c r="Q239" s="86"/>
      <c r="R239" s="86"/>
      <c r="S239" s="86"/>
      <c r="T239" s="87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T239" s="19" t="s">
        <v>132</v>
      </c>
      <c r="AU239" s="19" t="s">
        <v>82</v>
      </c>
    </row>
    <row r="240" spans="1:65" s="2" customFormat="1" ht="16.5" customHeight="1">
      <c r="A240" s="40"/>
      <c r="B240" s="41"/>
      <c r="C240" s="206" t="s">
        <v>379</v>
      </c>
      <c r="D240" s="206" t="s">
        <v>125</v>
      </c>
      <c r="E240" s="207" t="s">
        <v>380</v>
      </c>
      <c r="F240" s="208" t="s">
        <v>381</v>
      </c>
      <c r="G240" s="209" t="s">
        <v>155</v>
      </c>
      <c r="H240" s="210">
        <v>2</v>
      </c>
      <c r="I240" s="211"/>
      <c r="J240" s="212">
        <f>ROUND(I240*H240,2)</f>
        <v>0</v>
      </c>
      <c r="K240" s="208" t="s">
        <v>129</v>
      </c>
      <c r="L240" s="46"/>
      <c r="M240" s="213" t="s">
        <v>19</v>
      </c>
      <c r="N240" s="214" t="s">
        <v>43</v>
      </c>
      <c r="O240" s="86"/>
      <c r="P240" s="215">
        <f>O240*H240</f>
        <v>0</v>
      </c>
      <c r="Q240" s="215">
        <v>0.00014</v>
      </c>
      <c r="R240" s="215">
        <f>Q240*H240</f>
        <v>0.00028</v>
      </c>
      <c r="S240" s="215">
        <v>0</v>
      </c>
      <c r="T240" s="216">
        <f>S240*H240</f>
        <v>0</v>
      </c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R240" s="217" t="s">
        <v>236</v>
      </c>
      <c r="AT240" s="217" t="s">
        <v>125</v>
      </c>
      <c r="AU240" s="217" t="s">
        <v>82</v>
      </c>
      <c r="AY240" s="19" t="s">
        <v>122</v>
      </c>
      <c r="BE240" s="218">
        <f>IF(N240="základní",J240,0)</f>
        <v>0</v>
      </c>
      <c r="BF240" s="218">
        <f>IF(N240="snížená",J240,0)</f>
        <v>0</v>
      </c>
      <c r="BG240" s="218">
        <f>IF(N240="zákl. přenesená",J240,0)</f>
        <v>0</v>
      </c>
      <c r="BH240" s="218">
        <f>IF(N240="sníž. přenesená",J240,0)</f>
        <v>0</v>
      </c>
      <c r="BI240" s="218">
        <f>IF(N240="nulová",J240,0)</f>
        <v>0</v>
      </c>
      <c r="BJ240" s="19" t="s">
        <v>80</v>
      </c>
      <c r="BK240" s="218">
        <f>ROUND(I240*H240,2)</f>
        <v>0</v>
      </c>
      <c r="BL240" s="19" t="s">
        <v>236</v>
      </c>
      <c r="BM240" s="217" t="s">
        <v>382</v>
      </c>
    </row>
    <row r="241" spans="1:47" s="2" customFormat="1" ht="12">
      <c r="A241" s="40"/>
      <c r="B241" s="41"/>
      <c r="C241" s="42"/>
      <c r="D241" s="219" t="s">
        <v>132</v>
      </c>
      <c r="E241" s="42"/>
      <c r="F241" s="220" t="s">
        <v>383</v>
      </c>
      <c r="G241" s="42"/>
      <c r="H241" s="42"/>
      <c r="I241" s="221"/>
      <c r="J241" s="42"/>
      <c r="K241" s="42"/>
      <c r="L241" s="46"/>
      <c r="M241" s="222"/>
      <c r="N241" s="223"/>
      <c r="O241" s="86"/>
      <c r="P241" s="86"/>
      <c r="Q241" s="86"/>
      <c r="R241" s="86"/>
      <c r="S241" s="86"/>
      <c r="T241" s="87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T241" s="19" t="s">
        <v>132</v>
      </c>
      <c r="AU241" s="19" t="s">
        <v>82</v>
      </c>
    </row>
    <row r="242" spans="1:65" s="2" customFormat="1" ht="16.5" customHeight="1">
      <c r="A242" s="40"/>
      <c r="B242" s="41"/>
      <c r="C242" s="206" t="s">
        <v>384</v>
      </c>
      <c r="D242" s="206" t="s">
        <v>125</v>
      </c>
      <c r="E242" s="207" t="s">
        <v>385</v>
      </c>
      <c r="F242" s="208" t="s">
        <v>386</v>
      </c>
      <c r="G242" s="209" t="s">
        <v>155</v>
      </c>
      <c r="H242" s="210">
        <v>2</v>
      </c>
      <c r="I242" s="211"/>
      <c r="J242" s="212">
        <f>ROUND(I242*H242,2)</f>
        <v>0</v>
      </c>
      <c r="K242" s="208" t="s">
        <v>129</v>
      </c>
      <c r="L242" s="46"/>
      <c r="M242" s="213" t="s">
        <v>19</v>
      </c>
      <c r="N242" s="214" t="s">
        <v>43</v>
      </c>
      <c r="O242" s="86"/>
      <c r="P242" s="215">
        <f>O242*H242</f>
        <v>0</v>
      </c>
      <c r="Q242" s="215">
        <v>0.00014</v>
      </c>
      <c r="R242" s="215">
        <f>Q242*H242</f>
        <v>0.00028</v>
      </c>
      <c r="S242" s="215">
        <v>0</v>
      </c>
      <c r="T242" s="216">
        <f>S242*H242</f>
        <v>0</v>
      </c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R242" s="217" t="s">
        <v>236</v>
      </c>
      <c r="AT242" s="217" t="s">
        <v>125</v>
      </c>
      <c r="AU242" s="217" t="s">
        <v>82</v>
      </c>
      <c r="AY242" s="19" t="s">
        <v>122</v>
      </c>
      <c r="BE242" s="218">
        <f>IF(N242="základní",J242,0)</f>
        <v>0</v>
      </c>
      <c r="BF242" s="218">
        <f>IF(N242="snížená",J242,0)</f>
        <v>0</v>
      </c>
      <c r="BG242" s="218">
        <f>IF(N242="zákl. přenesená",J242,0)</f>
        <v>0</v>
      </c>
      <c r="BH242" s="218">
        <f>IF(N242="sníž. přenesená",J242,0)</f>
        <v>0</v>
      </c>
      <c r="BI242" s="218">
        <f>IF(N242="nulová",J242,0)</f>
        <v>0</v>
      </c>
      <c r="BJ242" s="19" t="s">
        <v>80</v>
      </c>
      <c r="BK242" s="218">
        <f>ROUND(I242*H242,2)</f>
        <v>0</v>
      </c>
      <c r="BL242" s="19" t="s">
        <v>236</v>
      </c>
      <c r="BM242" s="217" t="s">
        <v>387</v>
      </c>
    </row>
    <row r="243" spans="1:47" s="2" customFormat="1" ht="12">
      <c r="A243" s="40"/>
      <c r="B243" s="41"/>
      <c r="C243" s="42"/>
      <c r="D243" s="219" t="s">
        <v>132</v>
      </c>
      <c r="E243" s="42"/>
      <c r="F243" s="220" t="s">
        <v>388</v>
      </c>
      <c r="G243" s="42"/>
      <c r="H243" s="42"/>
      <c r="I243" s="221"/>
      <c r="J243" s="42"/>
      <c r="K243" s="42"/>
      <c r="L243" s="46"/>
      <c r="M243" s="222"/>
      <c r="N243" s="223"/>
      <c r="O243" s="86"/>
      <c r="P243" s="86"/>
      <c r="Q243" s="86"/>
      <c r="R243" s="86"/>
      <c r="S243" s="86"/>
      <c r="T243" s="87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T243" s="19" t="s">
        <v>132</v>
      </c>
      <c r="AU243" s="19" t="s">
        <v>82</v>
      </c>
    </row>
    <row r="244" spans="1:65" s="2" customFormat="1" ht="16.5" customHeight="1">
      <c r="A244" s="40"/>
      <c r="B244" s="41"/>
      <c r="C244" s="206" t="s">
        <v>389</v>
      </c>
      <c r="D244" s="206" t="s">
        <v>125</v>
      </c>
      <c r="E244" s="207" t="s">
        <v>390</v>
      </c>
      <c r="F244" s="208" t="s">
        <v>391</v>
      </c>
      <c r="G244" s="209" t="s">
        <v>155</v>
      </c>
      <c r="H244" s="210">
        <v>2</v>
      </c>
      <c r="I244" s="211"/>
      <c r="J244" s="212">
        <f>ROUND(I244*H244,2)</f>
        <v>0</v>
      </c>
      <c r="K244" s="208" t="s">
        <v>129</v>
      </c>
      <c r="L244" s="46"/>
      <c r="M244" s="213" t="s">
        <v>19</v>
      </c>
      <c r="N244" s="214" t="s">
        <v>43</v>
      </c>
      <c r="O244" s="86"/>
      <c r="P244" s="215">
        <f>O244*H244</f>
        <v>0</v>
      </c>
      <c r="Q244" s="215">
        <v>0.00014</v>
      </c>
      <c r="R244" s="215">
        <f>Q244*H244</f>
        <v>0.00028</v>
      </c>
      <c r="S244" s="215">
        <v>0</v>
      </c>
      <c r="T244" s="216">
        <f>S244*H244</f>
        <v>0</v>
      </c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R244" s="217" t="s">
        <v>236</v>
      </c>
      <c r="AT244" s="217" t="s">
        <v>125</v>
      </c>
      <c r="AU244" s="217" t="s">
        <v>82</v>
      </c>
      <c r="AY244" s="19" t="s">
        <v>122</v>
      </c>
      <c r="BE244" s="218">
        <f>IF(N244="základní",J244,0)</f>
        <v>0</v>
      </c>
      <c r="BF244" s="218">
        <f>IF(N244="snížená",J244,0)</f>
        <v>0</v>
      </c>
      <c r="BG244" s="218">
        <f>IF(N244="zákl. přenesená",J244,0)</f>
        <v>0</v>
      </c>
      <c r="BH244" s="218">
        <f>IF(N244="sníž. přenesená",J244,0)</f>
        <v>0</v>
      </c>
      <c r="BI244" s="218">
        <f>IF(N244="nulová",J244,0)</f>
        <v>0</v>
      </c>
      <c r="BJ244" s="19" t="s">
        <v>80</v>
      </c>
      <c r="BK244" s="218">
        <f>ROUND(I244*H244,2)</f>
        <v>0</v>
      </c>
      <c r="BL244" s="19" t="s">
        <v>236</v>
      </c>
      <c r="BM244" s="217" t="s">
        <v>392</v>
      </c>
    </row>
    <row r="245" spans="1:47" s="2" customFormat="1" ht="12">
      <c r="A245" s="40"/>
      <c r="B245" s="41"/>
      <c r="C245" s="42"/>
      <c r="D245" s="219" t="s">
        <v>132</v>
      </c>
      <c r="E245" s="42"/>
      <c r="F245" s="220" t="s">
        <v>393</v>
      </c>
      <c r="G245" s="42"/>
      <c r="H245" s="42"/>
      <c r="I245" s="221"/>
      <c r="J245" s="42"/>
      <c r="K245" s="42"/>
      <c r="L245" s="46"/>
      <c r="M245" s="278"/>
      <c r="N245" s="279"/>
      <c r="O245" s="280"/>
      <c r="P245" s="280"/>
      <c r="Q245" s="280"/>
      <c r="R245" s="280"/>
      <c r="S245" s="280"/>
      <c r="T245" s="281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T245" s="19" t="s">
        <v>132</v>
      </c>
      <c r="AU245" s="19" t="s">
        <v>82</v>
      </c>
    </row>
    <row r="246" spans="1:31" s="2" customFormat="1" ht="6.95" customHeight="1">
      <c r="A246" s="40"/>
      <c r="B246" s="61"/>
      <c r="C246" s="62"/>
      <c r="D246" s="62"/>
      <c r="E246" s="62"/>
      <c r="F246" s="62"/>
      <c r="G246" s="62"/>
      <c r="H246" s="62"/>
      <c r="I246" s="62"/>
      <c r="J246" s="62"/>
      <c r="K246" s="62"/>
      <c r="L246" s="46"/>
      <c r="M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</row>
  </sheetData>
  <sheetProtection password="CEE1" sheet="1" objects="1" scenarios="1" formatColumns="0" formatRows="0" autoFilter="0"/>
  <autoFilter ref="C92:K245"/>
  <mergeCells count="9">
    <mergeCell ref="E7:H7"/>
    <mergeCell ref="E9:H9"/>
    <mergeCell ref="E18:H18"/>
    <mergeCell ref="E27:H27"/>
    <mergeCell ref="E48:H48"/>
    <mergeCell ref="E50:H50"/>
    <mergeCell ref="E83:H83"/>
    <mergeCell ref="E85:H85"/>
    <mergeCell ref="L2:V2"/>
  </mergeCells>
  <hyperlinks>
    <hyperlink ref="F97" r:id="rId1" display="https://podminky.urs.cz/item/CS_URS_2023_02/380326341"/>
    <hyperlink ref="F103" r:id="rId2" display="https://podminky.urs.cz/item/CS_URS_2023_02/380326342"/>
    <hyperlink ref="F116" r:id="rId3" display="https://podminky.urs.cz/item/CS_URS_2023_02/380356231"/>
    <hyperlink ref="F121" r:id="rId4" display="https://podminky.urs.cz/item/CS_URS_2023_02/380356232"/>
    <hyperlink ref="F123" r:id="rId5" display="https://podminky.urs.cz/item/CS_URS_2023_02/985331215"/>
    <hyperlink ref="F130" r:id="rId6" display="https://podminky.urs.cz/item/CS_URS_2023_02/380361011"/>
    <hyperlink ref="F139" r:id="rId7" display="https://podminky.urs.cz/item/CS_URS_2023_02/313101214"/>
    <hyperlink ref="F147" r:id="rId8" display="https://podminky.urs.cz/item/CS_URS_2023_02/622111121"/>
    <hyperlink ref="F156" r:id="rId9" display="https://podminky.urs.cz/item/CS_URS_2023_02/938902122"/>
    <hyperlink ref="F163" r:id="rId10" display="https://podminky.urs.cz/item/CS_URS_2023_02/933901111"/>
    <hyperlink ref="F166" r:id="rId11" display="https://podminky.urs.cz/item/CS_URS_2023_02/933901311"/>
    <hyperlink ref="F169" r:id="rId12" display="https://podminky.urs.cz/item/CS_URS_2023_02/952903112"/>
    <hyperlink ref="F174" r:id="rId13" display="https://podminky.urs.cz/item/CS_URS_2023_02/962042320"/>
    <hyperlink ref="F179" r:id="rId14" display="https://podminky.urs.cz/item/CS_URS_2023_02/962042321"/>
    <hyperlink ref="F184" r:id="rId15" display="https://podminky.urs.cz/item/CS_URS_2023_02/967041112"/>
    <hyperlink ref="F191" r:id="rId16" display="https://podminky.urs.cz/item/CS_URS_2023_02/997013111"/>
    <hyperlink ref="F193" r:id="rId17" display="https://podminky.urs.cz/item/CS_URS_2023_02/997013501"/>
    <hyperlink ref="F195" r:id="rId18" display="https://podminky.urs.cz/item/CS_URS_2023_02/997013509"/>
    <hyperlink ref="F198" r:id="rId19" display="https://podminky.urs.cz/item/CS_URS_2023_02/997013631"/>
    <hyperlink ref="F201" r:id="rId20" display="https://podminky.urs.cz/item/CS_URS_2023_02/998142251"/>
    <hyperlink ref="F205" r:id="rId21" display="https://podminky.urs.cz/item/CS_URS_2023_02/767861001"/>
    <hyperlink ref="F208" r:id="rId22" display="https://podminky.urs.cz/item/CS_URS_2023_02/998767101"/>
    <hyperlink ref="F211" r:id="rId23" display="https://podminky.urs.cz/item/CS_URS_2023_02/767161111"/>
    <hyperlink ref="F214" r:id="rId24" display="https://podminky.urs.cz/item/CS_URS_2023_02/998767101"/>
    <hyperlink ref="F217" r:id="rId25" display="https://podminky.urs.cz/item/CS_URS_2023_02/783801503"/>
    <hyperlink ref="F221" r:id="rId26" display="https://podminky.urs.cz/item/CS_URS_2023_02/783901551"/>
    <hyperlink ref="F227" r:id="rId27" display="https://podminky.urs.cz/item/CS_URS_2023_02/783902350"/>
    <hyperlink ref="F235" r:id="rId28" display="https://podminky.urs.cz/item/CS_URS_2023_02/783306807"/>
    <hyperlink ref="F239" r:id="rId29" display="https://podminky.urs.cz/item/CS_URS_2023_02/783301303"/>
    <hyperlink ref="F241" r:id="rId30" display="https://podminky.urs.cz/item/CS_URS_2023_02/783314203"/>
    <hyperlink ref="F243" r:id="rId31" display="https://podminky.urs.cz/item/CS_URS_2023_02/783315103"/>
    <hyperlink ref="F245" r:id="rId32" display="https://podminky.urs.cz/item/CS_URS_2023_02/783317105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8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85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82</v>
      </c>
    </row>
    <row r="4" spans="2:46" s="1" customFormat="1" ht="24.95" customHeight="1">
      <c r="B4" s="22"/>
      <c r="D4" s="132" t="s">
        <v>86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Stavební úpravy požární nádrže v k.ú.Svratouch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87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394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27. 1. 2023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19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27</v>
      </c>
      <c r="F15" s="40"/>
      <c r="G15" s="40"/>
      <c r="H15" s="40"/>
      <c r="I15" s="134" t="s">
        <v>28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29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28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31</v>
      </c>
      <c r="E20" s="40"/>
      <c r="F20" s="40"/>
      <c r="G20" s="40"/>
      <c r="H20" s="40"/>
      <c r="I20" s="134" t="s">
        <v>26</v>
      </c>
      <c r="J20" s="138" t="s">
        <v>19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32</v>
      </c>
      <c r="F21" s="40"/>
      <c r="G21" s="40"/>
      <c r="H21" s="40"/>
      <c r="I21" s="134" t="s">
        <v>28</v>
      </c>
      <c r="J21" s="138" t="s">
        <v>19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34</v>
      </c>
      <c r="E23" s="40"/>
      <c r="F23" s="40"/>
      <c r="G23" s="40"/>
      <c r="H23" s="40"/>
      <c r="I23" s="134" t="s">
        <v>26</v>
      </c>
      <c r="J23" s="138" t="s">
        <v>19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35</v>
      </c>
      <c r="F24" s="40"/>
      <c r="G24" s="40"/>
      <c r="H24" s="40"/>
      <c r="I24" s="134" t="s">
        <v>28</v>
      </c>
      <c r="J24" s="138" t="s">
        <v>19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36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38</v>
      </c>
      <c r="E30" s="40"/>
      <c r="F30" s="40"/>
      <c r="G30" s="40"/>
      <c r="H30" s="40"/>
      <c r="I30" s="40"/>
      <c r="J30" s="146">
        <f>ROUND(J80,2)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40</v>
      </c>
      <c r="G32" s="40"/>
      <c r="H32" s="40"/>
      <c r="I32" s="147" t="s">
        <v>39</v>
      </c>
      <c r="J32" s="147" t="s">
        <v>41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42</v>
      </c>
      <c r="E33" s="134" t="s">
        <v>43</v>
      </c>
      <c r="F33" s="149">
        <f>ROUND((SUM(BE80:BE86)),2)</f>
        <v>0</v>
      </c>
      <c r="G33" s="40"/>
      <c r="H33" s="40"/>
      <c r="I33" s="150">
        <v>0.21</v>
      </c>
      <c r="J33" s="149">
        <f>ROUND(((SUM(BE80:BE86))*I33),2)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44</v>
      </c>
      <c r="F34" s="149">
        <f>ROUND((SUM(BF80:BF86)),2)</f>
        <v>0</v>
      </c>
      <c r="G34" s="40"/>
      <c r="H34" s="40"/>
      <c r="I34" s="150">
        <v>0.15</v>
      </c>
      <c r="J34" s="149">
        <f>ROUND(((SUM(BF80:BF86))*I34),2)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45</v>
      </c>
      <c r="F35" s="149">
        <f>ROUND((SUM(BG80:BG86)),2)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46</v>
      </c>
      <c r="F36" s="149">
        <f>ROUND((SUM(BH80:BH86)),2)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47</v>
      </c>
      <c r="F37" s="149">
        <f>ROUND((SUM(BI80:BI86)),2)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48</v>
      </c>
      <c r="E39" s="153"/>
      <c r="F39" s="153"/>
      <c r="G39" s="154" t="s">
        <v>49</v>
      </c>
      <c r="H39" s="155" t="s">
        <v>50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89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Stavební úpravy požární nádrže v k.ú.Svratouch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87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VON - Vedlejší a ostatní náklady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Svratouch</v>
      </c>
      <c r="G52" s="42"/>
      <c r="H52" s="42"/>
      <c r="I52" s="34" t="s">
        <v>23</v>
      </c>
      <c r="J52" s="74" t="str">
        <f>IF(J12="","",J12)</f>
        <v>27. 1. 2023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40.05" customHeight="1">
      <c r="A54" s="40"/>
      <c r="B54" s="41"/>
      <c r="C54" s="34" t="s">
        <v>25</v>
      </c>
      <c r="D54" s="42"/>
      <c r="E54" s="42"/>
      <c r="F54" s="29" t="str">
        <f>E15</f>
        <v>Obec Svratouch, 53942 Svratouch č.p.290</v>
      </c>
      <c r="G54" s="42"/>
      <c r="H54" s="42"/>
      <c r="I54" s="34" t="s">
        <v>31</v>
      </c>
      <c r="J54" s="38" t="str">
        <f>E21</f>
        <v>Ing.Martin Skřivan, Plevova 78, 59202 Svratka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34</v>
      </c>
      <c r="J55" s="38" t="str">
        <f>E24</f>
        <v>Fr.Neuwirth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90</v>
      </c>
      <c r="D57" s="164"/>
      <c r="E57" s="164"/>
      <c r="F57" s="164"/>
      <c r="G57" s="164"/>
      <c r="H57" s="164"/>
      <c r="I57" s="164"/>
      <c r="J57" s="165" t="s">
        <v>91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70</v>
      </c>
      <c r="D59" s="42"/>
      <c r="E59" s="42"/>
      <c r="F59" s="42"/>
      <c r="G59" s="42"/>
      <c r="H59" s="42"/>
      <c r="I59" s="42"/>
      <c r="J59" s="104">
        <f>J80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92</v>
      </c>
    </row>
    <row r="60" spans="1:31" s="9" customFormat="1" ht="24.95" customHeight="1">
      <c r="A60" s="9"/>
      <c r="B60" s="167"/>
      <c r="C60" s="168"/>
      <c r="D60" s="169" t="s">
        <v>395</v>
      </c>
      <c r="E60" s="170"/>
      <c r="F60" s="170"/>
      <c r="G60" s="170"/>
      <c r="H60" s="170"/>
      <c r="I60" s="170"/>
      <c r="J60" s="171">
        <f>J81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2" customFormat="1" ht="21.8" customHeight="1">
      <c r="A61" s="40"/>
      <c r="B61" s="41"/>
      <c r="C61" s="42"/>
      <c r="D61" s="42"/>
      <c r="E61" s="42"/>
      <c r="F61" s="42"/>
      <c r="G61" s="42"/>
      <c r="H61" s="42"/>
      <c r="I61" s="42"/>
      <c r="J61" s="42"/>
      <c r="K61" s="42"/>
      <c r="L61" s="136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6.95" customHeight="1">
      <c r="A62" s="40"/>
      <c r="B62" s="61"/>
      <c r="C62" s="62"/>
      <c r="D62" s="62"/>
      <c r="E62" s="62"/>
      <c r="F62" s="62"/>
      <c r="G62" s="62"/>
      <c r="H62" s="62"/>
      <c r="I62" s="62"/>
      <c r="J62" s="62"/>
      <c r="K62" s="62"/>
      <c r="L62" s="136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6" spans="1:31" s="2" customFormat="1" ht="6.95" customHeight="1">
      <c r="A66" s="40"/>
      <c r="B66" s="63"/>
      <c r="C66" s="64"/>
      <c r="D66" s="64"/>
      <c r="E66" s="64"/>
      <c r="F66" s="64"/>
      <c r="G66" s="64"/>
      <c r="H66" s="64"/>
      <c r="I66" s="64"/>
      <c r="J66" s="64"/>
      <c r="K66" s="64"/>
      <c r="L66" s="136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31" s="2" customFormat="1" ht="24.95" customHeight="1">
      <c r="A67" s="40"/>
      <c r="B67" s="41"/>
      <c r="C67" s="25" t="s">
        <v>107</v>
      </c>
      <c r="D67" s="42"/>
      <c r="E67" s="42"/>
      <c r="F67" s="42"/>
      <c r="G67" s="42"/>
      <c r="H67" s="42"/>
      <c r="I67" s="42"/>
      <c r="J67" s="42"/>
      <c r="K67" s="42"/>
      <c r="L67" s="136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68" spans="1:31" s="2" customFormat="1" ht="6.95" customHeight="1">
      <c r="A68" s="40"/>
      <c r="B68" s="41"/>
      <c r="C68" s="42"/>
      <c r="D68" s="42"/>
      <c r="E68" s="42"/>
      <c r="F68" s="42"/>
      <c r="G68" s="42"/>
      <c r="H68" s="42"/>
      <c r="I68" s="42"/>
      <c r="J68" s="42"/>
      <c r="K68" s="42"/>
      <c r="L68" s="136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pans="1:31" s="2" customFormat="1" ht="12" customHeight="1">
      <c r="A69" s="40"/>
      <c r="B69" s="41"/>
      <c r="C69" s="34" t="s">
        <v>16</v>
      </c>
      <c r="D69" s="42"/>
      <c r="E69" s="42"/>
      <c r="F69" s="42"/>
      <c r="G69" s="42"/>
      <c r="H69" s="42"/>
      <c r="I69" s="42"/>
      <c r="J69" s="42"/>
      <c r="K69" s="42"/>
      <c r="L69" s="136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16.5" customHeight="1">
      <c r="A70" s="40"/>
      <c r="B70" s="41"/>
      <c r="C70" s="42"/>
      <c r="D70" s="42"/>
      <c r="E70" s="162" t="str">
        <f>E7</f>
        <v>Stavební úpravy požární nádrže v k.ú.Svratouch</v>
      </c>
      <c r="F70" s="34"/>
      <c r="G70" s="34"/>
      <c r="H70" s="34"/>
      <c r="I70" s="42"/>
      <c r="J70" s="42"/>
      <c r="K70" s="42"/>
      <c r="L70" s="136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12" customHeight="1">
      <c r="A71" s="40"/>
      <c r="B71" s="41"/>
      <c r="C71" s="34" t="s">
        <v>87</v>
      </c>
      <c r="D71" s="42"/>
      <c r="E71" s="42"/>
      <c r="F71" s="42"/>
      <c r="G71" s="42"/>
      <c r="H71" s="42"/>
      <c r="I71" s="42"/>
      <c r="J71" s="42"/>
      <c r="K71" s="42"/>
      <c r="L71" s="13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16.5" customHeight="1">
      <c r="A72" s="40"/>
      <c r="B72" s="41"/>
      <c r="C72" s="42"/>
      <c r="D72" s="42"/>
      <c r="E72" s="71" t="str">
        <f>E9</f>
        <v>VON - Vedlejší a ostatní náklady</v>
      </c>
      <c r="F72" s="42"/>
      <c r="G72" s="42"/>
      <c r="H72" s="42"/>
      <c r="I72" s="42"/>
      <c r="J72" s="42"/>
      <c r="K72" s="42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6.95" customHeight="1">
      <c r="A73" s="40"/>
      <c r="B73" s="41"/>
      <c r="C73" s="42"/>
      <c r="D73" s="42"/>
      <c r="E73" s="42"/>
      <c r="F73" s="42"/>
      <c r="G73" s="42"/>
      <c r="H73" s="42"/>
      <c r="I73" s="42"/>
      <c r="J73" s="42"/>
      <c r="K73" s="4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2" customHeight="1">
      <c r="A74" s="40"/>
      <c r="B74" s="41"/>
      <c r="C74" s="34" t="s">
        <v>21</v>
      </c>
      <c r="D74" s="42"/>
      <c r="E74" s="42"/>
      <c r="F74" s="29" t="str">
        <f>F12</f>
        <v>Svratouch</v>
      </c>
      <c r="G74" s="42"/>
      <c r="H74" s="42"/>
      <c r="I74" s="34" t="s">
        <v>23</v>
      </c>
      <c r="J74" s="74" t="str">
        <f>IF(J12="","",J12)</f>
        <v>27. 1. 2023</v>
      </c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6.95" customHeight="1">
      <c r="A75" s="40"/>
      <c r="B75" s="41"/>
      <c r="C75" s="42"/>
      <c r="D75" s="42"/>
      <c r="E75" s="42"/>
      <c r="F75" s="42"/>
      <c r="G75" s="42"/>
      <c r="H75" s="42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40.05" customHeight="1">
      <c r="A76" s="40"/>
      <c r="B76" s="41"/>
      <c r="C76" s="34" t="s">
        <v>25</v>
      </c>
      <c r="D76" s="42"/>
      <c r="E76" s="42"/>
      <c r="F76" s="29" t="str">
        <f>E15</f>
        <v>Obec Svratouch, 53942 Svratouch č.p.290</v>
      </c>
      <c r="G76" s="42"/>
      <c r="H76" s="42"/>
      <c r="I76" s="34" t="s">
        <v>31</v>
      </c>
      <c r="J76" s="38" t="str">
        <f>E21</f>
        <v>Ing.Martin Skřivan, Plevova 78, 59202 Svratka</v>
      </c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5.15" customHeight="1">
      <c r="A77" s="40"/>
      <c r="B77" s="41"/>
      <c r="C77" s="34" t="s">
        <v>29</v>
      </c>
      <c r="D77" s="42"/>
      <c r="E77" s="42"/>
      <c r="F77" s="29" t="str">
        <f>IF(E18="","",E18)</f>
        <v>Vyplň údaj</v>
      </c>
      <c r="G77" s="42"/>
      <c r="H77" s="42"/>
      <c r="I77" s="34" t="s">
        <v>34</v>
      </c>
      <c r="J77" s="38" t="str">
        <f>E24</f>
        <v>Fr.Neuwirth</v>
      </c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0.3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11" customFormat="1" ht="29.25" customHeight="1">
      <c r="A79" s="179"/>
      <c r="B79" s="180"/>
      <c r="C79" s="181" t="s">
        <v>108</v>
      </c>
      <c r="D79" s="182" t="s">
        <v>57</v>
      </c>
      <c r="E79" s="182" t="s">
        <v>53</v>
      </c>
      <c r="F79" s="182" t="s">
        <v>54</v>
      </c>
      <c r="G79" s="182" t="s">
        <v>109</v>
      </c>
      <c r="H79" s="182" t="s">
        <v>110</v>
      </c>
      <c r="I79" s="182" t="s">
        <v>111</v>
      </c>
      <c r="J79" s="182" t="s">
        <v>91</v>
      </c>
      <c r="K79" s="183" t="s">
        <v>112</v>
      </c>
      <c r="L79" s="184"/>
      <c r="M79" s="94" t="s">
        <v>19</v>
      </c>
      <c r="N79" s="95" t="s">
        <v>42</v>
      </c>
      <c r="O79" s="95" t="s">
        <v>113</v>
      </c>
      <c r="P79" s="95" t="s">
        <v>114</v>
      </c>
      <c r="Q79" s="95" t="s">
        <v>115</v>
      </c>
      <c r="R79" s="95" t="s">
        <v>116</v>
      </c>
      <c r="S79" s="95" t="s">
        <v>117</v>
      </c>
      <c r="T79" s="96" t="s">
        <v>118</v>
      </c>
      <c r="U79" s="179"/>
      <c r="V79" s="179"/>
      <c r="W79" s="179"/>
      <c r="X79" s="179"/>
      <c r="Y79" s="179"/>
      <c r="Z79" s="179"/>
      <c r="AA79" s="179"/>
      <c r="AB79" s="179"/>
      <c r="AC79" s="179"/>
      <c r="AD79" s="179"/>
      <c r="AE79" s="179"/>
    </row>
    <row r="80" spans="1:63" s="2" customFormat="1" ht="22.8" customHeight="1">
      <c r="A80" s="40"/>
      <c r="B80" s="41"/>
      <c r="C80" s="101" t="s">
        <v>119</v>
      </c>
      <c r="D80" s="42"/>
      <c r="E80" s="42"/>
      <c r="F80" s="42"/>
      <c r="G80" s="42"/>
      <c r="H80" s="42"/>
      <c r="I80" s="42"/>
      <c r="J80" s="185">
        <f>BK80</f>
        <v>0</v>
      </c>
      <c r="K80" s="42"/>
      <c r="L80" s="46"/>
      <c r="M80" s="97"/>
      <c r="N80" s="186"/>
      <c r="O80" s="98"/>
      <c r="P80" s="187">
        <f>P81</f>
        <v>0</v>
      </c>
      <c r="Q80" s="98"/>
      <c r="R80" s="187">
        <f>R81</f>
        <v>0</v>
      </c>
      <c r="S80" s="98"/>
      <c r="T80" s="188">
        <f>T81</f>
        <v>0</v>
      </c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T80" s="19" t="s">
        <v>71</v>
      </c>
      <c r="AU80" s="19" t="s">
        <v>92</v>
      </c>
      <c r="BK80" s="189">
        <f>BK81</f>
        <v>0</v>
      </c>
    </row>
    <row r="81" spans="1:63" s="12" customFormat="1" ht="25.9" customHeight="1">
      <c r="A81" s="12"/>
      <c r="B81" s="190"/>
      <c r="C81" s="191"/>
      <c r="D81" s="192" t="s">
        <v>71</v>
      </c>
      <c r="E81" s="193" t="s">
        <v>396</v>
      </c>
      <c r="F81" s="193" t="s">
        <v>84</v>
      </c>
      <c r="G81" s="191"/>
      <c r="H81" s="191"/>
      <c r="I81" s="194"/>
      <c r="J81" s="195">
        <f>BK81</f>
        <v>0</v>
      </c>
      <c r="K81" s="191"/>
      <c r="L81" s="196"/>
      <c r="M81" s="197"/>
      <c r="N81" s="198"/>
      <c r="O81" s="198"/>
      <c r="P81" s="199">
        <f>SUM(P82:P86)</f>
        <v>0</v>
      </c>
      <c r="Q81" s="198"/>
      <c r="R81" s="199">
        <f>SUM(R82:R86)</f>
        <v>0</v>
      </c>
      <c r="S81" s="198"/>
      <c r="T81" s="200">
        <f>SUM(T82:T86)</f>
        <v>0</v>
      </c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R81" s="201" t="s">
        <v>80</v>
      </c>
      <c r="AT81" s="202" t="s">
        <v>71</v>
      </c>
      <c r="AU81" s="202" t="s">
        <v>72</v>
      </c>
      <c r="AY81" s="201" t="s">
        <v>122</v>
      </c>
      <c r="BK81" s="203">
        <f>SUM(BK82:BK86)</f>
        <v>0</v>
      </c>
    </row>
    <row r="82" spans="1:65" s="2" customFormat="1" ht="55.5" customHeight="1">
      <c r="A82" s="40"/>
      <c r="B82" s="41"/>
      <c r="C82" s="206" t="s">
        <v>80</v>
      </c>
      <c r="D82" s="206" t="s">
        <v>125</v>
      </c>
      <c r="E82" s="207" t="s">
        <v>397</v>
      </c>
      <c r="F82" s="208" t="s">
        <v>398</v>
      </c>
      <c r="G82" s="209" t="s">
        <v>399</v>
      </c>
      <c r="H82" s="210">
        <v>1</v>
      </c>
      <c r="I82" s="211"/>
      <c r="J82" s="212">
        <f>ROUND(I82*H82,2)</f>
        <v>0</v>
      </c>
      <c r="K82" s="208" t="s">
        <v>19</v>
      </c>
      <c r="L82" s="46"/>
      <c r="M82" s="213" t="s">
        <v>19</v>
      </c>
      <c r="N82" s="214" t="s">
        <v>43</v>
      </c>
      <c r="O82" s="86"/>
      <c r="P82" s="215">
        <f>O82*H82</f>
        <v>0</v>
      </c>
      <c r="Q82" s="215">
        <v>0</v>
      </c>
      <c r="R82" s="215">
        <f>Q82*H82</f>
        <v>0</v>
      </c>
      <c r="S82" s="215">
        <v>0</v>
      </c>
      <c r="T82" s="216">
        <f>S82*H82</f>
        <v>0</v>
      </c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R82" s="217" t="s">
        <v>400</v>
      </c>
      <c r="AT82" s="217" t="s">
        <v>125</v>
      </c>
      <c r="AU82" s="217" t="s">
        <v>80</v>
      </c>
      <c r="AY82" s="19" t="s">
        <v>122</v>
      </c>
      <c r="BE82" s="218">
        <f>IF(N82="základní",J82,0)</f>
        <v>0</v>
      </c>
      <c r="BF82" s="218">
        <f>IF(N82="snížená",J82,0)</f>
        <v>0</v>
      </c>
      <c r="BG82" s="218">
        <f>IF(N82="zákl. přenesená",J82,0)</f>
        <v>0</v>
      </c>
      <c r="BH82" s="218">
        <f>IF(N82="sníž. přenesená",J82,0)</f>
        <v>0</v>
      </c>
      <c r="BI82" s="218">
        <f>IF(N82="nulová",J82,0)</f>
        <v>0</v>
      </c>
      <c r="BJ82" s="19" t="s">
        <v>80</v>
      </c>
      <c r="BK82" s="218">
        <f>ROUND(I82*H82,2)</f>
        <v>0</v>
      </c>
      <c r="BL82" s="19" t="s">
        <v>400</v>
      </c>
      <c r="BM82" s="217" t="s">
        <v>401</v>
      </c>
    </row>
    <row r="83" spans="1:65" s="2" customFormat="1" ht="78" customHeight="1">
      <c r="A83" s="40"/>
      <c r="B83" s="41"/>
      <c r="C83" s="206" t="s">
        <v>82</v>
      </c>
      <c r="D83" s="206" t="s">
        <v>125</v>
      </c>
      <c r="E83" s="207" t="s">
        <v>402</v>
      </c>
      <c r="F83" s="208" t="s">
        <v>403</v>
      </c>
      <c r="G83" s="209" t="s">
        <v>399</v>
      </c>
      <c r="H83" s="210">
        <v>1</v>
      </c>
      <c r="I83" s="211"/>
      <c r="J83" s="212">
        <f>ROUND(I83*H83,2)</f>
        <v>0</v>
      </c>
      <c r="K83" s="208" t="s">
        <v>19</v>
      </c>
      <c r="L83" s="46"/>
      <c r="M83" s="213" t="s">
        <v>19</v>
      </c>
      <c r="N83" s="214" t="s">
        <v>43</v>
      </c>
      <c r="O83" s="86"/>
      <c r="P83" s="215">
        <f>O83*H83</f>
        <v>0</v>
      </c>
      <c r="Q83" s="215">
        <v>0</v>
      </c>
      <c r="R83" s="215">
        <f>Q83*H83</f>
        <v>0</v>
      </c>
      <c r="S83" s="215">
        <v>0</v>
      </c>
      <c r="T83" s="216">
        <f>S83*H83</f>
        <v>0</v>
      </c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R83" s="217" t="s">
        <v>400</v>
      </c>
      <c r="AT83" s="217" t="s">
        <v>125</v>
      </c>
      <c r="AU83" s="217" t="s">
        <v>80</v>
      </c>
      <c r="AY83" s="19" t="s">
        <v>122</v>
      </c>
      <c r="BE83" s="218">
        <f>IF(N83="základní",J83,0)</f>
        <v>0</v>
      </c>
      <c r="BF83" s="218">
        <f>IF(N83="snížená",J83,0)</f>
        <v>0</v>
      </c>
      <c r="BG83" s="218">
        <f>IF(N83="zákl. přenesená",J83,0)</f>
        <v>0</v>
      </c>
      <c r="BH83" s="218">
        <f>IF(N83="sníž. přenesená",J83,0)</f>
        <v>0</v>
      </c>
      <c r="BI83" s="218">
        <f>IF(N83="nulová",J83,0)</f>
        <v>0</v>
      </c>
      <c r="BJ83" s="19" t="s">
        <v>80</v>
      </c>
      <c r="BK83" s="218">
        <f>ROUND(I83*H83,2)</f>
        <v>0</v>
      </c>
      <c r="BL83" s="19" t="s">
        <v>400</v>
      </c>
      <c r="BM83" s="217" t="s">
        <v>404</v>
      </c>
    </row>
    <row r="84" spans="1:65" s="2" customFormat="1" ht="24.15" customHeight="1">
      <c r="A84" s="40"/>
      <c r="B84" s="41"/>
      <c r="C84" s="206" t="s">
        <v>139</v>
      </c>
      <c r="D84" s="206" t="s">
        <v>125</v>
      </c>
      <c r="E84" s="207" t="s">
        <v>405</v>
      </c>
      <c r="F84" s="208" t="s">
        <v>406</v>
      </c>
      <c r="G84" s="209" t="s">
        <v>399</v>
      </c>
      <c r="H84" s="210">
        <v>1</v>
      </c>
      <c r="I84" s="211"/>
      <c r="J84" s="212">
        <f>ROUND(I84*H84,2)</f>
        <v>0</v>
      </c>
      <c r="K84" s="208" t="s">
        <v>19</v>
      </c>
      <c r="L84" s="46"/>
      <c r="M84" s="213" t="s">
        <v>19</v>
      </c>
      <c r="N84" s="214" t="s">
        <v>43</v>
      </c>
      <c r="O84" s="86"/>
      <c r="P84" s="215">
        <f>O84*H84</f>
        <v>0</v>
      </c>
      <c r="Q84" s="215">
        <v>0</v>
      </c>
      <c r="R84" s="215">
        <f>Q84*H84</f>
        <v>0</v>
      </c>
      <c r="S84" s="215">
        <v>0</v>
      </c>
      <c r="T84" s="216">
        <f>S84*H84</f>
        <v>0</v>
      </c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R84" s="217" t="s">
        <v>400</v>
      </c>
      <c r="AT84" s="217" t="s">
        <v>125</v>
      </c>
      <c r="AU84" s="217" t="s">
        <v>80</v>
      </c>
      <c r="AY84" s="19" t="s">
        <v>122</v>
      </c>
      <c r="BE84" s="218">
        <f>IF(N84="základní",J84,0)</f>
        <v>0</v>
      </c>
      <c r="BF84" s="218">
        <f>IF(N84="snížená",J84,0)</f>
        <v>0</v>
      </c>
      <c r="BG84" s="218">
        <f>IF(N84="zákl. přenesená",J84,0)</f>
        <v>0</v>
      </c>
      <c r="BH84" s="218">
        <f>IF(N84="sníž. přenesená",J84,0)</f>
        <v>0</v>
      </c>
      <c r="BI84" s="218">
        <f>IF(N84="nulová",J84,0)</f>
        <v>0</v>
      </c>
      <c r="BJ84" s="19" t="s">
        <v>80</v>
      </c>
      <c r="BK84" s="218">
        <f>ROUND(I84*H84,2)</f>
        <v>0</v>
      </c>
      <c r="BL84" s="19" t="s">
        <v>400</v>
      </c>
      <c r="BM84" s="217" t="s">
        <v>407</v>
      </c>
    </row>
    <row r="85" spans="1:65" s="2" customFormat="1" ht="44.25" customHeight="1">
      <c r="A85" s="40"/>
      <c r="B85" s="41"/>
      <c r="C85" s="206" t="s">
        <v>130</v>
      </c>
      <c r="D85" s="206" t="s">
        <v>125</v>
      </c>
      <c r="E85" s="207" t="s">
        <v>408</v>
      </c>
      <c r="F85" s="208" t="s">
        <v>409</v>
      </c>
      <c r="G85" s="209" t="s">
        <v>399</v>
      </c>
      <c r="H85" s="210">
        <v>1</v>
      </c>
      <c r="I85" s="211"/>
      <c r="J85" s="212">
        <f>ROUND(I85*H85,2)</f>
        <v>0</v>
      </c>
      <c r="K85" s="208" t="s">
        <v>19</v>
      </c>
      <c r="L85" s="46"/>
      <c r="M85" s="213" t="s">
        <v>19</v>
      </c>
      <c r="N85" s="214" t="s">
        <v>43</v>
      </c>
      <c r="O85" s="86"/>
      <c r="P85" s="215">
        <f>O85*H85</f>
        <v>0</v>
      </c>
      <c r="Q85" s="215">
        <v>0</v>
      </c>
      <c r="R85" s="215">
        <f>Q85*H85</f>
        <v>0</v>
      </c>
      <c r="S85" s="215">
        <v>0</v>
      </c>
      <c r="T85" s="216">
        <f>S85*H85</f>
        <v>0</v>
      </c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R85" s="217" t="s">
        <v>400</v>
      </c>
      <c r="AT85" s="217" t="s">
        <v>125</v>
      </c>
      <c r="AU85" s="217" t="s">
        <v>80</v>
      </c>
      <c r="AY85" s="19" t="s">
        <v>122</v>
      </c>
      <c r="BE85" s="218">
        <f>IF(N85="základní",J85,0)</f>
        <v>0</v>
      </c>
      <c r="BF85" s="218">
        <f>IF(N85="snížená",J85,0)</f>
        <v>0</v>
      </c>
      <c r="BG85" s="218">
        <f>IF(N85="zákl. přenesená",J85,0)</f>
        <v>0</v>
      </c>
      <c r="BH85" s="218">
        <f>IF(N85="sníž. přenesená",J85,0)</f>
        <v>0</v>
      </c>
      <c r="BI85" s="218">
        <f>IF(N85="nulová",J85,0)</f>
        <v>0</v>
      </c>
      <c r="BJ85" s="19" t="s">
        <v>80</v>
      </c>
      <c r="BK85" s="218">
        <f>ROUND(I85*H85,2)</f>
        <v>0</v>
      </c>
      <c r="BL85" s="19" t="s">
        <v>400</v>
      </c>
      <c r="BM85" s="217" t="s">
        <v>410</v>
      </c>
    </row>
    <row r="86" spans="1:65" s="2" customFormat="1" ht="24.15" customHeight="1">
      <c r="A86" s="40"/>
      <c r="B86" s="41"/>
      <c r="C86" s="206" t="s">
        <v>164</v>
      </c>
      <c r="D86" s="206" t="s">
        <v>125</v>
      </c>
      <c r="E86" s="207" t="s">
        <v>411</v>
      </c>
      <c r="F86" s="208" t="s">
        <v>412</v>
      </c>
      <c r="G86" s="209" t="s">
        <v>399</v>
      </c>
      <c r="H86" s="210">
        <v>1</v>
      </c>
      <c r="I86" s="211"/>
      <c r="J86" s="212">
        <f>ROUND(I86*H86,2)</f>
        <v>0</v>
      </c>
      <c r="K86" s="208" t="s">
        <v>19</v>
      </c>
      <c r="L86" s="46"/>
      <c r="M86" s="282" t="s">
        <v>19</v>
      </c>
      <c r="N86" s="283" t="s">
        <v>43</v>
      </c>
      <c r="O86" s="280"/>
      <c r="P86" s="284">
        <f>O86*H86</f>
        <v>0</v>
      </c>
      <c r="Q86" s="284">
        <v>0</v>
      </c>
      <c r="R86" s="284">
        <f>Q86*H86</f>
        <v>0</v>
      </c>
      <c r="S86" s="284">
        <v>0</v>
      </c>
      <c r="T86" s="285">
        <f>S86*H86</f>
        <v>0</v>
      </c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R86" s="217" t="s">
        <v>400</v>
      </c>
      <c r="AT86" s="217" t="s">
        <v>125</v>
      </c>
      <c r="AU86" s="217" t="s">
        <v>80</v>
      </c>
      <c r="AY86" s="19" t="s">
        <v>122</v>
      </c>
      <c r="BE86" s="218">
        <f>IF(N86="základní",J86,0)</f>
        <v>0</v>
      </c>
      <c r="BF86" s="218">
        <f>IF(N86="snížená",J86,0)</f>
        <v>0</v>
      </c>
      <c r="BG86" s="218">
        <f>IF(N86="zákl. přenesená",J86,0)</f>
        <v>0</v>
      </c>
      <c r="BH86" s="218">
        <f>IF(N86="sníž. přenesená",J86,0)</f>
        <v>0</v>
      </c>
      <c r="BI86" s="218">
        <f>IF(N86="nulová",J86,0)</f>
        <v>0</v>
      </c>
      <c r="BJ86" s="19" t="s">
        <v>80</v>
      </c>
      <c r="BK86" s="218">
        <f>ROUND(I86*H86,2)</f>
        <v>0</v>
      </c>
      <c r="BL86" s="19" t="s">
        <v>400</v>
      </c>
      <c r="BM86" s="217" t="s">
        <v>413</v>
      </c>
    </row>
    <row r="87" spans="1:31" s="2" customFormat="1" ht="6.95" customHeight="1">
      <c r="A87" s="40"/>
      <c r="B87" s="61"/>
      <c r="C87" s="62"/>
      <c r="D87" s="62"/>
      <c r="E87" s="62"/>
      <c r="F87" s="62"/>
      <c r="G87" s="62"/>
      <c r="H87" s="62"/>
      <c r="I87" s="62"/>
      <c r="J87" s="62"/>
      <c r="K87" s="62"/>
      <c r="L87" s="46"/>
      <c r="M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</sheetData>
  <sheetProtection password="CEE1" sheet="1" objects="1" scenarios="1" formatColumns="0" formatRows="0" autoFilter="0"/>
  <autoFilter ref="C79:K86"/>
  <mergeCells count="9">
    <mergeCell ref="E7:H7"/>
    <mergeCell ref="E9:H9"/>
    <mergeCell ref="E18:H18"/>
    <mergeCell ref="E27:H27"/>
    <mergeCell ref="E48:H48"/>
    <mergeCell ref="E50:H50"/>
    <mergeCell ref="E70:H70"/>
    <mergeCell ref="E72:H7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86" customWidth="1"/>
    <col min="2" max="2" width="1.7109375" style="286" customWidth="1"/>
    <col min="3" max="4" width="5.00390625" style="286" customWidth="1"/>
    <col min="5" max="5" width="11.7109375" style="286" customWidth="1"/>
    <col min="6" max="6" width="9.140625" style="286" customWidth="1"/>
    <col min="7" max="7" width="5.00390625" style="286" customWidth="1"/>
    <col min="8" max="8" width="77.8515625" style="286" customWidth="1"/>
    <col min="9" max="10" width="20.00390625" style="286" customWidth="1"/>
    <col min="11" max="11" width="1.7109375" style="286" customWidth="1"/>
  </cols>
  <sheetData>
    <row r="1" s="1" customFormat="1" ht="37.5" customHeight="1"/>
    <row r="2" spans="2:11" s="1" customFormat="1" ht="7.5" customHeight="1">
      <c r="B2" s="287"/>
      <c r="C2" s="288"/>
      <c r="D2" s="288"/>
      <c r="E2" s="288"/>
      <c r="F2" s="288"/>
      <c r="G2" s="288"/>
      <c r="H2" s="288"/>
      <c r="I2" s="288"/>
      <c r="J2" s="288"/>
      <c r="K2" s="289"/>
    </row>
    <row r="3" spans="2:11" s="17" customFormat="1" ht="45" customHeight="1">
      <c r="B3" s="290"/>
      <c r="C3" s="291" t="s">
        <v>414</v>
      </c>
      <c r="D3" s="291"/>
      <c r="E3" s="291"/>
      <c r="F3" s="291"/>
      <c r="G3" s="291"/>
      <c r="H3" s="291"/>
      <c r="I3" s="291"/>
      <c r="J3" s="291"/>
      <c r="K3" s="292"/>
    </row>
    <row r="4" spans="2:11" s="1" customFormat="1" ht="25.5" customHeight="1">
      <c r="B4" s="293"/>
      <c r="C4" s="294" t="s">
        <v>415</v>
      </c>
      <c r="D4" s="294"/>
      <c r="E4" s="294"/>
      <c r="F4" s="294"/>
      <c r="G4" s="294"/>
      <c r="H4" s="294"/>
      <c r="I4" s="294"/>
      <c r="J4" s="294"/>
      <c r="K4" s="295"/>
    </row>
    <row r="5" spans="2:11" s="1" customFormat="1" ht="5.25" customHeight="1">
      <c r="B5" s="293"/>
      <c r="C5" s="296"/>
      <c r="D5" s="296"/>
      <c r="E5" s="296"/>
      <c r="F5" s="296"/>
      <c r="G5" s="296"/>
      <c r="H5" s="296"/>
      <c r="I5" s="296"/>
      <c r="J5" s="296"/>
      <c r="K5" s="295"/>
    </row>
    <row r="6" spans="2:11" s="1" customFormat="1" ht="15" customHeight="1">
      <c r="B6" s="293"/>
      <c r="C6" s="297" t="s">
        <v>416</v>
      </c>
      <c r="D6" s="297"/>
      <c r="E6" s="297"/>
      <c r="F6" s="297"/>
      <c r="G6" s="297"/>
      <c r="H6" s="297"/>
      <c r="I6" s="297"/>
      <c r="J6" s="297"/>
      <c r="K6" s="295"/>
    </row>
    <row r="7" spans="2:11" s="1" customFormat="1" ht="15" customHeight="1">
      <c r="B7" s="298"/>
      <c r="C7" s="297" t="s">
        <v>417</v>
      </c>
      <c r="D7" s="297"/>
      <c r="E7" s="297"/>
      <c r="F7" s="297"/>
      <c r="G7" s="297"/>
      <c r="H7" s="297"/>
      <c r="I7" s="297"/>
      <c r="J7" s="297"/>
      <c r="K7" s="295"/>
    </row>
    <row r="8" spans="2:11" s="1" customFormat="1" ht="12.75" customHeight="1">
      <c r="B8" s="298"/>
      <c r="C8" s="297"/>
      <c r="D8" s="297"/>
      <c r="E8" s="297"/>
      <c r="F8" s="297"/>
      <c r="G8" s="297"/>
      <c r="H8" s="297"/>
      <c r="I8" s="297"/>
      <c r="J8" s="297"/>
      <c r="K8" s="295"/>
    </row>
    <row r="9" spans="2:11" s="1" customFormat="1" ht="15" customHeight="1">
      <c r="B9" s="298"/>
      <c r="C9" s="297" t="s">
        <v>418</v>
      </c>
      <c r="D9" s="297"/>
      <c r="E9" s="297"/>
      <c r="F9" s="297"/>
      <c r="G9" s="297"/>
      <c r="H9" s="297"/>
      <c r="I9" s="297"/>
      <c r="J9" s="297"/>
      <c r="K9" s="295"/>
    </row>
    <row r="10" spans="2:11" s="1" customFormat="1" ht="15" customHeight="1">
      <c r="B10" s="298"/>
      <c r="C10" s="297"/>
      <c r="D10" s="297" t="s">
        <v>419</v>
      </c>
      <c r="E10" s="297"/>
      <c r="F10" s="297"/>
      <c r="G10" s="297"/>
      <c r="H10" s="297"/>
      <c r="I10" s="297"/>
      <c r="J10" s="297"/>
      <c r="K10" s="295"/>
    </row>
    <row r="11" spans="2:11" s="1" customFormat="1" ht="15" customHeight="1">
      <c r="B11" s="298"/>
      <c r="C11" s="299"/>
      <c r="D11" s="297" t="s">
        <v>420</v>
      </c>
      <c r="E11" s="297"/>
      <c r="F11" s="297"/>
      <c r="G11" s="297"/>
      <c r="H11" s="297"/>
      <c r="I11" s="297"/>
      <c r="J11" s="297"/>
      <c r="K11" s="295"/>
    </row>
    <row r="12" spans="2:11" s="1" customFormat="1" ht="15" customHeight="1">
      <c r="B12" s="298"/>
      <c r="C12" s="299"/>
      <c r="D12" s="297"/>
      <c r="E12" s="297"/>
      <c r="F12" s="297"/>
      <c r="G12" s="297"/>
      <c r="H12" s="297"/>
      <c r="I12" s="297"/>
      <c r="J12" s="297"/>
      <c r="K12" s="295"/>
    </row>
    <row r="13" spans="2:11" s="1" customFormat="1" ht="15" customHeight="1">
      <c r="B13" s="298"/>
      <c r="C13" s="299"/>
      <c r="D13" s="300" t="s">
        <v>421</v>
      </c>
      <c r="E13" s="297"/>
      <c r="F13" s="297"/>
      <c r="G13" s="297"/>
      <c r="H13" s="297"/>
      <c r="I13" s="297"/>
      <c r="J13" s="297"/>
      <c r="K13" s="295"/>
    </row>
    <row r="14" spans="2:11" s="1" customFormat="1" ht="12.75" customHeight="1">
      <c r="B14" s="298"/>
      <c r="C14" s="299"/>
      <c r="D14" s="299"/>
      <c r="E14" s="299"/>
      <c r="F14" s="299"/>
      <c r="G14" s="299"/>
      <c r="H14" s="299"/>
      <c r="I14" s="299"/>
      <c r="J14" s="299"/>
      <c r="K14" s="295"/>
    </row>
    <row r="15" spans="2:11" s="1" customFormat="1" ht="15" customHeight="1">
      <c r="B15" s="298"/>
      <c r="C15" s="299"/>
      <c r="D15" s="297" t="s">
        <v>422</v>
      </c>
      <c r="E15" s="297"/>
      <c r="F15" s="297"/>
      <c r="G15" s="297"/>
      <c r="H15" s="297"/>
      <c r="I15" s="297"/>
      <c r="J15" s="297"/>
      <c r="K15" s="295"/>
    </row>
    <row r="16" spans="2:11" s="1" customFormat="1" ht="15" customHeight="1">
      <c r="B16" s="298"/>
      <c r="C16" s="299"/>
      <c r="D16" s="297" t="s">
        <v>423</v>
      </c>
      <c r="E16" s="297"/>
      <c r="F16" s="297"/>
      <c r="G16" s="297"/>
      <c r="H16" s="297"/>
      <c r="I16" s="297"/>
      <c r="J16" s="297"/>
      <c r="K16" s="295"/>
    </row>
    <row r="17" spans="2:11" s="1" customFormat="1" ht="15" customHeight="1">
      <c r="B17" s="298"/>
      <c r="C17" s="299"/>
      <c r="D17" s="297" t="s">
        <v>424</v>
      </c>
      <c r="E17" s="297"/>
      <c r="F17" s="297"/>
      <c r="G17" s="297"/>
      <c r="H17" s="297"/>
      <c r="I17" s="297"/>
      <c r="J17" s="297"/>
      <c r="K17" s="295"/>
    </row>
    <row r="18" spans="2:11" s="1" customFormat="1" ht="15" customHeight="1">
      <c r="B18" s="298"/>
      <c r="C18" s="299"/>
      <c r="D18" s="299"/>
      <c r="E18" s="301" t="s">
        <v>79</v>
      </c>
      <c r="F18" s="297" t="s">
        <v>425</v>
      </c>
      <c r="G18" s="297"/>
      <c r="H18" s="297"/>
      <c r="I18" s="297"/>
      <c r="J18" s="297"/>
      <c r="K18" s="295"/>
    </row>
    <row r="19" spans="2:11" s="1" customFormat="1" ht="15" customHeight="1">
      <c r="B19" s="298"/>
      <c r="C19" s="299"/>
      <c r="D19" s="299"/>
      <c r="E19" s="301" t="s">
        <v>426</v>
      </c>
      <c r="F19" s="297" t="s">
        <v>427</v>
      </c>
      <c r="G19" s="297"/>
      <c r="H19" s="297"/>
      <c r="I19" s="297"/>
      <c r="J19" s="297"/>
      <c r="K19" s="295"/>
    </row>
    <row r="20" spans="2:11" s="1" customFormat="1" ht="15" customHeight="1">
      <c r="B20" s="298"/>
      <c r="C20" s="299"/>
      <c r="D20" s="299"/>
      <c r="E20" s="301" t="s">
        <v>428</v>
      </c>
      <c r="F20" s="297" t="s">
        <v>429</v>
      </c>
      <c r="G20" s="297"/>
      <c r="H20" s="297"/>
      <c r="I20" s="297"/>
      <c r="J20" s="297"/>
      <c r="K20" s="295"/>
    </row>
    <row r="21" spans="2:11" s="1" customFormat="1" ht="15" customHeight="1">
      <c r="B21" s="298"/>
      <c r="C21" s="299"/>
      <c r="D21" s="299"/>
      <c r="E21" s="301" t="s">
        <v>83</v>
      </c>
      <c r="F21" s="297" t="s">
        <v>84</v>
      </c>
      <c r="G21" s="297"/>
      <c r="H21" s="297"/>
      <c r="I21" s="297"/>
      <c r="J21" s="297"/>
      <c r="K21" s="295"/>
    </row>
    <row r="22" spans="2:11" s="1" customFormat="1" ht="15" customHeight="1">
      <c r="B22" s="298"/>
      <c r="C22" s="299"/>
      <c r="D22" s="299"/>
      <c r="E22" s="301" t="s">
        <v>430</v>
      </c>
      <c r="F22" s="297" t="s">
        <v>431</v>
      </c>
      <c r="G22" s="297"/>
      <c r="H22" s="297"/>
      <c r="I22" s="297"/>
      <c r="J22" s="297"/>
      <c r="K22" s="295"/>
    </row>
    <row r="23" spans="2:11" s="1" customFormat="1" ht="15" customHeight="1">
      <c r="B23" s="298"/>
      <c r="C23" s="299"/>
      <c r="D23" s="299"/>
      <c r="E23" s="301" t="s">
        <v>432</v>
      </c>
      <c r="F23" s="297" t="s">
        <v>433</v>
      </c>
      <c r="G23" s="297"/>
      <c r="H23" s="297"/>
      <c r="I23" s="297"/>
      <c r="J23" s="297"/>
      <c r="K23" s="295"/>
    </row>
    <row r="24" spans="2:11" s="1" customFormat="1" ht="12.75" customHeight="1">
      <c r="B24" s="298"/>
      <c r="C24" s="299"/>
      <c r="D24" s="299"/>
      <c r="E24" s="299"/>
      <c r="F24" s="299"/>
      <c r="G24" s="299"/>
      <c r="H24" s="299"/>
      <c r="I24" s="299"/>
      <c r="J24" s="299"/>
      <c r="K24" s="295"/>
    </row>
    <row r="25" spans="2:11" s="1" customFormat="1" ht="15" customHeight="1">
      <c r="B25" s="298"/>
      <c r="C25" s="297" t="s">
        <v>434</v>
      </c>
      <c r="D25" s="297"/>
      <c r="E25" s="297"/>
      <c r="F25" s="297"/>
      <c r="G25" s="297"/>
      <c r="H25" s="297"/>
      <c r="I25" s="297"/>
      <c r="J25" s="297"/>
      <c r="K25" s="295"/>
    </row>
    <row r="26" spans="2:11" s="1" customFormat="1" ht="15" customHeight="1">
      <c r="B26" s="298"/>
      <c r="C26" s="297" t="s">
        <v>435</v>
      </c>
      <c r="D26" s="297"/>
      <c r="E26" s="297"/>
      <c r="F26" s="297"/>
      <c r="G26" s="297"/>
      <c r="H26" s="297"/>
      <c r="I26" s="297"/>
      <c r="J26" s="297"/>
      <c r="K26" s="295"/>
    </row>
    <row r="27" spans="2:11" s="1" customFormat="1" ht="15" customHeight="1">
      <c r="B27" s="298"/>
      <c r="C27" s="297"/>
      <c r="D27" s="297" t="s">
        <v>436</v>
      </c>
      <c r="E27" s="297"/>
      <c r="F27" s="297"/>
      <c r="G27" s="297"/>
      <c r="H27" s="297"/>
      <c r="I27" s="297"/>
      <c r="J27" s="297"/>
      <c r="K27" s="295"/>
    </row>
    <row r="28" spans="2:11" s="1" customFormat="1" ht="15" customHeight="1">
      <c r="B28" s="298"/>
      <c r="C28" s="299"/>
      <c r="D28" s="297" t="s">
        <v>437</v>
      </c>
      <c r="E28" s="297"/>
      <c r="F28" s="297"/>
      <c r="G28" s="297"/>
      <c r="H28" s="297"/>
      <c r="I28" s="297"/>
      <c r="J28" s="297"/>
      <c r="K28" s="295"/>
    </row>
    <row r="29" spans="2:11" s="1" customFormat="1" ht="12.75" customHeight="1">
      <c r="B29" s="298"/>
      <c r="C29" s="299"/>
      <c r="D29" s="299"/>
      <c r="E29" s="299"/>
      <c r="F29" s="299"/>
      <c r="G29" s="299"/>
      <c r="H29" s="299"/>
      <c r="I29" s="299"/>
      <c r="J29" s="299"/>
      <c r="K29" s="295"/>
    </row>
    <row r="30" spans="2:11" s="1" customFormat="1" ht="15" customHeight="1">
      <c r="B30" s="298"/>
      <c r="C30" s="299"/>
      <c r="D30" s="297" t="s">
        <v>438</v>
      </c>
      <c r="E30" s="297"/>
      <c r="F30" s="297"/>
      <c r="G30" s="297"/>
      <c r="H30" s="297"/>
      <c r="I30" s="297"/>
      <c r="J30" s="297"/>
      <c r="K30" s="295"/>
    </row>
    <row r="31" spans="2:11" s="1" customFormat="1" ht="15" customHeight="1">
      <c r="B31" s="298"/>
      <c r="C31" s="299"/>
      <c r="D31" s="297" t="s">
        <v>439</v>
      </c>
      <c r="E31" s="297"/>
      <c r="F31" s="297"/>
      <c r="G31" s="297"/>
      <c r="H31" s="297"/>
      <c r="I31" s="297"/>
      <c r="J31" s="297"/>
      <c r="K31" s="295"/>
    </row>
    <row r="32" spans="2:11" s="1" customFormat="1" ht="12.75" customHeight="1">
      <c r="B32" s="298"/>
      <c r="C32" s="299"/>
      <c r="D32" s="299"/>
      <c r="E32" s="299"/>
      <c r="F32" s="299"/>
      <c r="G32" s="299"/>
      <c r="H32" s="299"/>
      <c r="I32" s="299"/>
      <c r="J32" s="299"/>
      <c r="K32" s="295"/>
    </row>
    <row r="33" spans="2:11" s="1" customFormat="1" ht="15" customHeight="1">
      <c r="B33" s="298"/>
      <c r="C33" s="299"/>
      <c r="D33" s="297" t="s">
        <v>440</v>
      </c>
      <c r="E33" s="297"/>
      <c r="F33" s="297"/>
      <c r="G33" s="297"/>
      <c r="H33" s="297"/>
      <c r="I33" s="297"/>
      <c r="J33" s="297"/>
      <c r="K33" s="295"/>
    </row>
    <row r="34" spans="2:11" s="1" customFormat="1" ht="15" customHeight="1">
      <c r="B34" s="298"/>
      <c r="C34" s="299"/>
      <c r="D34" s="297" t="s">
        <v>441</v>
      </c>
      <c r="E34" s="297"/>
      <c r="F34" s="297"/>
      <c r="G34" s="297"/>
      <c r="H34" s="297"/>
      <c r="I34" s="297"/>
      <c r="J34" s="297"/>
      <c r="K34" s="295"/>
    </row>
    <row r="35" spans="2:11" s="1" customFormat="1" ht="15" customHeight="1">
      <c r="B35" s="298"/>
      <c r="C35" s="299"/>
      <c r="D35" s="297" t="s">
        <v>442</v>
      </c>
      <c r="E35" s="297"/>
      <c r="F35" s="297"/>
      <c r="G35" s="297"/>
      <c r="H35" s="297"/>
      <c r="I35" s="297"/>
      <c r="J35" s="297"/>
      <c r="K35" s="295"/>
    </row>
    <row r="36" spans="2:11" s="1" customFormat="1" ht="15" customHeight="1">
      <c r="B36" s="298"/>
      <c r="C36" s="299"/>
      <c r="D36" s="297"/>
      <c r="E36" s="300" t="s">
        <v>108</v>
      </c>
      <c r="F36" s="297"/>
      <c r="G36" s="297" t="s">
        <v>443</v>
      </c>
      <c r="H36" s="297"/>
      <c r="I36" s="297"/>
      <c r="J36" s="297"/>
      <c r="K36" s="295"/>
    </row>
    <row r="37" spans="2:11" s="1" customFormat="1" ht="30.75" customHeight="1">
      <c r="B37" s="298"/>
      <c r="C37" s="299"/>
      <c r="D37" s="297"/>
      <c r="E37" s="300" t="s">
        <v>444</v>
      </c>
      <c r="F37" s="297"/>
      <c r="G37" s="297" t="s">
        <v>445</v>
      </c>
      <c r="H37" s="297"/>
      <c r="I37" s="297"/>
      <c r="J37" s="297"/>
      <c r="K37" s="295"/>
    </row>
    <row r="38" spans="2:11" s="1" customFormat="1" ht="15" customHeight="1">
      <c r="B38" s="298"/>
      <c r="C38" s="299"/>
      <c r="D38" s="297"/>
      <c r="E38" s="300" t="s">
        <v>53</v>
      </c>
      <c r="F38" s="297"/>
      <c r="G38" s="297" t="s">
        <v>446</v>
      </c>
      <c r="H38" s="297"/>
      <c r="I38" s="297"/>
      <c r="J38" s="297"/>
      <c r="K38" s="295"/>
    </row>
    <row r="39" spans="2:11" s="1" customFormat="1" ht="15" customHeight="1">
      <c r="B39" s="298"/>
      <c r="C39" s="299"/>
      <c r="D39" s="297"/>
      <c r="E39" s="300" t="s">
        <v>54</v>
      </c>
      <c r="F39" s="297"/>
      <c r="G39" s="297" t="s">
        <v>447</v>
      </c>
      <c r="H39" s="297"/>
      <c r="I39" s="297"/>
      <c r="J39" s="297"/>
      <c r="K39" s="295"/>
    </row>
    <row r="40" spans="2:11" s="1" customFormat="1" ht="15" customHeight="1">
      <c r="B40" s="298"/>
      <c r="C40" s="299"/>
      <c r="D40" s="297"/>
      <c r="E40" s="300" t="s">
        <v>109</v>
      </c>
      <c r="F40" s="297"/>
      <c r="G40" s="297" t="s">
        <v>448</v>
      </c>
      <c r="H40" s="297"/>
      <c r="I40" s="297"/>
      <c r="J40" s="297"/>
      <c r="K40" s="295"/>
    </row>
    <row r="41" spans="2:11" s="1" customFormat="1" ht="15" customHeight="1">
      <c r="B41" s="298"/>
      <c r="C41" s="299"/>
      <c r="D41" s="297"/>
      <c r="E41" s="300" t="s">
        <v>110</v>
      </c>
      <c r="F41" s="297"/>
      <c r="G41" s="297" t="s">
        <v>449</v>
      </c>
      <c r="H41" s="297"/>
      <c r="I41" s="297"/>
      <c r="J41" s="297"/>
      <c r="K41" s="295"/>
    </row>
    <row r="42" spans="2:11" s="1" customFormat="1" ht="15" customHeight="1">
      <c r="B42" s="298"/>
      <c r="C42" s="299"/>
      <c r="D42" s="297"/>
      <c r="E42" s="300" t="s">
        <v>450</v>
      </c>
      <c r="F42" s="297"/>
      <c r="G42" s="297" t="s">
        <v>451</v>
      </c>
      <c r="H42" s="297"/>
      <c r="I42" s="297"/>
      <c r="J42" s="297"/>
      <c r="K42" s="295"/>
    </row>
    <row r="43" spans="2:11" s="1" customFormat="1" ht="15" customHeight="1">
      <c r="B43" s="298"/>
      <c r="C43" s="299"/>
      <c r="D43" s="297"/>
      <c r="E43" s="300"/>
      <c r="F43" s="297"/>
      <c r="G43" s="297" t="s">
        <v>452</v>
      </c>
      <c r="H43" s="297"/>
      <c r="I43" s="297"/>
      <c r="J43" s="297"/>
      <c r="K43" s="295"/>
    </row>
    <row r="44" spans="2:11" s="1" customFormat="1" ht="15" customHeight="1">
      <c r="B44" s="298"/>
      <c r="C44" s="299"/>
      <c r="D44" s="297"/>
      <c r="E44" s="300" t="s">
        <v>453</v>
      </c>
      <c r="F44" s="297"/>
      <c r="G44" s="297" t="s">
        <v>454</v>
      </c>
      <c r="H44" s="297"/>
      <c r="I44" s="297"/>
      <c r="J44" s="297"/>
      <c r="K44" s="295"/>
    </row>
    <row r="45" spans="2:11" s="1" customFormat="1" ht="15" customHeight="1">
      <c r="B45" s="298"/>
      <c r="C45" s="299"/>
      <c r="D45" s="297"/>
      <c r="E45" s="300" t="s">
        <v>112</v>
      </c>
      <c r="F45" s="297"/>
      <c r="G45" s="297" t="s">
        <v>455</v>
      </c>
      <c r="H45" s="297"/>
      <c r="I45" s="297"/>
      <c r="J45" s="297"/>
      <c r="K45" s="295"/>
    </row>
    <row r="46" spans="2:11" s="1" customFormat="1" ht="12.75" customHeight="1">
      <c r="B46" s="298"/>
      <c r="C46" s="299"/>
      <c r="D46" s="297"/>
      <c r="E46" s="297"/>
      <c r="F46" s="297"/>
      <c r="G46" s="297"/>
      <c r="H46" s="297"/>
      <c r="I46" s="297"/>
      <c r="J46" s="297"/>
      <c r="K46" s="295"/>
    </row>
    <row r="47" spans="2:11" s="1" customFormat="1" ht="15" customHeight="1">
      <c r="B47" s="298"/>
      <c r="C47" s="299"/>
      <c r="D47" s="297" t="s">
        <v>456</v>
      </c>
      <c r="E47" s="297"/>
      <c r="F47" s="297"/>
      <c r="G47" s="297"/>
      <c r="H47" s="297"/>
      <c r="I47" s="297"/>
      <c r="J47" s="297"/>
      <c r="K47" s="295"/>
    </row>
    <row r="48" spans="2:11" s="1" customFormat="1" ht="15" customHeight="1">
      <c r="B48" s="298"/>
      <c r="C48" s="299"/>
      <c r="D48" s="299"/>
      <c r="E48" s="297" t="s">
        <v>457</v>
      </c>
      <c r="F48" s="297"/>
      <c r="G48" s="297"/>
      <c r="H48" s="297"/>
      <c r="I48" s="297"/>
      <c r="J48" s="297"/>
      <c r="K48" s="295"/>
    </row>
    <row r="49" spans="2:11" s="1" customFormat="1" ht="15" customHeight="1">
      <c r="B49" s="298"/>
      <c r="C49" s="299"/>
      <c r="D49" s="299"/>
      <c r="E49" s="297" t="s">
        <v>458</v>
      </c>
      <c r="F49" s="297"/>
      <c r="G49" s="297"/>
      <c r="H49" s="297"/>
      <c r="I49" s="297"/>
      <c r="J49" s="297"/>
      <c r="K49" s="295"/>
    </row>
    <row r="50" spans="2:11" s="1" customFormat="1" ht="15" customHeight="1">
      <c r="B50" s="298"/>
      <c r="C50" s="299"/>
      <c r="D50" s="299"/>
      <c r="E50" s="297" t="s">
        <v>459</v>
      </c>
      <c r="F50" s="297"/>
      <c r="G50" s="297"/>
      <c r="H50" s="297"/>
      <c r="I50" s="297"/>
      <c r="J50" s="297"/>
      <c r="K50" s="295"/>
    </row>
    <row r="51" spans="2:11" s="1" customFormat="1" ht="15" customHeight="1">
      <c r="B51" s="298"/>
      <c r="C51" s="299"/>
      <c r="D51" s="297" t="s">
        <v>460</v>
      </c>
      <c r="E51" s="297"/>
      <c r="F51" s="297"/>
      <c r="G51" s="297"/>
      <c r="H51" s="297"/>
      <c r="I51" s="297"/>
      <c r="J51" s="297"/>
      <c r="K51" s="295"/>
    </row>
    <row r="52" spans="2:11" s="1" customFormat="1" ht="25.5" customHeight="1">
      <c r="B52" s="293"/>
      <c r="C52" s="294" t="s">
        <v>461</v>
      </c>
      <c r="D52" s="294"/>
      <c r="E52" s="294"/>
      <c r="F52" s="294"/>
      <c r="G52" s="294"/>
      <c r="H52" s="294"/>
      <c r="I52" s="294"/>
      <c r="J52" s="294"/>
      <c r="K52" s="295"/>
    </row>
    <row r="53" spans="2:11" s="1" customFormat="1" ht="5.25" customHeight="1">
      <c r="B53" s="293"/>
      <c r="C53" s="296"/>
      <c r="D53" s="296"/>
      <c r="E53" s="296"/>
      <c r="F53" s="296"/>
      <c r="G53" s="296"/>
      <c r="H53" s="296"/>
      <c r="I53" s="296"/>
      <c r="J53" s="296"/>
      <c r="K53" s="295"/>
    </row>
    <row r="54" spans="2:11" s="1" customFormat="1" ht="15" customHeight="1">
      <c r="B54" s="293"/>
      <c r="C54" s="297" t="s">
        <v>462</v>
      </c>
      <c r="D54" s="297"/>
      <c r="E54" s="297"/>
      <c r="F54" s="297"/>
      <c r="G54" s="297"/>
      <c r="H54" s="297"/>
      <c r="I54" s="297"/>
      <c r="J54" s="297"/>
      <c r="K54" s="295"/>
    </row>
    <row r="55" spans="2:11" s="1" customFormat="1" ht="15" customHeight="1">
      <c r="B55" s="293"/>
      <c r="C55" s="297" t="s">
        <v>463</v>
      </c>
      <c r="D55" s="297"/>
      <c r="E55" s="297"/>
      <c r="F55" s="297"/>
      <c r="G55" s="297"/>
      <c r="H55" s="297"/>
      <c r="I55" s="297"/>
      <c r="J55" s="297"/>
      <c r="K55" s="295"/>
    </row>
    <row r="56" spans="2:11" s="1" customFormat="1" ht="12.75" customHeight="1">
      <c r="B56" s="293"/>
      <c r="C56" s="297"/>
      <c r="D56" s="297"/>
      <c r="E56" s="297"/>
      <c r="F56" s="297"/>
      <c r="G56" s="297"/>
      <c r="H56" s="297"/>
      <c r="I56" s="297"/>
      <c r="J56" s="297"/>
      <c r="K56" s="295"/>
    </row>
    <row r="57" spans="2:11" s="1" customFormat="1" ht="15" customHeight="1">
      <c r="B57" s="293"/>
      <c r="C57" s="297" t="s">
        <v>464</v>
      </c>
      <c r="D57" s="297"/>
      <c r="E57" s="297"/>
      <c r="F57" s="297"/>
      <c r="G57" s="297"/>
      <c r="H57" s="297"/>
      <c r="I57" s="297"/>
      <c r="J57" s="297"/>
      <c r="K57" s="295"/>
    </row>
    <row r="58" spans="2:11" s="1" customFormat="1" ht="15" customHeight="1">
      <c r="B58" s="293"/>
      <c r="C58" s="299"/>
      <c r="D58" s="297" t="s">
        <v>465</v>
      </c>
      <c r="E58" s="297"/>
      <c r="F58" s="297"/>
      <c r="G58" s="297"/>
      <c r="H58" s="297"/>
      <c r="I58" s="297"/>
      <c r="J58" s="297"/>
      <c r="K58" s="295"/>
    </row>
    <row r="59" spans="2:11" s="1" customFormat="1" ht="15" customHeight="1">
      <c r="B59" s="293"/>
      <c r="C59" s="299"/>
      <c r="D59" s="297" t="s">
        <v>466</v>
      </c>
      <c r="E59" s="297"/>
      <c r="F59" s="297"/>
      <c r="G59" s="297"/>
      <c r="H59" s="297"/>
      <c r="I59" s="297"/>
      <c r="J59" s="297"/>
      <c r="K59" s="295"/>
    </row>
    <row r="60" spans="2:11" s="1" customFormat="1" ht="15" customHeight="1">
      <c r="B60" s="293"/>
      <c r="C60" s="299"/>
      <c r="D60" s="297" t="s">
        <v>467</v>
      </c>
      <c r="E60" s="297"/>
      <c r="F60" s="297"/>
      <c r="G60" s="297"/>
      <c r="H60" s="297"/>
      <c r="I60" s="297"/>
      <c r="J60" s="297"/>
      <c r="K60" s="295"/>
    </row>
    <row r="61" spans="2:11" s="1" customFormat="1" ht="15" customHeight="1">
      <c r="B61" s="293"/>
      <c r="C61" s="299"/>
      <c r="D61" s="297" t="s">
        <v>468</v>
      </c>
      <c r="E61" s="297"/>
      <c r="F61" s="297"/>
      <c r="G61" s="297"/>
      <c r="H61" s="297"/>
      <c r="I61" s="297"/>
      <c r="J61" s="297"/>
      <c r="K61" s="295"/>
    </row>
    <row r="62" spans="2:11" s="1" customFormat="1" ht="15" customHeight="1">
      <c r="B62" s="293"/>
      <c r="C62" s="299"/>
      <c r="D62" s="302" t="s">
        <v>469</v>
      </c>
      <c r="E62" s="302"/>
      <c r="F62" s="302"/>
      <c r="G62" s="302"/>
      <c r="H62" s="302"/>
      <c r="I62" s="302"/>
      <c r="J62" s="302"/>
      <c r="K62" s="295"/>
    </row>
    <row r="63" spans="2:11" s="1" customFormat="1" ht="15" customHeight="1">
      <c r="B63" s="293"/>
      <c r="C63" s="299"/>
      <c r="D63" s="297" t="s">
        <v>470</v>
      </c>
      <c r="E63" s="297"/>
      <c r="F63" s="297"/>
      <c r="G63" s="297"/>
      <c r="H63" s="297"/>
      <c r="I63" s="297"/>
      <c r="J63" s="297"/>
      <c r="K63" s="295"/>
    </row>
    <row r="64" spans="2:11" s="1" customFormat="1" ht="12.75" customHeight="1">
      <c r="B64" s="293"/>
      <c r="C64" s="299"/>
      <c r="D64" s="299"/>
      <c r="E64" s="303"/>
      <c r="F64" s="299"/>
      <c r="G64" s="299"/>
      <c r="H64" s="299"/>
      <c r="I64" s="299"/>
      <c r="J64" s="299"/>
      <c r="K64" s="295"/>
    </row>
    <row r="65" spans="2:11" s="1" customFormat="1" ht="15" customHeight="1">
      <c r="B65" s="293"/>
      <c r="C65" s="299"/>
      <c r="D65" s="297" t="s">
        <v>471</v>
      </c>
      <c r="E65" s="297"/>
      <c r="F65" s="297"/>
      <c r="G65" s="297"/>
      <c r="H65" s="297"/>
      <c r="I65" s="297"/>
      <c r="J65" s="297"/>
      <c r="K65" s="295"/>
    </row>
    <row r="66" spans="2:11" s="1" customFormat="1" ht="15" customHeight="1">
      <c r="B66" s="293"/>
      <c r="C66" s="299"/>
      <c r="D66" s="302" t="s">
        <v>472</v>
      </c>
      <c r="E66" s="302"/>
      <c r="F66" s="302"/>
      <c r="G66" s="302"/>
      <c r="H66" s="302"/>
      <c r="I66" s="302"/>
      <c r="J66" s="302"/>
      <c r="K66" s="295"/>
    </row>
    <row r="67" spans="2:11" s="1" customFormat="1" ht="15" customHeight="1">
      <c r="B67" s="293"/>
      <c r="C67" s="299"/>
      <c r="D67" s="297" t="s">
        <v>473</v>
      </c>
      <c r="E67" s="297"/>
      <c r="F67" s="297"/>
      <c r="G67" s="297"/>
      <c r="H67" s="297"/>
      <c r="I67" s="297"/>
      <c r="J67" s="297"/>
      <c r="K67" s="295"/>
    </row>
    <row r="68" spans="2:11" s="1" customFormat="1" ht="15" customHeight="1">
      <c r="B68" s="293"/>
      <c r="C68" s="299"/>
      <c r="D68" s="297" t="s">
        <v>474</v>
      </c>
      <c r="E68" s="297"/>
      <c r="F68" s="297"/>
      <c r="G68" s="297"/>
      <c r="H68" s="297"/>
      <c r="I68" s="297"/>
      <c r="J68" s="297"/>
      <c r="K68" s="295"/>
    </row>
    <row r="69" spans="2:11" s="1" customFormat="1" ht="15" customHeight="1">
      <c r="B69" s="293"/>
      <c r="C69" s="299"/>
      <c r="D69" s="297" t="s">
        <v>475</v>
      </c>
      <c r="E69" s="297"/>
      <c r="F69" s="297"/>
      <c r="G69" s="297"/>
      <c r="H69" s="297"/>
      <c r="I69" s="297"/>
      <c r="J69" s="297"/>
      <c r="K69" s="295"/>
    </row>
    <row r="70" spans="2:11" s="1" customFormat="1" ht="15" customHeight="1">
      <c r="B70" s="293"/>
      <c r="C70" s="299"/>
      <c r="D70" s="297" t="s">
        <v>476</v>
      </c>
      <c r="E70" s="297"/>
      <c r="F70" s="297"/>
      <c r="G70" s="297"/>
      <c r="H70" s="297"/>
      <c r="I70" s="297"/>
      <c r="J70" s="297"/>
      <c r="K70" s="295"/>
    </row>
    <row r="71" spans="2:11" s="1" customFormat="1" ht="12.75" customHeight="1">
      <c r="B71" s="304"/>
      <c r="C71" s="305"/>
      <c r="D71" s="305"/>
      <c r="E71" s="305"/>
      <c r="F71" s="305"/>
      <c r="G71" s="305"/>
      <c r="H71" s="305"/>
      <c r="I71" s="305"/>
      <c r="J71" s="305"/>
      <c r="K71" s="306"/>
    </row>
    <row r="72" spans="2:11" s="1" customFormat="1" ht="18.75" customHeight="1">
      <c r="B72" s="307"/>
      <c r="C72" s="307"/>
      <c r="D72" s="307"/>
      <c r="E72" s="307"/>
      <c r="F72" s="307"/>
      <c r="G72" s="307"/>
      <c r="H72" s="307"/>
      <c r="I72" s="307"/>
      <c r="J72" s="307"/>
      <c r="K72" s="308"/>
    </row>
    <row r="73" spans="2:11" s="1" customFormat="1" ht="18.75" customHeight="1">
      <c r="B73" s="308"/>
      <c r="C73" s="308"/>
      <c r="D73" s="308"/>
      <c r="E73" s="308"/>
      <c r="F73" s="308"/>
      <c r="G73" s="308"/>
      <c r="H73" s="308"/>
      <c r="I73" s="308"/>
      <c r="J73" s="308"/>
      <c r="K73" s="308"/>
    </row>
    <row r="74" spans="2:11" s="1" customFormat="1" ht="7.5" customHeight="1">
      <c r="B74" s="309"/>
      <c r="C74" s="310"/>
      <c r="D74" s="310"/>
      <c r="E74" s="310"/>
      <c r="F74" s="310"/>
      <c r="G74" s="310"/>
      <c r="H74" s="310"/>
      <c r="I74" s="310"/>
      <c r="J74" s="310"/>
      <c r="K74" s="311"/>
    </row>
    <row r="75" spans="2:11" s="1" customFormat="1" ht="45" customHeight="1">
      <c r="B75" s="312"/>
      <c r="C75" s="313" t="s">
        <v>477</v>
      </c>
      <c r="D75" s="313"/>
      <c r="E75" s="313"/>
      <c r="F75" s="313"/>
      <c r="G75" s="313"/>
      <c r="H75" s="313"/>
      <c r="I75" s="313"/>
      <c r="J75" s="313"/>
      <c r="K75" s="314"/>
    </row>
    <row r="76" spans="2:11" s="1" customFormat="1" ht="17.25" customHeight="1">
      <c r="B76" s="312"/>
      <c r="C76" s="315" t="s">
        <v>478</v>
      </c>
      <c r="D76" s="315"/>
      <c r="E76" s="315"/>
      <c r="F76" s="315" t="s">
        <v>479</v>
      </c>
      <c r="G76" s="316"/>
      <c r="H76" s="315" t="s">
        <v>54</v>
      </c>
      <c r="I76" s="315" t="s">
        <v>57</v>
      </c>
      <c r="J76" s="315" t="s">
        <v>480</v>
      </c>
      <c r="K76" s="314"/>
    </row>
    <row r="77" spans="2:11" s="1" customFormat="1" ht="17.25" customHeight="1">
      <c r="B77" s="312"/>
      <c r="C77" s="317" t="s">
        <v>481</v>
      </c>
      <c r="D77" s="317"/>
      <c r="E77" s="317"/>
      <c r="F77" s="318" t="s">
        <v>482</v>
      </c>
      <c r="G77" s="319"/>
      <c r="H77" s="317"/>
      <c r="I77" s="317"/>
      <c r="J77" s="317" t="s">
        <v>483</v>
      </c>
      <c r="K77" s="314"/>
    </row>
    <row r="78" spans="2:11" s="1" customFormat="1" ht="5.25" customHeight="1">
      <c r="B78" s="312"/>
      <c r="C78" s="320"/>
      <c r="D78" s="320"/>
      <c r="E78" s="320"/>
      <c r="F78" s="320"/>
      <c r="G78" s="321"/>
      <c r="H78" s="320"/>
      <c r="I78" s="320"/>
      <c r="J78" s="320"/>
      <c r="K78" s="314"/>
    </row>
    <row r="79" spans="2:11" s="1" customFormat="1" ht="15" customHeight="1">
      <c r="B79" s="312"/>
      <c r="C79" s="300" t="s">
        <v>53</v>
      </c>
      <c r="D79" s="322"/>
      <c r="E79" s="322"/>
      <c r="F79" s="323" t="s">
        <v>484</v>
      </c>
      <c r="G79" s="324"/>
      <c r="H79" s="300" t="s">
        <v>485</v>
      </c>
      <c r="I79" s="300" t="s">
        <v>486</v>
      </c>
      <c r="J79" s="300">
        <v>20</v>
      </c>
      <c r="K79" s="314"/>
    </row>
    <row r="80" spans="2:11" s="1" customFormat="1" ht="15" customHeight="1">
      <c r="B80" s="312"/>
      <c r="C80" s="300" t="s">
        <v>487</v>
      </c>
      <c r="D80" s="300"/>
      <c r="E80" s="300"/>
      <c r="F80" s="323" t="s">
        <v>484</v>
      </c>
      <c r="G80" s="324"/>
      <c r="H80" s="300" t="s">
        <v>488</v>
      </c>
      <c r="I80" s="300" t="s">
        <v>486</v>
      </c>
      <c r="J80" s="300">
        <v>120</v>
      </c>
      <c r="K80" s="314"/>
    </row>
    <row r="81" spans="2:11" s="1" customFormat="1" ht="15" customHeight="1">
      <c r="B81" s="325"/>
      <c r="C81" s="300" t="s">
        <v>489</v>
      </c>
      <c r="D81" s="300"/>
      <c r="E81" s="300"/>
      <c r="F81" s="323" t="s">
        <v>490</v>
      </c>
      <c r="G81" s="324"/>
      <c r="H81" s="300" t="s">
        <v>491</v>
      </c>
      <c r="I81" s="300" t="s">
        <v>486</v>
      </c>
      <c r="J81" s="300">
        <v>50</v>
      </c>
      <c r="K81" s="314"/>
    </row>
    <row r="82" spans="2:11" s="1" customFormat="1" ht="15" customHeight="1">
      <c r="B82" s="325"/>
      <c r="C82" s="300" t="s">
        <v>492</v>
      </c>
      <c r="D82" s="300"/>
      <c r="E82" s="300"/>
      <c r="F82" s="323" t="s">
        <v>484</v>
      </c>
      <c r="G82" s="324"/>
      <c r="H82" s="300" t="s">
        <v>493</v>
      </c>
      <c r="I82" s="300" t="s">
        <v>494</v>
      </c>
      <c r="J82" s="300"/>
      <c r="K82" s="314"/>
    </row>
    <row r="83" spans="2:11" s="1" customFormat="1" ht="15" customHeight="1">
      <c r="B83" s="325"/>
      <c r="C83" s="326" t="s">
        <v>495</v>
      </c>
      <c r="D83" s="326"/>
      <c r="E83" s="326"/>
      <c r="F83" s="327" t="s">
        <v>490</v>
      </c>
      <c r="G83" s="326"/>
      <c r="H83" s="326" t="s">
        <v>496</v>
      </c>
      <c r="I83" s="326" t="s">
        <v>486</v>
      </c>
      <c r="J83" s="326">
        <v>15</v>
      </c>
      <c r="K83" s="314"/>
    </row>
    <row r="84" spans="2:11" s="1" customFormat="1" ht="15" customHeight="1">
      <c r="B84" s="325"/>
      <c r="C84" s="326" t="s">
        <v>497</v>
      </c>
      <c r="D84" s="326"/>
      <c r="E84" s="326"/>
      <c r="F84" s="327" t="s">
        <v>490</v>
      </c>
      <c r="G84" s="326"/>
      <c r="H84" s="326" t="s">
        <v>498</v>
      </c>
      <c r="I84" s="326" t="s">
        <v>486</v>
      </c>
      <c r="J84" s="326">
        <v>15</v>
      </c>
      <c r="K84" s="314"/>
    </row>
    <row r="85" spans="2:11" s="1" customFormat="1" ht="15" customHeight="1">
      <c r="B85" s="325"/>
      <c r="C85" s="326" t="s">
        <v>499</v>
      </c>
      <c r="D85" s="326"/>
      <c r="E85" s="326"/>
      <c r="F85" s="327" t="s">
        <v>490</v>
      </c>
      <c r="G85" s="326"/>
      <c r="H85" s="326" t="s">
        <v>500</v>
      </c>
      <c r="I85" s="326" t="s">
        <v>486</v>
      </c>
      <c r="J85" s="326">
        <v>20</v>
      </c>
      <c r="K85" s="314"/>
    </row>
    <row r="86" spans="2:11" s="1" customFormat="1" ht="15" customHeight="1">
      <c r="B86" s="325"/>
      <c r="C86" s="326" t="s">
        <v>501</v>
      </c>
      <c r="D86" s="326"/>
      <c r="E86" s="326"/>
      <c r="F86" s="327" t="s">
        <v>490</v>
      </c>
      <c r="G86" s="326"/>
      <c r="H86" s="326" t="s">
        <v>502</v>
      </c>
      <c r="I86" s="326" t="s">
        <v>486</v>
      </c>
      <c r="J86" s="326">
        <v>20</v>
      </c>
      <c r="K86" s="314"/>
    </row>
    <row r="87" spans="2:11" s="1" customFormat="1" ht="15" customHeight="1">
      <c r="B87" s="325"/>
      <c r="C87" s="300" t="s">
        <v>503</v>
      </c>
      <c r="D87" s="300"/>
      <c r="E87" s="300"/>
      <c r="F87" s="323" t="s">
        <v>490</v>
      </c>
      <c r="G87" s="324"/>
      <c r="H87" s="300" t="s">
        <v>504</v>
      </c>
      <c r="I87" s="300" t="s">
        <v>486</v>
      </c>
      <c r="J87" s="300">
        <v>50</v>
      </c>
      <c r="K87" s="314"/>
    </row>
    <row r="88" spans="2:11" s="1" customFormat="1" ht="15" customHeight="1">
      <c r="B88" s="325"/>
      <c r="C88" s="300" t="s">
        <v>505</v>
      </c>
      <c r="D88" s="300"/>
      <c r="E88" s="300"/>
      <c r="F88" s="323" t="s">
        <v>490</v>
      </c>
      <c r="G88" s="324"/>
      <c r="H88" s="300" t="s">
        <v>506</v>
      </c>
      <c r="I88" s="300" t="s">
        <v>486</v>
      </c>
      <c r="J88" s="300">
        <v>20</v>
      </c>
      <c r="K88" s="314"/>
    </row>
    <row r="89" spans="2:11" s="1" customFormat="1" ht="15" customHeight="1">
      <c r="B89" s="325"/>
      <c r="C89" s="300" t="s">
        <v>507</v>
      </c>
      <c r="D89" s="300"/>
      <c r="E89" s="300"/>
      <c r="F89" s="323" t="s">
        <v>490</v>
      </c>
      <c r="G89" s="324"/>
      <c r="H89" s="300" t="s">
        <v>508</v>
      </c>
      <c r="I89" s="300" t="s">
        <v>486</v>
      </c>
      <c r="J89" s="300">
        <v>20</v>
      </c>
      <c r="K89" s="314"/>
    </row>
    <row r="90" spans="2:11" s="1" customFormat="1" ht="15" customHeight="1">
      <c r="B90" s="325"/>
      <c r="C90" s="300" t="s">
        <v>509</v>
      </c>
      <c r="D90" s="300"/>
      <c r="E90" s="300"/>
      <c r="F90" s="323" t="s">
        <v>490</v>
      </c>
      <c r="G90" s="324"/>
      <c r="H90" s="300" t="s">
        <v>510</v>
      </c>
      <c r="I90" s="300" t="s">
        <v>486</v>
      </c>
      <c r="J90" s="300">
        <v>50</v>
      </c>
      <c r="K90" s="314"/>
    </row>
    <row r="91" spans="2:11" s="1" customFormat="1" ht="15" customHeight="1">
      <c r="B91" s="325"/>
      <c r="C91" s="300" t="s">
        <v>511</v>
      </c>
      <c r="D91" s="300"/>
      <c r="E91" s="300"/>
      <c r="F91" s="323" t="s">
        <v>490</v>
      </c>
      <c r="G91" s="324"/>
      <c r="H91" s="300" t="s">
        <v>511</v>
      </c>
      <c r="I91" s="300" t="s">
        <v>486</v>
      </c>
      <c r="J91" s="300">
        <v>50</v>
      </c>
      <c r="K91" s="314"/>
    </row>
    <row r="92" spans="2:11" s="1" customFormat="1" ht="15" customHeight="1">
      <c r="B92" s="325"/>
      <c r="C92" s="300" t="s">
        <v>512</v>
      </c>
      <c r="D92" s="300"/>
      <c r="E92" s="300"/>
      <c r="F92" s="323" t="s">
        <v>490</v>
      </c>
      <c r="G92" s="324"/>
      <c r="H92" s="300" t="s">
        <v>513</v>
      </c>
      <c r="I92" s="300" t="s">
        <v>486</v>
      </c>
      <c r="J92" s="300">
        <v>255</v>
      </c>
      <c r="K92" s="314"/>
    </row>
    <row r="93" spans="2:11" s="1" customFormat="1" ht="15" customHeight="1">
      <c r="B93" s="325"/>
      <c r="C93" s="300" t="s">
        <v>514</v>
      </c>
      <c r="D93" s="300"/>
      <c r="E93" s="300"/>
      <c r="F93" s="323" t="s">
        <v>484</v>
      </c>
      <c r="G93" s="324"/>
      <c r="H93" s="300" t="s">
        <v>515</v>
      </c>
      <c r="I93" s="300" t="s">
        <v>516</v>
      </c>
      <c r="J93" s="300"/>
      <c r="K93" s="314"/>
    </row>
    <row r="94" spans="2:11" s="1" customFormat="1" ht="15" customHeight="1">
      <c r="B94" s="325"/>
      <c r="C94" s="300" t="s">
        <v>517</v>
      </c>
      <c r="D94" s="300"/>
      <c r="E94" s="300"/>
      <c r="F94" s="323" t="s">
        <v>484</v>
      </c>
      <c r="G94" s="324"/>
      <c r="H94" s="300" t="s">
        <v>518</v>
      </c>
      <c r="I94" s="300" t="s">
        <v>519</v>
      </c>
      <c r="J94" s="300"/>
      <c r="K94" s="314"/>
    </row>
    <row r="95" spans="2:11" s="1" customFormat="1" ht="15" customHeight="1">
      <c r="B95" s="325"/>
      <c r="C95" s="300" t="s">
        <v>520</v>
      </c>
      <c r="D95" s="300"/>
      <c r="E95" s="300"/>
      <c r="F95" s="323" t="s">
        <v>484</v>
      </c>
      <c r="G95" s="324"/>
      <c r="H95" s="300" t="s">
        <v>520</v>
      </c>
      <c r="I95" s="300" t="s">
        <v>519</v>
      </c>
      <c r="J95" s="300"/>
      <c r="K95" s="314"/>
    </row>
    <row r="96" spans="2:11" s="1" customFormat="1" ht="15" customHeight="1">
      <c r="B96" s="325"/>
      <c r="C96" s="300" t="s">
        <v>38</v>
      </c>
      <c r="D96" s="300"/>
      <c r="E96" s="300"/>
      <c r="F96" s="323" t="s">
        <v>484</v>
      </c>
      <c r="G96" s="324"/>
      <c r="H96" s="300" t="s">
        <v>521</v>
      </c>
      <c r="I96" s="300" t="s">
        <v>519</v>
      </c>
      <c r="J96" s="300"/>
      <c r="K96" s="314"/>
    </row>
    <row r="97" spans="2:11" s="1" customFormat="1" ht="15" customHeight="1">
      <c r="B97" s="325"/>
      <c r="C97" s="300" t="s">
        <v>48</v>
      </c>
      <c r="D97" s="300"/>
      <c r="E97" s="300"/>
      <c r="F97" s="323" t="s">
        <v>484</v>
      </c>
      <c r="G97" s="324"/>
      <c r="H97" s="300" t="s">
        <v>522</v>
      </c>
      <c r="I97" s="300" t="s">
        <v>519</v>
      </c>
      <c r="J97" s="300"/>
      <c r="K97" s="314"/>
    </row>
    <row r="98" spans="2:11" s="1" customFormat="1" ht="15" customHeight="1">
      <c r="B98" s="328"/>
      <c r="C98" s="329"/>
      <c r="D98" s="329"/>
      <c r="E98" s="329"/>
      <c r="F98" s="329"/>
      <c r="G98" s="329"/>
      <c r="H98" s="329"/>
      <c r="I98" s="329"/>
      <c r="J98" s="329"/>
      <c r="K98" s="330"/>
    </row>
    <row r="99" spans="2:11" s="1" customFormat="1" ht="18.75" customHeight="1">
      <c r="B99" s="331"/>
      <c r="C99" s="332"/>
      <c r="D99" s="332"/>
      <c r="E99" s="332"/>
      <c r="F99" s="332"/>
      <c r="G99" s="332"/>
      <c r="H99" s="332"/>
      <c r="I99" s="332"/>
      <c r="J99" s="332"/>
      <c r="K99" s="331"/>
    </row>
    <row r="100" spans="2:11" s="1" customFormat="1" ht="18.75" customHeight="1">
      <c r="B100" s="308"/>
      <c r="C100" s="308"/>
      <c r="D100" s="308"/>
      <c r="E100" s="308"/>
      <c r="F100" s="308"/>
      <c r="G100" s="308"/>
      <c r="H100" s="308"/>
      <c r="I100" s="308"/>
      <c r="J100" s="308"/>
      <c r="K100" s="308"/>
    </row>
    <row r="101" spans="2:11" s="1" customFormat="1" ht="7.5" customHeight="1">
      <c r="B101" s="309"/>
      <c r="C101" s="310"/>
      <c r="D101" s="310"/>
      <c r="E101" s="310"/>
      <c r="F101" s="310"/>
      <c r="G101" s="310"/>
      <c r="H101" s="310"/>
      <c r="I101" s="310"/>
      <c r="J101" s="310"/>
      <c r="K101" s="311"/>
    </row>
    <row r="102" spans="2:11" s="1" customFormat="1" ht="45" customHeight="1">
      <c r="B102" s="312"/>
      <c r="C102" s="313" t="s">
        <v>523</v>
      </c>
      <c r="D102" s="313"/>
      <c r="E102" s="313"/>
      <c r="F102" s="313"/>
      <c r="G102" s="313"/>
      <c r="H102" s="313"/>
      <c r="I102" s="313"/>
      <c r="J102" s="313"/>
      <c r="K102" s="314"/>
    </row>
    <row r="103" spans="2:11" s="1" customFormat="1" ht="17.25" customHeight="1">
      <c r="B103" s="312"/>
      <c r="C103" s="315" t="s">
        <v>478</v>
      </c>
      <c r="D103" s="315"/>
      <c r="E103" s="315"/>
      <c r="F103" s="315" t="s">
        <v>479</v>
      </c>
      <c r="G103" s="316"/>
      <c r="H103" s="315" t="s">
        <v>54</v>
      </c>
      <c r="I103" s="315" t="s">
        <v>57</v>
      </c>
      <c r="J103" s="315" t="s">
        <v>480</v>
      </c>
      <c r="K103" s="314"/>
    </row>
    <row r="104" spans="2:11" s="1" customFormat="1" ht="17.25" customHeight="1">
      <c r="B104" s="312"/>
      <c r="C104" s="317" t="s">
        <v>481</v>
      </c>
      <c r="D104" s="317"/>
      <c r="E104" s="317"/>
      <c r="F104" s="318" t="s">
        <v>482</v>
      </c>
      <c r="G104" s="319"/>
      <c r="H104" s="317"/>
      <c r="I104" s="317"/>
      <c r="J104" s="317" t="s">
        <v>483</v>
      </c>
      <c r="K104" s="314"/>
    </row>
    <row r="105" spans="2:11" s="1" customFormat="1" ht="5.25" customHeight="1">
      <c r="B105" s="312"/>
      <c r="C105" s="315"/>
      <c r="D105" s="315"/>
      <c r="E105" s="315"/>
      <c r="F105" s="315"/>
      <c r="G105" s="333"/>
      <c r="H105" s="315"/>
      <c r="I105" s="315"/>
      <c r="J105" s="315"/>
      <c r="K105" s="314"/>
    </row>
    <row r="106" spans="2:11" s="1" customFormat="1" ht="15" customHeight="1">
      <c r="B106" s="312"/>
      <c r="C106" s="300" t="s">
        <v>53</v>
      </c>
      <c r="D106" s="322"/>
      <c r="E106" s="322"/>
      <c r="F106" s="323" t="s">
        <v>484</v>
      </c>
      <c r="G106" s="300"/>
      <c r="H106" s="300" t="s">
        <v>524</v>
      </c>
      <c r="I106" s="300" t="s">
        <v>486</v>
      </c>
      <c r="J106" s="300">
        <v>20</v>
      </c>
      <c r="K106" s="314"/>
    </row>
    <row r="107" spans="2:11" s="1" customFormat="1" ht="15" customHeight="1">
      <c r="B107" s="312"/>
      <c r="C107" s="300" t="s">
        <v>487</v>
      </c>
      <c r="D107" s="300"/>
      <c r="E107" s="300"/>
      <c r="F107" s="323" t="s">
        <v>484</v>
      </c>
      <c r="G107" s="300"/>
      <c r="H107" s="300" t="s">
        <v>524</v>
      </c>
      <c r="I107" s="300" t="s">
        <v>486</v>
      </c>
      <c r="J107" s="300">
        <v>120</v>
      </c>
      <c r="K107" s="314"/>
    </row>
    <row r="108" spans="2:11" s="1" customFormat="1" ht="15" customHeight="1">
      <c r="B108" s="325"/>
      <c r="C108" s="300" t="s">
        <v>489</v>
      </c>
      <c r="D108" s="300"/>
      <c r="E108" s="300"/>
      <c r="F108" s="323" t="s">
        <v>490</v>
      </c>
      <c r="G108" s="300"/>
      <c r="H108" s="300" t="s">
        <v>524</v>
      </c>
      <c r="I108" s="300" t="s">
        <v>486</v>
      </c>
      <c r="J108" s="300">
        <v>50</v>
      </c>
      <c r="K108" s="314"/>
    </row>
    <row r="109" spans="2:11" s="1" customFormat="1" ht="15" customHeight="1">
      <c r="B109" s="325"/>
      <c r="C109" s="300" t="s">
        <v>492</v>
      </c>
      <c r="D109" s="300"/>
      <c r="E109" s="300"/>
      <c r="F109" s="323" t="s">
        <v>484</v>
      </c>
      <c r="G109" s="300"/>
      <c r="H109" s="300" t="s">
        <v>524</v>
      </c>
      <c r="I109" s="300" t="s">
        <v>494</v>
      </c>
      <c r="J109" s="300"/>
      <c r="K109" s="314"/>
    </row>
    <row r="110" spans="2:11" s="1" customFormat="1" ht="15" customHeight="1">
      <c r="B110" s="325"/>
      <c r="C110" s="300" t="s">
        <v>503</v>
      </c>
      <c r="D110" s="300"/>
      <c r="E110" s="300"/>
      <c r="F110" s="323" t="s">
        <v>490</v>
      </c>
      <c r="G110" s="300"/>
      <c r="H110" s="300" t="s">
        <v>524</v>
      </c>
      <c r="I110" s="300" t="s">
        <v>486</v>
      </c>
      <c r="J110" s="300">
        <v>50</v>
      </c>
      <c r="K110" s="314"/>
    </row>
    <row r="111" spans="2:11" s="1" customFormat="1" ht="15" customHeight="1">
      <c r="B111" s="325"/>
      <c r="C111" s="300" t="s">
        <v>511</v>
      </c>
      <c r="D111" s="300"/>
      <c r="E111" s="300"/>
      <c r="F111" s="323" t="s">
        <v>490</v>
      </c>
      <c r="G111" s="300"/>
      <c r="H111" s="300" t="s">
        <v>524</v>
      </c>
      <c r="I111" s="300" t="s">
        <v>486</v>
      </c>
      <c r="J111" s="300">
        <v>50</v>
      </c>
      <c r="K111" s="314"/>
    </row>
    <row r="112" spans="2:11" s="1" customFormat="1" ht="15" customHeight="1">
      <c r="B112" s="325"/>
      <c r="C112" s="300" t="s">
        <v>509</v>
      </c>
      <c r="D112" s="300"/>
      <c r="E112" s="300"/>
      <c r="F112" s="323" t="s">
        <v>490</v>
      </c>
      <c r="G112" s="300"/>
      <c r="H112" s="300" t="s">
        <v>524</v>
      </c>
      <c r="I112" s="300" t="s">
        <v>486</v>
      </c>
      <c r="J112" s="300">
        <v>50</v>
      </c>
      <c r="K112" s="314"/>
    </row>
    <row r="113" spans="2:11" s="1" customFormat="1" ht="15" customHeight="1">
      <c r="B113" s="325"/>
      <c r="C113" s="300" t="s">
        <v>53</v>
      </c>
      <c r="D113" s="300"/>
      <c r="E113" s="300"/>
      <c r="F113" s="323" t="s">
        <v>484</v>
      </c>
      <c r="G113" s="300"/>
      <c r="H113" s="300" t="s">
        <v>525</v>
      </c>
      <c r="I113" s="300" t="s">
        <v>486</v>
      </c>
      <c r="J113" s="300">
        <v>20</v>
      </c>
      <c r="K113" s="314"/>
    </row>
    <row r="114" spans="2:11" s="1" customFormat="1" ht="15" customHeight="1">
      <c r="B114" s="325"/>
      <c r="C114" s="300" t="s">
        <v>526</v>
      </c>
      <c r="D114" s="300"/>
      <c r="E114" s="300"/>
      <c r="F114" s="323" t="s">
        <v>484</v>
      </c>
      <c r="G114" s="300"/>
      <c r="H114" s="300" t="s">
        <v>527</v>
      </c>
      <c r="I114" s="300" t="s">
        <v>486</v>
      </c>
      <c r="J114" s="300">
        <v>120</v>
      </c>
      <c r="K114" s="314"/>
    </row>
    <row r="115" spans="2:11" s="1" customFormat="1" ht="15" customHeight="1">
      <c r="B115" s="325"/>
      <c r="C115" s="300" t="s">
        <v>38</v>
      </c>
      <c r="D115" s="300"/>
      <c r="E115" s="300"/>
      <c r="F115" s="323" t="s">
        <v>484</v>
      </c>
      <c r="G115" s="300"/>
      <c r="H115" s="300" t="s">
        <v>528</v>
      </c>
      <c r="I115" s="300" t="s">
        <v>519</v>
      </c>
      <c r="J115" s="300"/>
      <c r="K115" s="314"/>
    </row>
    <row r="116" spans="2:11" s="1" customFormat="1" ht="15" customHeight="1">
      <c r="B116" s="325"/>
      <c r="C116" s="300" t="s">
        <v>48</v>
      </c>
      <c r="D116" s="300"/>
      <c r="E116" s="300"/>
      <c r="F116" s="323" t="s">
        <v>484</v>
      </c>
      <c r="G116" s="300"/>
      <c r="H116" s="300" t="s">
        <v>529</v>
      </c>
      <c r="I116" s="300" t="s">
        <v>519</v>
      </c>
      <c r="J116" s="300"/>
      <c r="K116" s="314"/>
    </row>
    <row r="117" spans="2:11" s="1" customFormat="1" ht="15" customHeight="1">
      <c r="B117" s="325"/>
      <c r="C117" s="300" t="s">
        <v>57</v>
      </c>
      <c r="D117" s="300"/>
      <c r="E117" s="300"/>
      <c r="F117" s="323" t="s">
        <v>484</v>
      </c>
      <c r="G117" s="300"/>
      <c r="H117" s="300" t="s">
        <v>530</v>
      </c>
      <c r="I117" s="300" t="s">
        <v>531</v>
      </c>
      <c r="J117" s="300"/>
      <c r="K117" s="314"/>
    </row>
    <row r="118" spans="2:11" s="1" customFormat="1" ht="15" customHeight="1">
      <c r="B118" s="328"/>
      <c r="C118" s="334"/>
      <c r="D118" s="334"/>
      <c r="E118" s="334"/>
      <c r="F118" s="334"/>
      <c r="G118" s="334"/>
      <c r="H118" s="334"/>
      <c r="I118" s="334"/>
      <c r="J118" s="334"/>
      <c r="K118" s="330"/>
    </row>
    <row r="119" spans="2:11" s="1" customFormat="1" ht="18.75" customHeight="1">
      <c r="B119" s="335"/>
      <c r="C119" s="336"/>
      <c r="D119" s="336"/>
      <c r="E119" s="336"/>
      <c r="F119" s="337"/>
      <c r="G119" s="336"/>
      <c r="H119" s="336"/>
      <c r="I119" s="336"/>
      <c r="J119" s="336"/>
      <c r="K119" s="335"/>
    </row>
    <row r="120" spans="2:11" s="1" customFormat="1" ht="18.75" customHeight="1">
      <c r="B120" s="308"/>
      <c r="C120" s="308"/>
      <c r="D120" s="308"/>
      <c r="E120" s="308"/>
      <c r="F120" s="308"/>
      <c r="G120" s="308"/>
      <c r="H120" s="308"/>
      <c r="I120" s="308"/>
      <c r="J120" s="308"/>
      <c r="K120" s="308"/>
    </row>
    <row r="121" spans="2:11" s="1" customFormat="1" ht="7.5" customHeight="1">
      <c r="B121" s="338"/>
      <c r="C121" s="339"/>
      <c r="D121" s="339"/>
      <c r="E121" s="339"/>
      <c r="F121" s="339"/>
      <c r="G121" s="339"/>
      <c r="H121" s="339"/>
      <c r="I121" s="339"/>
      <c r="J121" s="339"/>
      <c r="K121" s="340"/>
    </row>
    <row r="122" spans="2:11" s="1" customFormat="1" ht="45" customHeight="1">
      <c r="B122" s="341"/>
      <c r="C122" s="291" t="s">
        <v>532</v>
      </c>
      <c r="D122" s="291"/>
      <c r="E122" s="291"/>
      <c r="F122" s="291"/>
      <c r="G122" s="291"/>
      <c r="H122" s="291"/>
      <c r="I122" s="291"/>
      <c r="J122" s="291"/>
      <c r="K122" s="342"/>
    </row>
    <row r="123" spans="2:11" s="1" customFormat="1" ht="17.25" customHeight="1">
      <c r="B123" s="343"/>
      <c r="C123" s="315" t="s">
        <v>478</v>
      </c>
      <c r="D123" s="315"/>
      <c r="E123" s="315"/>
      <c r="F123" s="315" t="s">
        <v>479</v>
      </c>
      <c r="G123" s="316"/>
      <c r="H123" s="315" t="s">
        <v>54</v>
      </c>
      <c r="I123" s="315" t="s">
        <v>57</v>
      </c>
      <c r="J123" s="315" t="s">
        <v>480</v>
      </c>
      <c r="K123" s="344"/>
    </row>
    <row r="124" spans="2:11" s="1" customFormat="1" ht="17.25" customHeight="1">
      <c r="B124" s="343"/>
      <c r="C124" s="317" t="s">
        <v>481</v>
      </c>
      <c r="D124" s="317"/>
      <c r="E124" s="317"/>
      <c r="F124" s="318" t="s">
        <v>482</v>
      </c>
      <c r="G124" s="319"/>
      <c r="H124" s="317"/>
      <c r="I124" s="317"/>
      <c r="J124" s="317" t="s">
        <v>483</v>
      </c>
      <c r="K124" s="344"/>
    </row>
    <row r="125" spans="2:11" s="1" customFormat="1" ht="5.25" customHeight="1">
      <c r="B125" s="345"/>
      <c r="C125" s="320"/>
      <c r="D125" s="320"/>
      <c r="E125" s="320"/>
      <c r="F125" s="320"/>
      <c r="G125" s="346"/>
      <c r="H125" s="320"/>
      <c r="I125" s="320"/>
      <c r="J125" s="320"/>
      <c r="K125" s="347"/>
    </row>
    <row r="126" spans="2:11" s="1" customFormat="1" ht="15" customHeight="1">
      <c r="B126" s="345"/>
      <c r="C126" s="300" t="s">
        <v>487</v>
      </c>
      <c r="D126" s="322"/>
      <c r="E126" s="322"/>
      <c r="F126" s="323" t="s">
        <v>484</v>
      </c>
      <c r="G126" s="300"/>
      <c r="H126" s="300" t="s">
        <v>524</v>
      </c>
      <c r="I126" s="300" t="s">
        <v>486</v>
      </c>
      <c r="J126" s="300">
        <v>120</v>
      </c>
      <c r="K126" s="348"/>
    </row>
    <row r="127" spans="2:11" s="1" customFormat="1" ht="15" customHeight="1">
      <c r="B127" s="345"/>
      <c r="C127" s="300" t="s">
        <v>533</v>
      </c>
      <c r="D127" s="300"/>
      <c r="E127" s="300"/>
      <c r="F127" s="323" t="s">
        <v>484</v>
      </c>
      <c r="G127" s="300"/>
      <c r="H127" s="300" t="s">
        <v>534</v>
      </c>
      <c r="I127" s="300" t="s">
        <v>486</v>
      </c>
      <c r="J127" s="300" t="s">
        <v>535</v>
      </c>
      <c r="K127" s="348"/>
    </row>
    <row r="128" spans="2:11" s="1" customFormat="1" ht="15" customHeight="1">
      <c r="B128" s="345"/>
      <c r="C128" s="300" t="s">
        <v>432</v>
      </c>
      <c r="D128" s="300"/>
      <c r="E128" s="300"/>
      <c r="F128" s="323" t="s">
        <v>484</v>
      </c>
      <c r="G128" s="300"/>
      <c r="H128" s="300" t="s">
        <v>536</v>
      </c>
      <c r="I128" s="300" t="s">
        <v>486</v>
      </c>
      <c r="J128" s="300" t="s">
        <v>535</v>
      </c>
      <c r="K128" s="348"/>
    </row>
    <row r="129" spans="2:11" s="1" customFormat="1" ht="15" customHeight="1">
      <c r="B129" s="345"/>
      <c r="C129" s="300" t="s">
        <v>495</v>
      </c>
      <c r="D129" s="300"/>
      <c r="E129" s="300"/>
      <c r="F129" s="323" t="s">
        <v>490</v>
      </c>
      <c r="G129" s="300"/>
      <c r="H129" s="300" t="s">
        <v>496</v>
      </c>
      <c r="I129" s="300" t="s">
        <v>486</v>
      </c>
      <c r="J129" s="300">
        <v>15</v>
      </c>
      <c r="K129" s="348"/>
    </row>
    <row r="130" spans="2:11" s="1" customFormat="1" ht="15" customHeight="1">
      <c r="B130" s="345"/>
      <c r="C130" s="326" t="s">
        <v>497</v>
      </c>
      <c r="D130" s="326"/>
      <c r="E130" s="326"/>
      <c r="F130" s="327" t="s">
        <v>490</v>
      </c>
      <c r="G130" s="326"/>
      <c r="H130" s="326" t="s">
        <v>498</v>
      </c>
      <c r="I130" s="326" t="s">
        <v>486</v>
      </c>
      <c r="J130" s="326">
        <v>15</v>
      </c>
      <c r="K130" s="348"/>
    </row>
    <row r="131" spans="2:11" s="1" customFormat="1" ht="15" customHeight="1">
      <c r="B131" s="345"/>
      <c r="C131" s="326" t="s">
        <v>499</v>
      </c>
      <c r="D131" s="326"/>
      <c r="E131" s="326"/>
      <c r="F131" s="327" t="s">
        <v>490</v>
      </c>
      <c r="G131" s="326"/>
      <c r="H131" s="326" t="s">
        <v>500</v>
      </c>
      <c r="I131" s="326" t="s">
        <v>486</v>
      </c>
      <c r="J131" s="326">
        <v>20</v>
      </c>
      <c r="K131" s="348"/>
    </row>
    <row r="132" spans="2:11" s="1" customFormat="1" ht="15" customHeight="1">
      <c r="B132" s="345"/>
      <c r="C132" s="326" t="s">
        <v>501</v>
      </c>
      <c r="D132" s="326"/>
      <c r="E132" s="326"/>
      <c r="F132" s="327" t="s">
        <v>490</v>
      </c>
      <c r="G132" s="326"/>
      <c r="H132" s="326" t="s">
        <v>502</v>
      </c>
      <c r="I132" s="326" t="s">
        <v>486</v>
      </c>
      <c r="J132" s="326">
        <v>20</v>
      </c>
      <c r="K132" s="348"/>
    </row>
    <row r="133" spans="2:11" s="1" customFormat="1" ht="15" customHeight="1">
      <c r="B133" s="345"/>
      <c r="C133" s="300" t="s">
        <v>489</v>
      </c>
      <c r="D133" s="300"/>
      <c r="E133" s="300"/>
      <c r="F133" s="323" t="s">
        <v>490</v>
      </c>
      <c r="G133" s="300"/>
      <c r="H133" s="300" t="s">
        <v>524</v>
      </c>
      <c r="I133" s="300" t="s">
        <v>486</v>
      </c>
      <c r="J133" s="300">
        <v>50</v>
      </c>
      <c r="K133" s="348"/>
    </row>
    <row r="134" spans="2:11" s="1" customFormat="1" ht="15" customHeight="1">
      <c r="B134" s="345"/>
      <c r="C134" s="300" t="s">
        <v>503</v>
      </c>
      <c r="D134" s="300"/>
      <c r="E134" s="300"/>
      <c r="F134" s="323" t="s">
        <v>490</v>
      </c>
      <c r="G134" s="300"/>
      <c r="H134" s="300" t="s">
        <v>524</v>
      </c>
      <c r="I134" s="300" t="s">
        <v>486</v>
      </c>
      <c r="J134" s="300">
        <v>50</v>
      </c>
      <c r="K134" s="348"/>
    </row>
    <row r="135" spans="2:11" s="1" customFormat="1" ht="15" customHeight="1">
      <c r="B135" s="345"/>
      <c r="C135" s="300" t="s">
        <v>509</v>
      </c>
      <c r="D135" s="300"/>
      <c r="E135" s="300"/>
      <c r="F135" s="323" t="s">
        <v>490</v>
      </c>
      <c r="G135" s="300"/>
      <c r="H135" s="300" t="s">
        <v>524</v>
      </c>
      <c r="I135" s="300" t="s">
        <v>486</v>
      </c>
      <c r="J135" s="300">
        <v>50</v>
      </c>
      <c r="K135" s="348"/>
    </row>
    <row r="136" spans="2:11" s="1" customFormat="1" ht="15" customHeight="1">
      <c r="B136" s="345"/>
      <c r="C136" s="300" t="s">
        <v>511</v>
      </c>
      <c r="D136" s="300"/>
      <c r="E136" s="300"/>
      <c r="F136" s="323" t="s">
        <v>490</v>
      </c>
      <c r="G136" s="300"/>
      <c r="H136" s="300" t="s">
        <v>524</v>
      </c>
      <c r="I136" s="300" t="s">
        <v>486</v>
      </c>
      <c r="J136" s="300">
        <v>50</v>
      </c>
      <c r="K136" s="348"/>
    </row>
    <row r="137" spans="2:11" s="1" customFormat="1" ht="15" customHeight="1">
      <c r="B137" s="345"/>
      <c r="C137" s="300" t="s">
        <v>512</v>
      </c>
      <c r="D137" s="300"/>
      <c r="E137" s="300"/>
      <c r="F137" s="323" t="s">
        <v>490</v>
      </c>
      <c r="G137" s="300"/>
      <c r="H137" s="300" t="s">
        <v>537</v>
      </c>
      <c r="I137" s="300" t="s">
        <v>486</v>
      </c>
      <c r="J137" s="300">
        <v>255</v>
      </c>
      <c r="K137" s="348"/>
    </row>
    <row r="138" spans="2:11" s="1" customFormat="1" ht="15" customHeight="1">
      <c r="B138" s="345"/>
      <c r="C138" s="300" t="s">
        <v>514</v>
      </c>
      <c r="D138" s="300"/>
      <c r="E138" s="300"/>
      <c r="F138" s="323" t="s">
        <v>484</v>
      </c>
      <c r="G138" s="300"/>
      <c r="H138" s="300" t="s">
        <v>538</v>
      </c>
      <c r="I138" s="300" t="s">
        <v>516</v>
      </c>
      <c r="J138" s="300"/>
      <c r="K138" s="348"/>
    </row>
    <row r="139" spans="2:11" s="1" customFormat="1" ht="15" customHeight="1">
      <c r="B139" s="345"/>
      <c r="C139" s="300" t="s">
        <v>517</v>
      </c>
      <c r="D139" s="300"/>
      <c r="E139" s="300"/>
      <c r="F139" s="323" t="s">
        <v>484</v>
      </c>
      <c r="G139" s="300"/>
      <c r="H139" s="300" t="s">
        <v>539</v>
      </c>
      <c r="I139" s="300" t="s">
        <v>519</v>
      </c>
      <c r="J139" s="300"/>
      <c r="K139" s="348"/>
    </row>
    <row r="140" spans="2:11" s="1" customFormat="1" ht="15" customHeight="1">
      <c r="B140" s="345"/>
      <c r="C140" s="300" t="s">
        <v>520</v>
      </c>
      <c r="D140" s="300"/>
      <c r="E140" s="300"/>
      <c r="F140" s="323" t="s">
        <v>484</v>
      </c>
      <c r="G140" s="300"/>
      <c r="H140" s="300" t="s">
        <v>520</v>
      </c>
      <c r="I140" s="300" t="s">
        <v>519</v>
      </c>
      <c r="J140" s="300"/>
      <c r="K140" s="348"/>
    </row>
    <row r="141" spans="2:11" s="1" customFormat="1" ht="15" customHeight="1">
      <c r="B141" s="345"/>
      <c r="C141" s="300" t="s">
        <v>38</v>
      </c>
      <c r="D141" s="300"/>
      <c r="E141" s="300"/>
      <c r="F141" s="323" t="s">
        <v>484</v>
      </c>
      <c r="G141" s="300"/>
      <c r="H141" s="300" t="s">
        <v>540</v>
      </c>
      <c r="I141" s="300" t="s">
        <v>519</v>
      </c>
      <c r="J141" s="300"/>
      <c r="K141" s="348"/>
    </row>
    <row r="142" spans="2:11" s="1" customFormat="1" ht="15" customHeight="1">
      <c r="B142" s="345"/>
      <c r="C142" s="300" t="s">
        <v>541</v>
      </c>
      <c r="D142" s="300"/>
      <c r="E142" s="300"/>
      <c r="F142" s="323" t="s">
        <v>484</v>
      </c>
      <c r="G142" s="300"/>
      <c r="H142" s="300" t="s">
        <v>542</v>
      </c>
      <c r="I142" s="300" t="s">
        <v>519</v>
      </c>
      <c r="J142" s="300"/>
      <c r="K142" s="348"/>
    </row>
    <row r="143" spans="2:11" s="1" customFormat="1" ht="15" customHeight="1">
      <c r="B143" s="349"/>
      <c r="C143" s="350"/>
      <c r="D143" s="350"/>
      <c r="E143" s="350"/>
      <c r="F143" s="350"/>
      <c r="G143" s="350"/>
      <c r="H143" s="350"/>
      <c r="I143" s="350"/>
      <c r="J143" s="350"/>
      <c r="K143" s="351"/>
    </row>
    <row r="144" spans="2:11" s="1" customFormat="1" ht="18.75" customHeight="1">
      <c r="B144" s="336"/>
      <c r="C144" s="336"/>
      <c r="D144" s="336"/>
      <c r="E144" s="336"/>
      <c r="F144" s="337"/>
      <c r="G144" s="336"/>
      <c r="H144" s="336"/>
      <c r="I144" s="336"/>
      <c r="J144" s="336"/>
      <c r="K144" s="336"/>
    </row>
    <row r="145" spans="2:11" s="1" customFormat="1" ht="18.75" customHeight="1">
      <c r="B145" s="308"/>
      <c r="C145" s="308"/>
      <c r="D145" s="308"/>
      <c r="E145" s="308"/>
      <c r="F145" s="308"/>
      <c r="G145" s="308"/>
      <c r="H145" s="308"/>
      <c r="I145" s="308"/>
      <c r="J145" s="308"/>
      <c r="K145" s="308"/>
    </row>
    <row r="146" spans="2:11" s="1" customFormat="1" ht="7.5" customHeight="1">
      <c r="B146" s="309"/>
      <c r="C146" s="310"/>
      <c r="D146" s="310"/>
      <c r="E146" s="310"/>
      <c r="F146" s="310"/>
      <c r="G146" s="310"/>
      <c r="H146" s="310"/>
      <c r="I146" s="310"/>
      <c r="J146" s="310"/>
      <c r="K146" s="311"/>
    </row>
    <row r="147" spans="2:11" s="1" customFormat="1" ht="45" customHeight="1">
      <c r="B147" s="312"/>
      <c r="C147" s="313" t="s">
        <v>543</v>
      </c>
      <c r="D147" s="313"/>
      <c r="E147" s="313"/>
      <c r="F147" s="313"/>
      <c r="G147" s="313"/>
      <c r="H147" s="313"/>
      <c r="I147" s="313"/>
      <c r="J147" s="313"/>
      <c r="K147" s="314"/>
    </row>
    <row r="148" spans="2:11" s="1" customFormat="1" ht="17.25" customHeight="1">
      <c r="B148" s="312"/>
      <c r="C148" s="315" t="s">
        <v>478</v>
      </c>
      <c r="D148" s="315"/>
      <c r="E148" s="315"/>
      <c r="F148" s="315" t="s">
        <v>479</v>
      </c>
      <c r="G148" s="316"/>
      <c r="H148" s="315" t="s">
        <v>54</v>
      </c>
      <c r="I148" s="315" t="s">
        <v>57</v>
      </c>
      <c r="J148" s="315" t="s">
        <v>480</v>
      </c>
      <c r="K148" s="314"/>
    </row>
    <row r="149" spans="2:11" s="1" customFormat="1" ht="17.25" customHeight="1">
      <c r="B149" s="312"/>
      <c r="C149" s="317" t="s">
        <v>481</v>
      </c>
      <c r="D149" s="317"/>
      <c r="E149" s="317"/>
      <c r="F149" s="318" t="s">
        <v>482</v>
      </c>
      <c r="G149" s="319"/>
      <c r="H149" s="317"/>
      <c r="I149" s="317"/>
      <c r="J149" s="317" t="s">
        <v>483</v>
      </c>
      <c r="K149" s="314"/>
    </row>
    <row r="150" spans="2:11" s="1" customFormat="1" ht="5.25" customHeight="1">
      <c r="B150" s="325"/>
      <c r="C150" s="320"/>
      <c r="D150" s="320"/>
      <c r="E150" s="320"/>
      <c r="F150" s="320"/>
      <c r="G150" s="321"/>
      <c r="H150" s="320"/>
      <c r="I150" s="320"/>
      <c r="J150" s="320"/>
      <c r="K150" s="348"/>
    </row>
    <row r="151" spans="2:11" s="1" customFormat="1" ht="15" customHeight="1">
      <c r="B151" s="325"/>
      <c r="C151" s="352" t="s">
        <v>487</v>
      </c>
      <c r="D151" s="300"/>
      <c r="E151" s="300"/>
      <c r="F151" s="353" t="s">
        <v>484</v>
      </c>
      <c r="G151" s="300"/>
      <c r="H151" s="352" t="s">
        <v>524</v>
      </c>
      <c r="I151" s="352" t="s">
        <v>486</v>
      </c>
      <c r="J151" s="352">
        <v>120</v>
      </c>
      <c r="K151" s="348"/>
    </row>
    <row r="152" spans="2:11" s="1" customFormat="1" ht="15" customHeight="1">
      <c r="B152" s="325"/>
      <c r="C152" s="352" t="s">
        <v>533</v>
      </c>
      <c r="D152" s="300"/>
      <c r="E152" s="300"/>
      <c r="F152" s="353" t="s">
        <v>484</v>
      </c>
      <c r="G152" s="300"/>
      <c r="H152" s="352" t="s">
        <v>544</v>
      </c>
      <c r="I152" s="352" t="s">
        <v>486</v>
      </c>
      <c r="J152" s="352" t="s">
        <v>535</v>
      </c>
      <c r="K152" s="348"/>
    </row>
    <row r="153" spans="2:11" s="1" customFormat="1" ht="15" customHeight="1">
      <c r="B153" s="325"/>
      <c r="C153" s="352" t="s">
        <v>432</v>
      </c>
      <c r="D153" s="300"/>
      <c r="E153" s="300"/>
      <c r="F153" s="353" t="s">
        <v>484</v>
      </c>
      <c r="G153" s="300"/>
      <c r="H153" s="352" t="s">
        <v>545</v>
      </c>
      <c r="I153" s="352" t="s">
        <v>486</v>
      </c>
      <c r="J153" s="352" t="s">
        <v>535</v>
      </c>
      <c r="K153" s="348"/>
    </row>
    <row r="154" spans="2:11" s="1" customFormat="1" ht="15" customHeight="1">
      <c r="B154" s="325"/>
      <c r="C154" s="352" t="s">
        <v>489</v>
      </c>
      <c r="D154" s="300"/>
      <c r="E154" s="300"/>
      <c r="F154" s="353" t="s">
        <v>490</v>
      </c>
      <c r="G154" s="300"/>
      <c r="H154" s="352" t="s">
        <v>524</v>
      </c>
      <c r="I154" s="352" t="s">
        <v>486</v>
      </c>
      <c r="J154" s="352">
        <v>50</v>
      </c>
      <c r="K154" s="348"/>
    </row>
    <row r="155" spans="2:11" s="1" customFormat="1" ht="15" customHeight="1">
      <c r="B155" s="325"/>
      <c r="C155" s="352" t="s">
        <v>492</v>
      </c>
      <c r="D155" s="300"/>
      <c r="E155" s="300"/>
      <c r="F155" s="353" t="s">
        <v>484</v>
      </c>
      <c r="G155" s="300"/>
      <c r="H155" s="352" t="s">
        <v>524</v>
      </c>
      <c r="I155" s="352" t="s">
        <v>494</v>
      </c>
      <c r="J155" s="352"/>
      <c r="K155" s="348"/>
    </row>
    <row r="156" spans="2:11" s="1" customFormat="1" ht="15" customHeight="1">
      <c r="B156" s="325"/>
      <c r="C156" s="352" t="s">
        <v>503</v>
      </c>
      <c r="D156" s="300"/>
      <c r="E156" s="300"/>
      <c r="F156" s="353" t="s">
        <v>490</v>
      </c>
      <c r="G156" s="300"/>
      <c r="H156" s="352" t="s">
        <v>524</v>
      </c>
      <c r="I156" s="352" t="s">
        <v>486</v>
      </c>
      <c r="J156" s="352">
        <v>50</v>
      </c>
      <c r="K156" s="348"/>
    </row>
    <row r="157" spans="2:11" s="1" customFormat="1" ht="15" customHeight="1">
      <c r="B157" s="325"/>
      <c r="C157" s="352" t="s">
        <v>511</v>
      </c>
      <c r="D157" s="300"/>
      <c r="E157" s="300"/>
      <c r="F157" s="353" t="s">
        <v>490</v>
      </c>
      <c r="G157" s="300"/>
      <c r="H157" s="352" t="s">
        <v>524</v>
      </c>
      <c r="I157" s="352" t="s">
        <v>486</v>
      </c>
      <c r="J157" s="352">
        <v>50</v>
      </c>
      <c r="K157" s="348"/>
    </row>
    <row r="158" spans="2:11" s="1" customFormat="1" ht="15" customHeight="1">
      <c r="B158" s="325"/>
      <c r="C158" s="352" t="s">
        <v>509</v>
      </c>
      <c r="D158" s="300"/>
      <c r="E158" s="300"/>
      <c r="F158" s="353" t="s">
        <v>490</v>
      </c>
      <c r="G158" s="300"/>
      <c r="H158" s="352" t="s">
        <v>524</v>
      </c>
      <c r="I158" s="352" t="s">
        <v>486</v>
      </c>
      <c r="J158" s="352">
        <v>50</v>
      </c>
      <c r="K158" s="348"/>
    </row>
    <row r="159" spans="2:11" s="1" customFormat="1" ht="15" customHeight="1">
      <c r="B159" s="325"/>
      <c r="C159" s="352" t="s">
        <v>90</v>
      </c>
      <c r="D159" s="300"/>
      <c r="E159" s="300"/>
      <c r="F159" s="353" t="s">
        <v>484</v>
      </c>
      <c r="G159" s="300"/>
      <c r="H159" s="352" t="s">
        <v>546</v>
      </c>
      <c r="I159" s="352" t="s">
        <v>486</v>
      </c>
      <c r="J159" s="352" t="s">
        <v>547</v>
      </c>
      <c r="K159" s="348"/>
    </row>
    <row r="160" spans="2:11" s="1" customFormat="1" ht="15" customHeight="1">
      <c r="B160" s="325"/>
      <c r="C160" s="352" t="s">
        <v>548</v>
      </c>
      <c r="D160" s="300"/>
      <c r="E160" s="300"/>
      <c r="F160" s="353" t="s">
        <v>484</v>
      </c>
      <c r="G160" s="300"/>
      <c r="H160" s="352" t="s">
        <v>549</v>
      </c>
      <c r="I160" s="352" t="s">
        <v>519</v>
      </c>
      <c r="J160" s="352"/>
      <c r="K160" s="348"/>
    </row>
    <row r="161" spans="2:11" s="1" customFormat="1" ht="15" customHeight="1">
      <c r="B161" s="354"/>
      <c r="C161" s="334"/>
      <c r="D161" s="334"/>
      <c r="E161" s="334"/>
      <c r="F161" s="334"/>
      <c r="G161" s="334"/>
      <c r="H161" s="334"/>
      <c r="I161" s="334"/>
      <c r="J161" s="334"/>
      <c r="K161" s="355"/>
    </row>
    <row r="162" spans="2:11" s="1" customFormat="1" ht="18.75" customHeight="1">
      <c r="B162" s="336"/>
      <c r="C162" s="346"/>
      <c r="D162" s="346"/>
      <c r="E162" s="346"/>
      <c r="F162" s="356"/>
      <c r="G162" s="346"/>
      <c r="H162" s="346"/>
      <c r="I162" s="346"/>
      <c r="J162" s="346"/>
      <c r="K162" s="336"/>
    </row>
    <row r="163" spans="2:11" s="1" customFormat="1" ht="18.75" customHeight="1">
      <c r="B163" s="308"/>
      <c r="C163" s="308"/>
      <c r="D163" s="308"/>
      <c r="E163" s="308"/>
      <c r="F163" s="308"/>
      <c r="G163" s="308"/>
      <c r="H163" s="308"/>
      <c r="I163" s="308"/>
      <c r="J163" s="308"/>
      <c r="K163" s="308"/>
    </row>
    <row r="164" spans="2:11" s="1" customFormat="1" ht="7.5" customHeight="1">
      <c r="B164" s="287"/>
      <c r="C164" s="288"/>
      <c r="D164" s="288"/>
      <c r="E164" s="288"/>
      <c r="F164" s="288"/>
      <c r="G164" s="288"/>
      <c r="H164" s="288"/>
      <c r="I164" s="288"/>
      <c r="J164" s="288"/>
      <c r="K164" s="289"/>
    </row>
    <row r="165" spans="2:11" s="1" customFormat="1" ht="45" customHeight="1">
      <c r="B165" s="290"/>
      <c r="C165" s="291" t="s">
        <v>550</v>
      </c>
      <c r="D165" s="291"/>
      <c r="E165" s="291"/>
      <c r="F165" s="291"/>
      <c r="G165" s="291"/>
      <c r="H165" s="291"/>
      <c r="I165" s="291"/>
      <c r="J165" s="291"/>
      <c r="K165" s="292"/>
    </row>
    <row r="166" spans="2:11" s="1" customFormat="1" ht="17.25" customHeight="1">
      <c r="B166" s="290"/>
      <c r="C166" s="315" t="s">
        <v>478</v>
      </c>
      <c r="D166" s="315"/>
      <c r="E166" s="315"/>
      <c r="F166" s="315" t="s">
        <v>479</v>
      </c>
      <c r="G166" s="357"/>
      <c r="H166" s="358" t="s">
        <v>54</v>
      </c>
      <c r="I166" s="358" t="s">
        <v>57</v>
      </c>
      <c r="J166" s="315" t="s">
        <v>480</v>
      </c>
      <c r="K166" s="292"/>
    </row>
    <row r="167" spans="2:11" s="1" customFormat="1" ht="17.25" customHeight="1">
      <c r="B167" s="293"/>
      <c r="C167" s="317" t="s">
        <v>481</v>
      </c>
      <c r="D167" s="317"/>
      <c r="E167" s="317"/>
      <c r="F167" s="318" t="s">
        <v>482</v>
      </c>
      <c r="G167" s="359"/>
      <c r="H167" s="360"/>
      <c r="I167" s="360"/>
      <c r="J167" s="317" t="s">
        <v>483</v>
      </c>
      <c r="K167" s="295"/>
    </row>
    <row r="168" spans="2:11" s="1" customFormat="1" ht="5.25" customHeight="1">
      <c r="B168" s="325"/>
      <c r="C168" s="320"/>
      <c r="D168" s="320"/>
      <c r="E168" s="320"/>
      <c r="F168" s="320"/>
      <c r="G168" s="321"/>
      <c r="H168" s="320"/>
      <c r="I168" s="320"/>
      <c r="J168" s="320"/>
      <c r="K168" s="348"/>
    </row>
    <row r="169" spans="2:11" s="1" customFormat="1" ht="15" customHeight="1">
      <c r="B169" s="325"/>
      <c r="C169" s="300" t="s">
        <v>487</v>
      </c>
      <c r="D169" s="300"/>
      <c r="E169" s="300"/>
      <c r="F169" s="323" t="s">
        <v>484</v>
      </c>
      <c r="G169" s="300"/>
      <c r="H169" s="300" t="s">
        <v>524</v>
      </c>
      <c r="I169" s="300" t="s">
        <v>486</v>
      </c>
      <c r="J169" s="300">
        <v>120</v>
      </c>
      <c r="K169" s="348"/>
    </row>
    <row r="170" spans="2:11" s="1" customFormat="1" ht="15" customHeight="1">
      <c r="B170" s="325"/>
      <c r="C170" s="300" t="s">
        <v>533</v>
      </c>
      <c r="D170" s="300"/>
      <c r="E170" s="300"/>
      <c r="F170" s="323" t="s">
        <v>484</v>
      </c>
      <c r="G170" s="300"/>
      <c r="H170" s="300" t="s">
        <v>534</v>
      </c>
      <c r="I170" s="300" t="s">
        <v>486</v>
      </c>
      <c r="J170" s="300" t="s">
        <v>535</v>
      </c>
      <c r="K170" s="348"/>
    </row>
    <row r="171" spans="2:11" s="1" customFormat="1" ht="15" customHeight="1">
      <c r="B171" s="325"/>
      <c r="C171" s="300" t="s">
        <v>432</v>
      </c>
      <c r="D171" s="300"/>
      <c r="E171" s="300"/>
      <c r="F171" s="323" t="s">
        <v>484</v>
      </c>
      <c r="G171" s="300"/>
      <c r="H171" s="300" t="s">
        <v>551</v>
      </c>
      <c r="I171" s="300" t="s">
        <v>486</v>
      </c>
      <c r="J171" s="300" t="s">
        <v>535</v>
      </c>
      <c r="K171" s="348"/>
    </row>
    <row r="172" spans="2:11" s="1" customFormat="1" ht="15" customHeight="1">
      <c r="B172" s="325"/>
      <c r="C172" s="300" t="s">
        <v>489</v>
      </c>
      <c r="D172" s="300"/>
      <c r="E172" s="300"/>
      <c r="F172" s="323" t="s">
        <v>490</v>
      </c>
      <c r="G172" s="300"/>
      <c r="H172" s="300" t="s">
        <v>551</v>
      </c>
      <c r="I172" s="300" t="s">
        <v>486</v>
      </c>
      <c r="J172" s="300">
        <v>50</v>
      </c>
      <c r="K172" s="348"/>
    </row>
    <row r="173" spans="2:11" s="1" customFormat="1" ht="15" customHeight="1">
      <c r="B173" s="325"/>
      <c r="C173" s="300" t="s">
        <v>492</v>
      </c>
      <c r="D173" s="300"/>
      <c r="E173" s="300"/>
      <c r="F173" s="323" t="s">
        <v>484</v>
      </c>
      <c r="G173" s="300"/>
      <c r="H173" s="300" t="s">
        <v>551</v>
      </c>
      <c r="I173" s="300" t="s">
        <v>494</v>
      </c>
      <c r="J173" s="300"/>
      <c r="K173" s="348"/>
    </row>
    <row r="174" spans="2:11" s="1" customFormat="1" ht="15" customHeight="1">
      <c r="B174" s="325"/>
      <c r="C174" s="300" t="s">
        <v>503</v>
      </c>
      <c r="D174" s="300"/>
      <c r="E174" s="300"/>
      <c r="F174" s="323" t="s">
        <v>490</v>
      </c>
      <c r="G174" s="300"/>
      <c r="H174" s="300" t="s">
        <v>551</v>
      </c>
      <c r="I174" s="300" t="s">
        <v>486</v>
      </c>
      <c r="J174" s="300">
        <v>50</v>
      </c>
      <c r="K174" s="348"/>
    </row>
    <row r="175" spans="2:11" s="1" customFormat="1" ht="15" customHeight="1">
      <c r="B175" s="325"/>
      <c r="C175" s="300" t="s">
        <v>511</v>
      </c>
      <c r="D175" s="300"/>
      <c r="E175" s="300"/>
      <c r="F175" s="323" t="s">
        <v>490</v>
      </c>
      <c r="G175" s="300"/>
      <c r="H175" s="300" t="s">
        <v>551</v>
      </c>
      <c r="I175" s="300" t="s">
        <v>486</v>
      </c>
      <c r="J175" s="300">
        <v>50</v>
      </c>
      <c r="K175" s="348"/>
    </row>
    <row r="176" spans="2:11" s="1" customFormat="1" ht="15" customHeight="1">
      <c r="B176" s="325"/>
      <c r="C176" s="300" t="s">
        <v>509</v>
      </c>
      <c r="D176" s="300"/>
      <c r="E176" s="300"/>
      <c r="F176" s="323" t="s">
        <v>490</v>
      </c>
      <c r="G176" s="300"/>
      <c r="H176" s="300" t="s">
        <v>551</v>
      </c>
      <c r="I176" s="300" t="s">
        <v>486</v>
      </c>
      <c r="J176" s="300">
        <v>50</v>
      </c>
      <c r="K176" s="348"/>
    </row>
    <row r="177" spans="2:11" s="1" customFormat="1" ht="15" customHeight="1">
      <c r="B177" s="325"/>
      <c r="C177" s="300" t="s">
        <v>108</v>
      </c>
      <c r="D177" s="300"/>
      <c r="E177" s="300"/>
      <c r="F177" s="323" t="s">
        <v>484</v>
      </c>
      <c r="G177" s="300"/>
      <c r="H177" s="300" t="s">
        <v>552</v>
      </c>
      <c r="I177" s="300" t="s">
        <v>553</v>
      </c>
      <c r="J177" s="300"/>
      <c r="K177" s="348"/>
    </row>
    <row r="178" spans="2:11" s="1" customFormat="1" ht="15" customHeight="1">
      <c r="B178" s="325"/>
      <c r="C178" s="300" t="s">
        <v>57</v>
      </c>
      <c r="D178" s="300"/>
      <c r="E178" s="300"/>
      <c r="F178" s="323" t="s">
        <v>484</v>
      </c>
      <c r="G178" s="300"/>
      <c r="H178" s="300" t="s">
        <v>554</v>
      </c>
      <c r="I178" s="300" t="s">
        <v>555</v>
      </c>
      <c r="J178" s="300">
        <v>1</v>
      </c>
      <c r="K178" s="348"/>
    </row>
    <row r="179" spans="2:11" s="1" customFormat="1" ht="15" customHeight="1">
      <c r="B179" s="325"/>
      <c r="C179" s="300" t="s">
        <v>53</v>
      </c>
      <c r="D179" s="300"/>
      <c r="E179" s="300"/>
      <c r="F179" s="323" t="s">
        <v>484</v>
      </c>
      <c r="G179" s="300"/>
      <c r="H179" s="300" t="s">
        <v>556</v>
      </c>
      <c r="I179" s="300" t="s">
        <v>486</v>
      </c>
      <c r="J179" s="300">
        <v>20</v>
      </c>
      <c r="K179" s="348"/>
    </row>
    <row r="180" spans="2:11" s="1" customFormat="1" ht="15" customHeight="1">
      <c r="B180" s="325"/>
      <c r="C180" s="300" t="s">
        <v>54</v>
      </c>
      <c r="D180" s="300"/>
      <c r="E180" s="300"/>
      <c r="F180" s="323" t="s">
        <v>484</v>
      </c>
      <c r="G180" s="300"/>
      <c r="H180" s="300" t="s">
        <v>557</v>
      </c>
      <c r="I180" s="300" t="s">
        <v>486</v>
      </c>
      <c r="J180" s="300">
        <v>255</v>
      </c>
      <c r="K180" s="348"/>
    </row>
    <row r="181" spans="2:11" s="1" customFormat="1" ht="15" customHeight="1">
      <c r="B181" s="325"/>
      <c r="C181" s="300" t="s">
        <v>109</v>
      </c>
      <c r="D181" s="300"/>
      <c r="E181" s="300"/>
      <c r="F181" s="323" t="s">
        <v>484</v>
      </c>
      <c r="G181" s="300"/>
      <c r="H181" s="300" t="s">
        <v>448</v>
      </c>
      <c r="I181" s="300" t="s">
        <v>486</v>
      </c>
      <c r="J181" s="300">
        <v>10</v>
      </c>
      <c r="K181" s="348"/>
    </row>
    <row r="182" spans="2:11" s="1" customFormat="1" ht="15" customHeight="1">
      <c r="B182" s="325"/>
      <c r="C182" s="300" t="s">
        <v>110</v>
      </c>
      <c r="D182" s="300"/>
      <c r="E182" s="300"/>
      <c r="F182" s="323" t="s">
        <v>484</v>
      </c>
      <c r="G182" s="300"/>
      <c r="H182" s="300" t="s">
        <v>558</v>
      </c>
      <c r="I182" s="300" t="s">
        <v>519</v>
      </c>
      <c r="J182" s="300"/>
      <c r="K182" s="348"/>
    </row>
    <row r="183" spans="2:11" s="1" customFormat="1" ht="15" customHeight="1">
      <c r="B183" s="325"/>
      <c r="C183" s="300" t="s">
        <v>559</v>
      </c>
      <c r="D183" s="300"/>
      <c r="E183" s="300"/>
      <c r="F183" s="323" t="s">
        <v>484</v>
      </c>
      <c r="G183" s="300"/>
      <c r="H183" s="300" t="s">
        <v>560</v>
      </c>
      <c r="I183" s="300" t="s">
        <v>519</v>
      </c>
      <c r="J183" s="300"/>
      <c r="K183" s="348"/>
    </row>
    <row r="184" spans="2:11" s="1" customFormat="1" ht="15" customHeight="1">
      <c r="B184" s="325"/>
      <c r="C184" s="300" t="s">
        <v>548</v>
      </c>
      <c r="D184" s="300"/>
      <c r="E184" s="300"/>
      <c r="F184" s="323" t="s">
        <v>484</v>
      </c>
      <c r="G184" s="300"/>
      <c r="H184" s="300" t="s">
        <v>561</v>
      </c>
      <c r="I184" s="300" t="s">
        <v>519</v>
      </c>
      <c r="J184" s="300"/>
      <c r="K184" s="348"/>
    </row>
    <row r="185" spans="2:11" s="1" customFormat="1" ht="15" customHeight="1">
      <c r="B185" s="325"/>
      <c r="C185" s="300" t="s">
        <v>112</v>
      </c>
      <c r="D185" s="300"/>
      <c r="E185" s="300"/>
      <c r="F185" s="323" t="s">
        <v>490</v>
      </c>
      <c r="G185" s="300"/>
      <c r="H185" s="300" t="s">
        <v>562</v>
      </c>
      <c r="I185" s="300" t="s">
        <v>486</v>
      </c>
      <c r="J185" s="300">
        <v>50</v>
      </c>
      <c r="K185" s="348"/>
    </row>
    <row r="186" spans="2:11" s="1" customFormat="1" ht="15" customHeight="1">
      <c r="B186" s="325"/>
      <c r="C186" s="300" t="s">
        <v>563</v>
      </c>
      <c r="D186" s="300"/>
      <c r="E186" s="300"/>
      <c r="F186" s="323" t="s">
        <v>490</v>
      </c>
      <c r="G186" s="300"/>
      <c r="H186" s="300" t="s">
        <v>564</v>
      </c>
      <c r="I186" s="300" t="s">
        <v>565</v>
      </c>
      <c r="J186" s="300"/>
      <c r="K186" s="348"/>
    </row>
    <row r="187" spans="2:11" s="1" customFormat="1" ht="15" customHeight="1">
      <c r="B187" s="325"/>
      <c r="C187" s="300" t="s">
        <v>566</v>
      </c>
      <c r="D187" s="300"/>
      <c r="E187" s="300"/>
      <c r="F187" s="323" t="s">
        <v>490</v>
      </c>
      <c r="G187" s="300"/>
      <c r="H187" s="300" t="s">
        <v>567</v>
      </c>
      <c r="I187" s="300" t="s">
        <v>565</v>
      </c>
      <c r="J187" s="300"/>
      <c r="K187" s="348"/>
    </row>
    <row r="188" spans="2:11" s="1" customFormat="1" ht="15" customHeight="1">
      <c r="B188" s="325"/>
      <c r="C188" s="300" t="s">
        <v>568</v>
      </c>
      <c r="D188" s="300"/>
      <c r="E188" s="300"/>
      <c r="F188" s="323" t="s">
        <v>490</v>
      </c>
      <c r="G188" s="300"/>
      <c r="H188" s="300" t="s">
        <v>569</v>
      </c>
      <c r="I188" s="300" t="s">
        <v>565</v>
      </c>
      <c r="J188" s="300"/>
      <c r="K188" s="348"/>
    </row>
    <row r="189" spans="2:11" s="1" customFormat="1" ht="15" customHeight="1">
      <c r="B189" s="325"/>
      <c r="C189" s="361" t="s">
        <v>570</v>
      </c>
      <c r="D189" s="300"/>
      <c r="E189" s="300"/>
      <c r="F189" s="323" t="s">
        <v>490</v>
      </c>
      <c r="G189" s="300"/>
      <c r="H189" s="300" t="s">
        <v>571</v>
      </c>
      <c r="I189" s="300" t="s">
        <v>572</v>
      </c>
      <c r="J189" s="362" t="s">
        <v>573</v>
      </c>
      <c r="K189" s="348"/>
    </row>
    <row r="190" spans="2:11" s="1" customFormat="1" ht="15" customHeight="1">
      <c r="B190" s="325"/>
      <c r="C190" s="361" t="s">
        <v>42</v>
      </c>
      <c r="D190" s="300"/>
      <c r="E190" s="300"/>
      <c r="F190" s="323" t="s">
        <v>484</v>
      </c>
      <c r="G190" s="300"/>
      <c r="H190" s="297" t="s">
        <v>574</v>
      </c>
      <c r="I190" s="300" t="s">
        <v>575</v>
      </c>
      <c r="J190" s="300"/>
      <c r="K190" s="348"/>
    </row>
    <row r="191" spans="2:11" s="1" customFormat="1" ht="15" customHeight="1">
      <c r="B191" s="325"/>
      <c r="C191" s="361" t="s">
        <v>576</v>
      </c>
      <c r="D191" s="300"/>
      <c r="E191" s="300"/>
      <c r="F191" s="323" t="s">
        <v>484</v>
      </c>
      <c r="G191" s="300"/>
      <c r="H191" s="300" t="s">
        <v>577</v>
      </c>
      <c r="I191" s="300" t="s">
        <v>519</v>
      </c>
      <c r="J191" s="300"/>
      <c r="K191" s="348"/>
    </row>
    <row r="192" spans="2:11" s="1" customFormat="1" ht="15" customHeight="1">
      <c r="B192" s="325"/>
      <c r="C192" s="361" t="s">
        <v>578</v>
      </c>
      <c r="D192" s="300"/>
      <c r="E192" s="300"/>
      <c r="F192" s="323" t="s">
        <v>484</v>
      </c>
      <c r="G192" s="300"/>
      <c r="H192" s="300" t="s">
        <v>579</v>
      </c>
      <c r="I192" s="300" t="s">
        <v>519</v>
      </c>
      <c r="J192" s="300"/>
      <c r="K192" s="348"/>
    </row>
    <row r="193" spans="2:11" s="1" customFormat="1" ht="15" customHeight="1">
      <c r="B193" s="325"/>
      <c r="C193" s="361" t="s">
        <v>580</v>
      </c>
      <c r="D193" s="300"/>
      <c r="E193" s="300"/>
      <c r="F193" s="323" t="s">
        <v>490</v>
      </c>
      <c r="G193" s="300"/>
      <c r="H193" s="300" t="s">
        <v>581</v>
      </c>
      <c r="I193" s="300" t="s">
        <v>519</v>
      </c>
      <c r="J193" s="300"/>
      <c r="K193" s="348"/>
    </row>
    <row r="194" spans="2:11" s="1" customFormat="1" ht="15" customHeight="1">
      <c r="B194" s="354"/>
      <c r="C194" s="363"/>
      <c r="D194" s="334"/>
      <c r="E194" s="334"/>
      <c r="F194" s="334"/>
      <c r="G194" s="334"/>
      <c r="H194" s="334"/>
      <c r="I194" s="334"/>
      <c r="J194" s="334"/>
      <c r="K194" s="355"/>
    </row>
    <row r="195" spans="2:11" s="1" customFormat="1" ht="18.75" customHeight="1">
      <c r="B195" s="336"/>
      <c r="C195" s="346"/>
      <c r="D195" s="346"/>
      <c r="E195" s="346"/>
      <c r="F195" s="356"/>
      <c r="G195" s="346"/>
      <c r="H195" s="346"/>
      <c r="I195" s="346"/>
      <c r="J195" s="346"/>
      <c r="K195" s="336"/>
    </row>
    <row r="196" spans="2:11" s="1" customFormat="1" ht="18.75" customHeight="1">
      <c r="B196" s="336"/>
      <c r="C196" s="346"/>
      <c r="D196" s="346"/>
      <c r="E196" s="346"/>
      <c r="F196" s="356"/>
      <c r="G196" s="346"/>
      <c r="H196" s="346"/>
      <c r="I196" s="346"/>
      <c r="J196" s="346"/>
      <c r="K196" s="336"/>
    </row>
    <row r="197" spans="2:11" s="1" customFormat="1" ht="18.75" customHeight="1">
      <c r="B197" s="308"/>
      <c r="C197" s="308"/>
      <c r="D197" s="308"/>
      <c r="E197" s="308"/>
      <c r="F197" s="308"/>
      <c r="G197" s="308"/>
      <c r="H197" s="308"/>
      <c r="I197" s="308"/>
      <c r="J197" s="308"/>
      <c r="K197" s="308"/>
    </row>
    <row r="198" spans="2:11" s="1" customFormat="1" ht="13.5">
      <c r="B198" s="287"/>
      <c r="C198" s="288"/>
      <c r="D198" s="288"/>
      <c r="E198" s="288"/>
      <c r="F198" s="288"/>
      <c r="G198" s="288"/>
      <c r="H198" s="288"/>
      <c r="I198" s="288"/>
      <c r="J198" s="288"/>
      <c r="K198" s="289"/>
    </row>
    <row r="199" spans="2:11" s="1" customFormat="1" ht="21">
      <c r="B199" s="290"/>
      <c r="C199" s="291" t="s">
        <v>582</v>
      </c>
      <c r="D199" s="291"/>
      <c r="E199" s="291"/>
      <c r="F199" s="291"/>
      <c r="G199" s="291"/>
      <c r="H199" s="291"/>
      <c r="I199" s="291"/>
      <c r="J199" s="291"/>
      <c r="K199" s="292"/>
    </row>
    <row r="200" spans="2:11" s="1" customFormat="1" ht="25.5" customHeight="1">
      <c r="B200" s="290"/>
      <c r="C200" s="364" t="s">
        <v>583</v>
      </c>
      <c r="D200" s="364"/>
      <c r="E200" s="364"/>
      <c r="F200" s="364" t="s">
        <v>584</v>
      </c>
      <c r="G200" s="365"/>
      <c r="H200" s="364" t="s">
        <v>585</v>
      </c>
      <c r="I200" s="364"/>
      <c r="J200" s="364"/>
      <c r="K200" s="292"/>
    </row>
    <row r="201" spans="2:11" s="1" customFormat="1" ht="5.25" customHeight="1">
      <c r="B201" s="325"/>
      <c r="C201" s="320"/>
      <c r="D201" s="320"/>
      <c r="E201" s="320"/>
      <c r="F201" s="320"/>
      <c r="G201" s="346"/>
      <c r="H201" s="320"/>
      <c r="I201" s="320"/>
      <c r="J201" s="320"/>
      <c r="K201" s="348"/>
    </row>
    <row r="202" spans="2:11" s="1" customFormat="1" ht="15" customHeight="1">
      <c r="B202" s="325"/>
      <c r="C202" s="300" t="s">
        <v>575</v>
      </c>
      <c r="D202" s="300"/>
      <c r="E202" s="300"/>
      <c r="F202" s="323" t="s">
        <v>43</v>
      </c>
      <c r="G202" s="300"/>
      <c r="H202" s="300" t="s">
        <v>586</v>
      </c>
      <c r="I202" s="300"/>
      <c r="J202" s="300"/>
      <c r="K202" s="348"/>
    </row>
    <row r="203" spans="2:11" s="1" customFormat="1" ht="15" customHeight="1">
      <c r="B203" s="325"/>
      <c r="C203" s="300"/>
      <c r="D203" s="300"/>
      <c r="E203" s="300"/>
      <c r="F203" s="323" t="s">
        <v>44</v>
      </c>
      <c r="G203" s="300"/>
      <c r="H203" s="300" t="s">
        <v>587</v>
      </c>
      <c r="I203" s="300"/>
      <c r="J203" s="300"/>
      <c r="K203" s="348"/>
    </row>
    <row r="204" spans="2:11" s="1" customFormat="1" ht="15" customHeight="1">
      <c r="B204" s="325"/>
      <c r="C204" s="300"/>
      <c r="D204" s="300"/>
      <c r="E204" s="300"/>
      <c r="F204" s="323" t="s">
        <v>47</v>
      </c>
      <c r="G204" s="300"/>
      <c r="H204" s="300" t="s">
        <v>588</v>
      </c>
      <c r="I204" s="300"/>
      <c r="J204" s="300"/>
      <c r="K204" s="348"/>
    </row>
    <row r="205" spans="2:11" s="1" customFormat="1" ht="15" customHeight="1">
      <c r="B205" s="325"/>
      <c r="C205" s="300"/>
      <c r="D205" s="300"/>
      <c r="E205" s="300"/>
      <c r="F205" s="323" t="s">
        <v>45</v>
      </c>
      <c r="G205" s="300"/>
      <c r="H205" s="300" t="s">
        <v>589</v>
      </c>
      <c r="I205" s="300"/>
      <c r="J205" s="300"/>
      <c r="K205" s="348"/>
    </row>
    <row r="206" spans="2:11" s="1" customFormat="1" ht="15" customHeight="1">
      <c r="B206" s="325"/>
      <c r="C206" s="300"/>
      <c r="D206" s="300"/>
      <c r="E206" s="300"/>
      <c r="F206" s="323" t="s">
        <v>46</v>
      </c>
      <c r="G206" s="300"/>
      <c r="H206" s="300" t="s">
        <v>590</v>
      </c>
      <c r="I206" s="300"/>
      <c r="J206" s="300"/>
      <c r="K206" s="348"/>
    </row>
    <row r="207" spans="2:11" s="1" customFormat="1" ht="15" customHeight="1">
      <c r="B207" s="325"/>
      <c r="C207" s="300"/>
      <c r="D207" s="300"/>
      <c r="E207" s="300"/>
      <c r="F207" s="323"/>
      <c r="G207" s="300"/>
      <c r="H207" s="300"/>
      <c r="I207" s="300"/>
      <c r="J207" s="300"/>
      <c r="K207" s="348"/>
    </row>
    <row r="208" spans="2:11" s="1" customFormat="1" ht="15" customHeight="1">
      <c r="B208" s="325"/>
      <c r="C208" s="300" t="s">
        <v>531</v>
      </c>
      <c r="D208" s="300"/>
      <c r="E208" s="300"/>
      <c r="F208" s="323" t="s">
        <v>79</v>
      </c>
      <c r="G208" s="300"/>
      <c r="H208" s="300" t="s">
        <v>591</v>
      </c>
      <c r="I208" s="300"/>
      <c r="J208" s="300"/>
      <c r="K208" s="348"/>
    </row>
    <row r="209" spans="2:11" s="1" customFormat="1" ht="15" customHeight="1">
      <c r="B209" s="325"/>
      <c r="C209" s="300"/>
      <c r="D209" s="300"/>
      <c r="E209" s="300"/>
      <c r="F209" s="323" t="s">
        <v>428</v>
      </c>
      <c r="G209" s="300"/>
      <c r="H209" s="300" t="s">
        <v>429</v>
      </c>
      <c r="I209" s="300"/>
      <c r="J209" s="300"/>
      <c r="K209" s="348"/>
    </row>
    <row r="210" spans="2:11" s="1" customFormat="1" ht="15" customHeight="1">
      <c r="B210" s="325"/>
      <c r="C210" s="300"/>
      <c r="D210" s="300"/>
      <c r="E210" s="300"/>
      <c r="F210" s="323" t="s">
        <v>426</v>
      </c>
      <c r="G210" s="300"/>
      <c r="H210" s="300" t="s">
        <v>592</v>
      </c>
      <c r="I210" s="300"/>
      <c r="J210" s="300"/>
      <c r="K210" s="348"/>
    </row>
    <row r="211" spans="2:11" s="1" customFormat="1" ht="15" customHeight="1">
      <c r="B211" s="366"/>
      <c r="C211" s="300"/>
      <c r="D211" s="300"/>
      <c r="E211" s="300"/>
      <c r="F211" s="323" t="s">
        <v>83</v>
      </c>
      <c r="G211" s="361"/>
      <c r="H211" s="352" t="s">
        <v>84</v>
      </c>
      <c r="I211" s="352"/>
      <c r="J211" s="352"/>
      <c r="K211" s="367"/>
    </row>
    <row r="212" spans="2:11" s="1" customFormat="1" ht="15" customHeight="1">
      <c r="B212" s="366"/>
      <c r="C212" s="300"/>
      <c r="D212" s="300"/>
      <c r="E212" s="300"/>
      <c r="F212" s="323" t="s">
        <v>430</v>
      </c>
      <c r="G212" s="361"/>
      <c r="H212" s="352" t="s">
        <v>593</v>
      </c>
      <c r="I212" s="352"/>
      <c r="J212" s="352"/>
      <c r="K212" s="367"/>
    </row>
    <row r="213" spans="2:11" s="1" customFormat="1" ht="15" customHeight="1">
      <c r="B213" s="366"/>
      <c r="C213" s="300"/>
      <c r="D213" s="300"/>
      <c r="E213" s="300"/>
      <c r="F213" s="323"/>
      <c r="G213" s="361"/>
      <c r="H213" s="352"/>
      <c r="I213" s="352"/>
      <c r="J213" s="352"/>
      <c r="K213" s="367"/>
    </row>
    <row r="214" spans="2:11" s="1" customFormat="1" ht="15" customHeight="1">
      <c r="B214" s="366"/>
      <c r="C214" s="300" t="s">
        <v>555</v>
      </c>
      <c r="D214" s="300"/>
      <c r="E214" s="300"/>
      <c r="F214" s="323">
        <v>1</v>
      </c>
      <c r="G214" s="361"/>
      <c r="H214" s="352" t="s">
        <v>594</v>
      </c>
      <c r="I214" s="352"/>
      <c r="J214" s="352"/>
      <c r="K214" s="367"/>
    </row>
    <row r="215" spans="2:11" s="1" customFormat="1" ht="15" customHeight="1">
      <c r="B215" s="366"/>
      <c r="C215" s="300"/>
      <c r="D215" s="300"/>
      <c r="E215" s="300"/>
      <c r="F215" s="323">
        <v>2</v>
      </c>
      <c r="G215" s="361"/>
      <c r="H215" s="352" t="s">
        <v>595</v>
      </c>
      <c r="I215" s="352"/>
      <c r="J215" s="352"/>
      <c r="K215" s="367"/>
    </row>
    <row r="216" spans="2:11" s="1" customFormat="1" ht="15" customHeight="1">
      <c r="B216" s="366"/>
      <c r="C216" s="300"/>
      <c r="D216" s="300"/>
      <c r="E216" s="300"/>
      <c r="F216" s="323">
        <v>3</v>
      </c>
      <c r="G216" s="361"/>
      <c r="H216" s="352" t="s">
        <v>596</v>
      </c>
      <c r="I216" s="352"/>
      <c r="J216" s="352"/>
      <c r="K216" s="367"/>
    </row>
    <row r="217" spans="2:11" s="1" customFormat="1" ht="15" customHeight="1">
      <c r="B217" s="366"/>
      <c r="C217" s="300"/>
      <c r="D217" s="300"/>
      <c r="E217" s="300"/>
      <c r="F217" s="323">
        <v>4</v>
      </c>
      <c r="G217" s="361"/>
      <c r="H217" s="352" t="s">
        <v>597</v>
      </c>
      <c r="I217" s="352"/>
      <c r="J217" s="352"/>
      <c r="K217" s="367"/>
    </row>
    <row r="218" spans="2:11" s="1" customFormat="1" ht="12.75" customHeight="1">
      <c r="B218" s="368"/>
      <c r="C218" s="369"/>
      <c r="D218" s="369"/>
      <c r="E218" s="369"/>
      <c r="F218" s="369"/>
      <c r="G218" s="369"/>
      <c r="H218" s="369"/>
      <c r="I218" s="369"/>
      <c r="J218" s="369"/>
      <c r="K218" s="370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2B280B22F3A8948A024D80558D6AC99" ma:contentTypeVersion="13" ma:contentTypeDescription="Vytvoří nový dokument" ma:contentTypeScope="" ma:versionID="5288cfd527c52409c1e5bbbe4a97bf6a">
  <xsd:schema xmlns:xsd="http://www.w3.org/2001/XMLSchema" xmlns:xs="http://www.w3.org/2001/XMLSchema" xmlns:p="http://schemas.microsoft.com/office/2006/metadata/properties" xmlns:ns2="0e1fa4eb-5bcd-4852-a4a4-6e756b1730a4" xmlns:ns3="924e7178-47d5-43ff-a546-87141b7270c0" targetNamespace="http://schemas.microsoft.com/office/2006/metadata/properties" ma:root="true" ma:fieldsID="ca7d2423138272d41a9b66e5fc26d265" ns2:_="" ns3:_="">
    <xsd:import namespace="0e1fa4eb-5bcd-4852-a4a4-6e756b1730a4"/>
    <xsd:import namespace="924e7178-47d5-43ff-a546-87141b7270c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lcf76f155ced4ddcb4097134ff3c332f" minOccurs="0"/>
                <xsd:element ref="ns2:TaxCatchAll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1fa4eb-5bcd-4852-a4a4-6e756b1730a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200fe61b-036e-4689-abc7-5001b3f9c234}" ma:internalName="TaxCatchAll" ma:showField="CatchAllData" ma:web="0e1fa4eb-5bcd-4852-a4a4-6e756b1730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4e7178-47d5-43ff-a546-87141b7270c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Značky obrázků" ma:readOnly="false" ma:fieldId="{5cf76f15-5ced-4ddc-b409-7134ff3c332f}" ma:taxonomyMulti="true" ma:sspId="662f23b0-df22-4d87-baad-cf6eb3feba8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0B8189B-8448-47E9-BC0F-6CA11390BD84}"/>
</file>

<file path=customXml/itemProps2.xml><?xml version="1.0" encoding="utf-8"?>
<ds:datastoreItem xmlns:ds="http://schemas.openxmlformats.org/officeDocument/2006/customXml" ds:itemID="{819883AD-5A11-4174-A4EC-D538E54077A9}"/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NEUWIRTH\Uzivatel</dc:creator>
  <cp:keywords/>
  <dc:description/>
  <cp:lastModifiedBy>NEUWIRTH\Uzivatel</cp:lastModifiedBy>
  <dcterms:created xsi:type="dcterms:W3CDTF">2023-12-01T09:22:38Z</dcterms:created>
  <dcterms:modified xsi:type="dcterms:W3CDTF">2023-12-01T09:22:42Z</dcterms:modified>
  <cp:category/>
  <cp:version/>
  <cp:contentType/>
  <cp:contentStatus/>
</cp:coreProperties>
</file>