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0 - Odvodnění stave..." sheetId="2" r:id="rId2"/>
    <sheet name="SO 01.1 - Rozšíření koryt..." sheetId="3" r:id="rId3"/>
    <sheet name="SO 01.2 - Rozšíření koryt..." sheetId="4" r:id="rId4"/>
    <sheet name="SO 01.3 - Rozšíření koryt..." sheetId="5" r:id="rId5"/>
    <sheet name="SO 01.4 - Revitalizace ko..." sheetId="6" r:id="rId6"/>
    <sheet name="SO 01.5 - Rozšíření koryt..." sheetId="7" r:id="rId7"/>
    <sheet name="SO 01.6 - Přeložka vodovo..." sheetId="8" r:id="rId8"/>
    <sheet name="SO 02 - Rekonstrukce mostu" sheetId="9" r:id="rId9"/>
    <sheet name="SO 04 - Přeložka STL plyn..." sheetId="10" r:id="rId10"/>
    <sheet name="SO 05 - Opěrné stěny a pa..." sheetId="11" r:id="rId11"/>
    <sheet name="SO 06 - Vegetační úpravy" sheetId="12" r:id="rId12"/>
    <sheet name="SO 07 - Vedlejší rozpočto..." sheetId="13" r:id="rId13"/>
  </sheets>
  <definedNames>
    <definedName name="_xlnm.Print_Area" localSheetId="0">'Rekapitulace stavby'!$D$4:$AO$76,'Rekapitulace stavby'!$C$82:$AQ$108</definedName>
    <definedName name="_xlnm._FilterDatabase" localSheetId="1" hidden="1">'SO 01.0 - Odvodnění stave...'!$C$122:$K$142</definedName>
    <definedName name="_xlnm.Print_Area" localSheetId="1">'SO 01.0 - Odvodnění stave...'!$C$4:$J$76,'SO 01.0 - Odvodnění stave...'!$C$82:$J$102,'SO 01.0 - Odvodnění stave...'!$C$108:$K$142</definedName>
    <definedName name="_xlnm._FilterDatabase" localSheetId="2" hidden="1">'SO 01.1 - Rozšíření koryt...'!$C$126:$K$212</definedName>
    <definedName name="_xlnm.Print_Area" localSheetId="2">'SO 01.1 - Rozšíření koryt...'!$C$4:$J$76,'SO 01.1 - Rozšíření koryt...'!$C$82:$J$106,'SO 01.1 - Rozšíření koryt...'!$C$112:$K$212</definedName>
    <definedName name="_xlnm._FilterDatabase" localSheetId="3" hidden="1">'SO 01.2 - Rozšíření koryt...'!$C$126:$K$217</definedName>
    <definedName name="_xlnm.Print_Area" localSheetId="3">'SO 01.2 - Rozšíření koryt...'!$C$4:$J$76,'SO 01.2 - Rozšíření koryt...'!$C$82:$J$106,'SO 01.2 - Rozšíření koryt...'!$C$112:$K$217</definedName>
    <definedName name="_xlnm._FilterDatabase" localSheetId="4" hidden="1">'SO 01.3 - Rozšíření koryt...'!$C$125:$K$190</definedName>
    <definedName name="_xlnm.Print_Area" localSheetId="4">'SO 01.3 - Rozšíření koryt...'!$C$4:$J$76,'SO 01.3 - Rozšíření koryt...'!$C$82:$J$105,'SO 01.3 - Rozšíření koryt...'!$C$111:$K$190</definedName>
    <definedName name="_xlnm._FilterDatabase" localSheetId="5" hidden="1">'SO 01.4 - Revitalizace ko...'!$C$125:$K$196</definedName>
    <definedName name="_xlnm.Print_Area" localSheetId="5">'SO 01.4 - Revitalizace ko...'!$C$4:$J$76,'SO 01.4 - Revitalizace ko...'!$C$82:$J$105,'SO 01.4 - Revitalizace ko...'!$C$111:$K$196</definedName>
    <definedName name="_xlnm._FilterDatabase" localSheetId="6" hidden="1">'SO 01.5 - Rozšíření koryt...'!$C$125:$K$190</definedName>
    <definedName name="_xlnm.Print_Area" localSheetId="6">'SO 01.5 - Rozšíření koryt...'!$C$4:$J$76,'SO 01.5 - Rozšíření koryt...'!$C$82:$J$105,'SO 01.5 - Rozšíření koryt...'!$C$111:$K$190</definedName>
    <definedName name="_xlnm._FilterDatabase" localSheetId="7" hidden="1">'SO 01.6 - Přeložka vodovo...'!$C$124:$K$190</definedName>
    <definedName name="_xlnm.Print_Area" localSheetId="7">'SO 01.6 - Přeložka vodovo...'!$C$4:$J$76,'SO 01.6 - Přeložka vodovo...'!$C$82:$J$104,'SO 01.6 - Přeložka vodovo...'!$C$110:$K$190</definedName>
    <definedName name="_xlnm._FilterDatabase" localSheetId="8" hidden="1">'SO 02 - Rekonstrukce mostu'!$C$127:$K$408</definedName>
    <definedName name="_xlnm.Print_Area" localSheetId="8">'SO 02 - Rekonstrukce mostu'!$C$4:$J$76,'SO 02 - Rekonstrukce mostu'!$C$82:$J$109,'SO 02 - Rekonstrukce mostu'!$C$115:$K$408</definedName>
    <definedName name="_xlnm._FilterDatabase" localSheetId="9" hidden="1">'SO 04 - Přeložka STL plyn...'!$C$123:$K$252</definedName>
    <definedName name="_xlnm.Print_Area" localSheetId="9">'SO 04 - Přeložka STL plyn...'!$C$4:$J$76,'SO 04 - Přeložka STL plyn...'!$C$82:$J$105,'SO 04 - Přeložka STL plyn...'!$C$111:$K$252</definedName>
    <definedName name="_xlnm._FilterDatabase" localSheetId="10" hidden="1">'SO 05 - Opěrné stěny a pa...'!$C$123:$K$271</definedName>
    <definedName name="_xlnm.Print_Area" localSheetId="10">'SO 05 - Opěrné stěny a pa...'!$C$4:$J$76,'SO 05 - Opěrné stěny a pa...'!$C$82:$J$105,'SO 05 - Opěrné stěny a pa...'!$C$111:$K$271</definedName>
    <definedName name="_xlnm._FilterDatabase" localSheetId="11" hidden="1">'SO 06 - Vegetační úpravy'!$C$117:$K$149</definedName>
    <definedName name="_xlnm.Print_Area" localSheetId="11">'SO 06 - Vegetační úpravy'!$C$4:$J$76,'SO 06 - Vegetační úpravy'!$C$82:$J$99,'SO 06 - Vegetační úpravy'!$C$105:$K$149</definedName>
    <definedName name="_xlnm._FilterDatabase" localSheetId="12" hidden="1">'SO 07 - Vedlejší rozpočto...'!$C$116:$K$137</definedName>
    <definedName name="_xlnm.Print_Area" localSheetId="12">'SO 07 - Vedlejší rozpočto...'!$C$4:$J$76,'SO 07 - Vedlejší rozpočto...'!$C$82:$J$98,'SO 07 - Vedlejší rozpočto...'!$C$104:$K$137</definedName>
    <definedName name="_xlnm.Print_Titles" localSheetId="0">'Rekapitulace stavby'!$92:$92</definedName>
    <definedName name="_xlnm.Print_Titles" localSheetId="1">'SO 01.0 - Odvodnění stave...'!$122:$122</definedName>
    <definedName name="_xlnm.Print_Titles" localSheetId="2">'SO 01.1 - Rozšíření koryt...'!$126:$126</definedName>
    <definedName name="_xlnm.Print_Titles" localSheetId="3">'SO 01.2 - Rozšíření koryt...'!$126:$126</definedName>
    <definedName name="_xlnm.Print_Titles" localSheetId="4">'SO 01.3 - Rozšíření koryt...'!$125:$125</definedName>
    <definedName name="_xlnm.Print_Titles" localSheetId="5">'SO 01.4 - Revitalizace ko...'!$125:$125</definedName>
    <definedName name="_xlnm.Print_Titles" localSheetId="6">'SO 01.5 - Rozšíření koryt...'!$125:$125</definedName>
    <definedName name="_xlnm.Print_Titles" localSheetId="7">'SO 01.6 - Přeložka vodovo...'!$124:$124</definedName>
    <definedName name="_xlnm.Print_Titles" localSheetId="8">'SO 02 - Rekonstrukce mostu'!$127:$127</definedName>
    <definedName name="_xlnm.Print_Titles" localSheetId="9">'SO 04 - Přeložka STL plyn...'!$123:$123</definedName>
    <definedName name="_xlnm.Print_Titles" localSheetId="10">'SO 05 - Opěrné stěny a pa...'!$123:$123</definedName>
    <definedName name="_xlnm.Print_Titles" localSheetId="11">'SO 06 - Vegetační úpravy'!$117:$117</definedName>
    <definedName name="_xlnm.Print_Titles" localSheetId="12">'SO 07 - Vedlejší rozpočto...'!$116:$116</definedName>
  </definedNames>
  <calcPr fullCalcOnLoad="1"/>
</workbook>
</file>

<file path=xl/sharedStrings.xml><?xml version="1.0" encoding="utf-8"?>
<sst xmlns="http://schemas.openxmlformats.org/spreadsheetml/2006/main" count="13321" uniqueCount="1466">
  <si>
    <t>Export Komplet</t>
  </si>
  <si>
    <t/>
  </si>
  <si>
    <t>2.0</t>
  </si>
  <si>
    <t>ZAMOK</t>
  </si>
  <si>
    <t>False</t>
  </si>
  <si>
    <t>{2b9bb57f-c58c-4a80-bbc9-49c1c98d95f3}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</si>
  <si>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</si>
  <si>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</si>
  <si>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</si>
  <si>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</si>
  <si>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</si>
  <si>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</si>
  <si>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</si>
  <si>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</si>
  <si>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</si>
  <si>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</si>
  <si>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</si>
  <si>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Svratouch, protipovodňové úpravy potoka Řivnáč_bez CETINU</t>
  </si>
  <si>
    <t>KSO:</t>
  </si>
  <si>
    <t>CC-CZ:</t>
  </si>
  <si>
    <t>Místo:</t>
  </si>
  <si>
    <t>Svratouch</t>
  </si>
  <si>
    <t>Datum:</t>
  </si>
  <si>
    <t>23. 10. 2020</t>
  </si>
  <si>
    <t>Zadavatel:</t>
  </si>
  <si>
    <t>IČ:</t>
  </si>
  <si>
    <t>Obec Svratouch</t>
  </si>
  <si>
    <t>DIČ:</t>
  </si>
  <si>
    <t>Uchazeč:</t>
  </si>
  <si>
    <t>Vyplň údaj</t>
  </si>
  <si>
    <t>Projektant:</t>
  </si>
  <si>
    <t>27560015</t>
  </si>
  <si>
    <t>Envicons, s.r.o.</t>
  </si>
  <si>
    <t>CZ27560015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</si>
  <si>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</si>
  <si>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</si>
  <si>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</si>
  <si>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</si>
  <si>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</si>
  <si>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</si>
  <si>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</si>
  <si>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</si>
  <si>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</si>
  <si>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</si>
  <si>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</si>
  <si>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</si>
  <si>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</si>
  <si>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</si>
  <si>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</si>
  <si>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</si>
  <si>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</si>
  <si>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</si>
  <si>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</si>
  <si>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</si>
  <si>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</si>
  <si>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</si>
  <si>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</si>
  <si>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</si>
  <si>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</si>
  <si>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</si>
  <si>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</si>
  <si>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</si>
  <si>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</si>
  <si>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</si>
  <si>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</si>
  <si>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</si>
  <si>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</si>
  <si>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</si>
  <si>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</si>
  <si>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</si>
  <si>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</si>
  <si>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</si>
  <si>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</si>
  <si>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</si>
  <si>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</si>
  <si>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</si>
  <si>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</si>
  <si>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</si>
  <si>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</si>
  <si>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</si>
  <si>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</si>
  <si>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</si>
  <si>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Úprava toku</t>
  </si>
  <si>
    <t>STA</t>
  </si>
  <si>
    <t>1</t>
  </si>
  <si>
    <t>{a696f987-4096-4389-b6d0-1450206794fd}</t>
  </si>
  <si>
    <t>2</t>
  </si>
  <si>
    <t>/</t>
  </si>
  <si>
    <t>SO 01.0</t>
  </si>
  <si>
    <t>Odvodnění staveniště</t>
  </si>
  <si>
    <t>Soupis</t>
  </si>
  <si>
    <t>{2e10af96-1874-449a-8086-4a08c6efc41d}</t>
  </si>
  <si>
    <t>SO 01.1</t>
  </si>
  <si>
    <t>Rozšíření koryta pod mostem v ř.km 1,715-1,740</t>
  </si>
  <si>
    <t>{609d2845-281c-4503-ae1c-6740232db862}</t>
  </si>
  <si>
    <t>SO 01.2</t>
  </si>
  <si>
    <t>Rozšíření koryta s opevněním břehů v ř. km 1,775-1,814</t>
  </si>
  <si>
    <t>{adca79a6-aad7-4e3c-a713-83c424fd4d1e}</t>
  </si>
  <si>
    <t>SO 01.3</t>
  </si>
  <si>
    <t>Rozšíření koryta s opevněním břehů v ř.km 1,814-1,860</t>
  </si>
  <si>
    <t>{f0c15953-5beb-4c6a-b7d2-26924b978589}</t>
  </si>
  <si>
    <t>SO 01.4</t>
  </si>
  <si>
    <t>Revitalizace koryta v ř.km 1,860-1,945</t>
  </si>
  <si>
    <t>{96624255-3401-4b62-ae42-1f16782a8c27}</t>
  </si>
  <si>
    <t>SO 01.5</t>
  </si>
  <si>
    <t>Rozšíření koryta pod mostem ř.km 1,945-1,970</t>
  </si>
  <si>
    <t>{9141df48-9d53-4556-9551-1454a7e0513d}</t>
  </si>
  <si>
    <t>SO 01.6</t>
  </si>
  <si>
    <t>Přeložka vodovodu v ř.km 1,820</t>
  </si>
  <si>
    <t>{47451132-02c4-43ec-a462-3aec836ff708}</t>
  </si>
  <si>
    <t>SO 02</t>
  </si>
  <si>
    <t>Rekonstrukce mostu</t>
  </si>
  <si>
    <t>{bdf95d3f-1ea3-44c6-a101-c1d94ae6e1e7}</t>
  </si>
  <si>
    <t>SO 04</t>
  </si>
  <si>
    <t>Přeložka STL plynovodu</t>
  </si>
  <si>
    <t>{7f000d55-708d-4051-bcaf-895d0aeab601}</t>
  </si>
  <si>
    <t>SO 05</t>
  </si>
  <si>
    <t>Opěrné stěny a pažení</t>
  </si>
  <si>
    <t>{c7c0a346-d94d-4802-abce-6e2f6280b24c}</t>
  </si>
  <si>
    <t>SO 06</t>
  </si>
  <si>
    <t>Vegetační úpravy</t>
  </si>
  <si>
    <t>{a7a8a2bb-5073-4ce4-96ce-e7a873f0d20d}</t>
  </si>
  <si>
    <t>SO 07</t>
  </si>
  <si>
    <t>Vedlejší rozpočtové náklady</t>
  </si>
  <si>
    <t>{75008086-93bd-4405-80d9-fc144303e67e}</t>
  </si>
  <si>
    <t>KRYCÍ LIST SOUPISU PRACÍ</t>
  </si>
  <si>
    <t>Objekt:</t>
  </si>
  <si>
    <t>SO 01 - Úprava toku</t>
  </si>
  <si>
    <t>Soupis:</t>
  </si>
  <si>
    <t>SO 01.0 - Odvodnění staveniště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</si>
  <si>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</si>
  <si>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</si>
  <si>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</si>
  <si>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</si>
  <si>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</si>
  <si>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</si>
  <si>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</si>
  <si>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</si>
  <si>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</si>
  <si>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</si>
  <si>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</si>
  <si>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</si>
  <si>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</si>
  <si>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</si>
  <si>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</si>
  <si>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</si>
  <si>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</si>
  <si>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</si>
  <si>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</si>
  <si>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</si>
  <si>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</si>
  <si>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</si>
  <si>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</si>
  <si>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</si>
  <si>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</si>
  <si>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</si>
  <si>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113311121R</t>
  </si>
  <si>
    <t>Odstranění geotextilií v komunikacích vč. odvozu a likvidace na skládce</t>
  </si>
  <si>
    <t>m2</t>
  </si>
  <si>
    <t>4</t>
  </si>
  <si>
    <t>-1739878493</t>
  </si>
  <si>
    <t>VV</t>
  </si>
  <si>
    <t>5,6"D.Technická zpráva"</t>
  </si>
  <si>
    <t>115001105</t>
  </si>
  <si>
    <t>Převedení vody potrubím DN do 600</t>
  </si>
  <si>
    <t>m</t>
  </si>
  <si>
    <t>CS ÚRS 2020 01</t>
  </si>
  <si>
    <t>-202714095</t>
  </si>
  <si>
    <t>160"D. Technická zpráva"</t>
  </si>
  <si>
    <t>3</t>
  </si>
  <si>
    <t>115101201</t>
  </si>
  <si>
    <t>Čerpání vody na dopravní výšku do 10 m průměrný přítok do 500 l/min</t>
  </si>
  <si>
    <t>hod</t>
  </si>
  <si>
    <t>351581434</t>
  </si>
  <si>
    <t>D.Technická zpráva</t>
  </si>
  <si>
    <t>24*30"předpoklad čerpání 1 měsíc"</t>
  </si>
  <si>
    <t>115101301</t>
  </si>
  <si>
    <t>Pohotovost čerpací soupravy pro dopravní výšku do 10 m přítok do 500 l/min</t>
  </si>
  <si>
    <t>den</t>
  </si>
  <si>
    <t>-336259580</t>
  </si>
  <si>
    <t>30"předpoklad čerpání 1 měsíc"</t>
  </si>
  <si>
    <t>5</t>
  </si>
  <si>
    <t>153191121</t>
  </si>
  <si>
    <t>Zřízení těsnění hradicích stěn ze zhutněné sypaniny</t>
  </si>
  <si>
    <t>m3</t>
  </si>
  <si>
    <t>794525789</t>
  </si>
  <si>
    <t xml:space="preserve">7,5"D. technická zpráva - sypanina se vezme z výkopu SO 01" </t>
  </si>
  <si>
    <t>6</t>
  </si>
  <si>
    <t>153191131</t>
  </si>
  <si>
    <t>Odstranění těsnění hradicích stěn ze zhutněné sypaniny</t>
  </si>
  <si>
    <t>949719082</t>
  </si>
  <si>
    <t>7.5"D.Technická zpráva"</t>
  </si>
  <si>
    <t>9</t>
  </si>
  <si>
    <t>Ostatní konstrukce a práce, bourání</t>
  </si>
  <si>
    <t>7</t>
  </si>
  <si>
    <t>919726122</t>
  </si>
  <si>
    <t>Geotextilie pro ochranu, separaci a filtraci netkaná měrná hmotnost do 300 g/m2</t>
  </si>
  <si>
    <t>-669718867</t>
  </si>
  <si>
    <t>5,6"D.technická zpráva"</t>
  </si>
  <si>
    <t>SO 01.1 - Rozšíření koryta pod mostem v ř.km 1,715-1,740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</si>
  <si>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</si>
  <si>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</si>
  <si>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</si>
  <si>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998 - Přesun hmot</t>
  </si>
  <si>
    <t>124253100</t>
  </si>
  <si>
    <t>Vykopávky pro koryta vodotečí v hornině třídy těžitelnosti I, skupiny 3 objem do 100 m3 strojně</t>
  </si>
  <si>
    <t>-285245880</t>
  </si>
  <si>
    <t>34,6*0,75</t>
  </si>
  <si>
    <t>Příloha č. 01.4 - vzorové řezy</t>
  </si>
  <si>
    <t>75 % třída těžitelnosti I</t>
  </si>
  <si>
    <t>124353100</t>
  </si>
  <si>
    <t>Vykopávky pro koryta vodotečí v hornině třídy těžitelnosti II, skupiny 4 objem do 100 m3 strojně</t>
  </si>
  <si>
    <t>93450011</t>
  </si>
  <si>
    <t>34,6*0,25</t>
  </si>
  <si>
    <t>25 % třída těžitelnosti II</t>
  </si>
  <si>
    <t>162751117</t>
  </si>
  <si>
    <t>Vodorovné přemístění do 10000 m výkopku/sypaniny z horniny třídy těžitelnosti I, skupiny 1 až 3</t>
  </si>
  <si>
    <t>1442868601</t>
  </si>
  <si>
    <t>(34,6-2,3)*0,75</t>
  </si>
  <si>
    <t>odvoz na skládku v Nasavrkách - 30 km</t>
  </si>
  <si>
    <t>162751119</t>
  </si>
  <si>
    <t>Příplatek k vodorovnému přemístění výkopku/sypaniny z horniny třídy těžitelnosti I, skupiny 1 až 3 ZKD 1000 m přes 10000 m</t>
  </si>
  <si>
    <t>332014184</t>
  </si>
  <si>
    <t>((34,6-2,3)*0,75)*20</t>
  </si>
  <si>
    <t>Odvoz na skládku v Nasavrkách - 30 km</t>
  </si>
  <si>
    <t>162751137</t>
  </si>
  <si>
    <t>Vodorovné přemístění do 10000 m výkopku/sypaniny z horniny třídy těžitelnosti II, skupiny 4 a 5</t>
  </si>
  <si>
    <t>639530822</t>
  </si>
  <si>
    <t>(34,6-2,3)*0,25</t>
  </si>
  <si>
    <t>162751139</t>
  </si>
  <si>
    <t>Příplatek k vodorovnému přemístění výkopku/sypaniny z horniny třídy těžitelnosti II, skupiny 4 a 5 ZKD 1000 m přes 10000 m</t>
  </si>
  <si>
    <t>131557499</t>
  </si>
  <si>
    <t>((34,6-2,3)*0,25)*20</t>
  </si>
  <si>
    <t>167151101</t>
  </si>
  <si>
    <t>Nakládání výkopku z hornin třídy těžitelnosti I, skupiny 1 až 3 do 100 m3</t>
  </si>
  <si>
    <t>-349443207</t>
  </si>
  <si>
    <t>8</t>
  </si>
  <si>
    <t>167151102</t>
  </si>
  <si>
    <t>Nakládání výkopku z hornin třídy těžitelnosti II, skupiny 4 a 5 do 100 m3</t>
  </si>
  <si>
    <t>-281562638</t>
  </si>
  <si>
    <t>25 % třída těžitelnosti I</t>
  </si>
  <si>
    <t>171201221</t>
  </si>
  <si>
    <t>Poplatek za uložení na skládce (skládkovné) zeminy a kamení kód odpadu 17 05 04</t>
  </si>
  <si>
    <t>t</t>
  </si>
  <si>
    <t>-1589776720</t>
  </si>
  <si>
    <t>(34,6-2,3)*1,9</t>
  </si>
  <si>
    <t>Odvoz na skládku v Nasavrkách - 30 km, jednotková cena uvažována z ceníku skládky platného od 1.5.2020</t>
  </si>
  <si>
    <t>D.technická zpráva</t>
  </si>
  <si>
    <t>Uvažovaná objemová hmotnost zeminy 1,9 t/m3</t>
  </si>
  <si>
    <t>10</t>
  </si>
  <si>
    <t>174151101</t>
  </si>
  <si>
    <t>Zásyp jam, šachet rýh nebo kolem objektů sypaninou se zhutněním</t>
  </si>
  <si>
    <t>2074207354</t>
  </si>
  <si>
    <t>2,3</t>
  </si>
  <si>
    <t>D.technická zpráva, 01.4 Vzorové řezy</t>
  </si>
  <si>
    <t>11</t>
  </si>
  <si>
    <t>181951112</t>
  </si>
  <si>
    <t>Úprava pláně v hornině třídy těžitelnosti I, skupiny 1 až 3 se zhutněním</t>
  </si>
  <si>
    <t>1374826251</t>
  </si>
  <si>
    <t>56,4*0,75</t>
  </si>
  <si>
    <t>12</t>
  </si>
  <si>
    <t>181951114</t>
  </si>
  <si>
    <t>Úprava pláně v hornině třídy těžitelnosti II, skupiny 4 a 5 se zhutněním</t>
  </si>
  <si>
    <t>-1937400763</t>
  </si>
  <si>
    <t>56,4*0,25</t>
  </si>
  <si>
    <t>13</t>
  </si>
  <si>
    <t>182151111</t>
  </si>
  <si>
    <t>Svahování v zářezech v hornině třídy těžitelnosti I, skupiny 1 až 3</t>
  </si>
  <si>
    <t>-341608967</t>
  </si>
  <si>
    <t>43,2*0,75</t>
  </si>
  <si>
    <t>14</t>
  </si>
  <si>
    <t>182151112</t>
  </si>
  <si>
    <t>Svahování v zářezech v hornině třídy těžitelnosti II, skupiny 4 a 5</t>
  </si>
  <si>
    <t>2100482824</t>
  </si>
  <si>
    <t>43,2*0,25</t>
  </si>
  <si>
    <t>Zakládání</t>
  </si>
  <si>
    <t>275211313</t>
  </si>
  <si>
    <t>Základové patky opěrných zdí a valů z lomového kamene na maltu cementovou</t>
  </si>
  <si>
    <t>522366843</t>
  </si>
  <si>
    <t>9,5</t>
  </si>
  <si>
    <t>hm. kamene 100-200 kg</t>
  </si>
  <si>
    <t>Svislé a kompletní konstrukce</t>
  </si>
  <si>
    <t>16</t>
  </si>
  <si>
    <t>321213345R</t>
  </si>
  <si>
    <t>Zdivo nadzákladové z lomového kamene vodních staveb obkladní s vyspárováním</t>
  </si>
  <si>
    <t>603473548</t>
  </si>
  <si>
    <t>11,4</t>
  </si>
  <si>
    <t>27 % nákladů tvoří náklad na pořízení kamene</t>
  </si>
  <si>
    <t>10,2 m3 kamene bude využito z původní konstrukce</t>
  </si>
  <si>
    <t>1,2 m3 kamene musí být nakoupeno a dovezeno na stavbu</t>
  </si>
  <si>
    <t>Vodorovné konstrukce</t>
  </si>
  <si>
    <t>17</t>
  </si>
  <si>
    <t>451315126</t>
  </si>
  <si>
    <t>Podkladní nebo výplňová vrstva z betonu C 20/25 tl do 150 mm</t>
  </si>
  <si>
    <t>-1801062109</t>
  </si>
  <si>
    <t>5,8/0,15</t>
  </si>
  <si>
    <t>D.technická zpráva, 01.4 vzorové řezy</t>
  </si>
  <si>
    <t>18</t>
  </si>
  <si>
    <t>985221013</t>
  </si>
  <si>
    <t>Postupné rozebírání kamenného zdiva pro další použití přes 3 m3</t>
  </si>
  <si>
    <t>2084566408</t>
  </si>
  <si>
    <t>10,2</t>
  </si>
  <si>
    <t>V položce jsou uvažovány náklady na očištění kamene.</t>
  </si>
  <si>
    <t>998</t>
  </si>
  <si>
    <t>Přesun hmot</t>
  </si>
  <si>
    <t>19</t>
  </si>
  <si>
    <t>998332011</t>
  </si>
  <si>
    <t>Přesun hmot pro úpravy vodních toků a kanály</t>
  </si>
  <si>
    <t>-501604959</t>
  </si>
  <si>
    <t>SO 01.2 - Rozšíření koryta s opevněním břehů v ř. km 1,775-1,814</t>
  </si>
  <si>
    <t xml:space="preserve">    997 - Přesun sutě</t>
  </si>
  <si>
    <t>124253101</t>
  </si>
  <si>
    <t>Vykopávky pro koryta vodotečí v hornině třídy těžitelnosti I, skupiny 3 objem do 1000 m3 strojně</t>
  </si>
  <si>
    <t>1739010994</t>
  </si>
  <si>
    <t>381,1*0,75</t>
  </si>
  <si>
    <t>75 % hornina třídy I.</t>
  </si>
  <si>
    <t>1973764801</t>
  </si>
  <si>
    <t>381,1*0,25</t>
  </si>
  <si>
    <t>25 % hornina třídy II.</t>
  </si>
  <si>
    <t>-274121345</t>
  </si>
  <si>
    <t>(381,1-3,8)*0,75</t>
  </si>
  <si>
    <t>Odvoz na skládku 30 km.</t>
  </si>
  <si>
    <t>1305274847</t>
  </si>
  <si>
    <t>((381,1-3,8)*0,75)*20</t>
  </si>
  <si>
    <t>Odvoz na skládku vzd. 30 km.</t>
  </si>
  <si>
    <t>1151257403</t>
  </si>
  <si>
    <t>((381,1-3,8)*0,25)</t>
  </si>
  <si>
    <t>-904726108</t>
  </si>
  <si>
    <t>((381,1-3,8)*0,25)*20</t>
  </si>
  <si>
    <t>174111101</t>
  </si>
  <si>
    <t>Zásyp jam, šachet rýh nebo kolem objektů sypaninou se zhutněním ručně</t>
  </si>
  <si>
    <t>1108996023</t>
  </si>
  <si>
    <t>3,8</t>
  </si>
  <si>
    <t>-2058778633</t>
  </si>
  <si>
    <t>208,3*0,75</t>
  </si>
  <si>
    <t>1814308473</t>
  </si>
  <si>
    <t>208,3*0,25</t>
  </si>
  <si>
    <t>-1790090807</t>
  </si>
  <si>
    <t>188,3*0,75</t>
  </si>
  <si>
    <t>2015016506</t>
  </si>
  <si>
    <t>188,3*0,25</t>
  </si>
  <si>
    <t>327212112</t>
  </si>
  <si>
    <t>Zdivo opěrných zdí z nepravidelných kamenů na sucho, objem jednoho kamene přes 0,02 m3</t>
  </si>
  <si>
    <t>-585604114</t>
  </si>
  <si>
    <t>73,3</t>
  </si>
  <si>
    <t>327212911</t>
  </si>
  <si>
    <t>Příplatek k cenám zdiva opěrných zdí z kamene na sucho za jednostranné lícování zdiva</t>
  </si>
  <si>
    <t>1034060766</t>
  </si>
  <si>
    <t>451571111</t>
  </si>
  <si>
    <t>Lože pod dlažby ze štěrkopísku vrstva tl do 100 mm</t>
  </si>
  <si>
    <t>228169260</t>
  </si>
  <si>
    <t>16,2/0,1</t>
  </si>
  <si>
    <t>Štěrkopísek fr. 0-32 - D.technická zpráva, 01.4 vzorové řezy</t>
  </si>
  <si>
    <t>461211711</t>
  </si>
  <si>
    <t>Patka z lomového kamene pro dlažbu na sucho bez výplně spár</t>
  </si>
  <si>
    <t>560462431</t>
  </si>
  <si>
    <t>52,4</t>
  </si>
  <si>
    <t>-1125761479</t>
  </si>
  <si>
    <t>237,7</t>
  </si>
  <si>
    <t>981511113</t>
  </si>
  <si>
    <t>Demolice konstrukcí objektů z kamenného zdiva postupným rozebíráním</t>
  </si>
  <si>
    <t>389205428</t>
  </si>
  <si>
    <t>Demolice stávajícího opevnění, odhadované mn. 6,3 m3 beton, 14,7 m3 kámen.</t>
  </si>
  <si>
    <t>Odvoz demolovaného materiálu na skládku do vzd. 30 km.</t>
  </si>
  <si>
    <t>997</t>
  </si>
  <si>
    <t>Přesun sutě</t>
  </si>
  <si>
    <t>997006512</t>
  </si>
  <si>
    <t>Vodorovné doprava suti s naložením a složením na skládku do 1 km</t>
  </si>
  <si>
    <t>957753543</t>
  </si>
  <si>
    <t>21*2,5</t>
  </si>
  <si>
    <t>Likvidace stávajících zděných konstrukcí. Odvoz na skládku vzd. 30 km.</t>
  </si>
  <si>
    <t>997006519</t>
  </si>
  <si>
    <t>Příplatek k vodorovnému přemístění suti na skládku ZKD 1 km přes 1 km</t>
  </si>
  <si>
    <t>-1952809484</t>
  </si>
  <si>
    <t>(21*2,5)*29</t>
  </si>
  <si>
    <t>D.Technická zpráva.</t>
  </si>
  <si>
    <t>Likvidace stávajících zděných konstrukcí. Odvoz na skládku na vzd. 30 km.</t>
  </si>
  <si>
    <t>20</t>
  </si>
  <si>
    <t>997013601</t>
  </si>
  <si>
    <t>Poplatek za uložení na skládce (skládkovné) stavebního odpadu betonového kód odpadu 17 01 01</t>
  </si>
  <si>
    <t>-679103447</t>
  </si>
  <si>
    <t>6,3*2,5</t>
  </si>
  <si>
    <t>D. Technická zpráva</t>
  </si>
  <si>
    <t>Likvidace stávajících zděných konstrukcí - beton.Objem hm. 2,5 t/m3. Cena dle aktuálního ceníku skládky v Nasavrkách.</t>
  </si>
  <si>
    <t>997013655</t>
  </si>
  <si>
    <t>-1529885908</t>
  </si>
  <si>
    <t>(381,1-3,8)*1,9</t>
  </si>
  <si>
    <t xml:space="preserve">Výkopová zemina. Objem hmotnost 1,9 t/m3. Jednotková cena za uložení dle aktuálního ceníku skládky v Nasavrkách. </t>
  </si>
  <si>
    <t>14,7*2,5</t>
  </si>
  <si>
    <t xml:space="preserve">Likvidace stávajících zděných konstrukcí - kámen.Objem hmotnost 2,5 t/m3. Jednotková cena za uložení dle aktuálního ceníku skládky v Nasavrkách. </t>
  </si>
  <si>
    <t>Součet</t>
  </si>
  <si>
    <t>22</t>
  </si>
  <si>
    <t>-249103618</t>
  </si>
  <si>
    <t>SO 01.3 - Rozšíření koryta s opevněním břehů v ř.km 1,814-1,860</t>
  </si>
  <si>
    <t>866873855</t>
  </si>
  <si>
    <t>435,9*0,75</t>
  </si>
  <si>
    <t>D.Technická zpráva, 75 % třída těžitelnosti I.</t>
  </si>
  <si>
    <t>124353101</t>
  </si>
  <si>
    <t>Vykopávky pro koryta vodotečí v hornině třídy těžitelnosti II, skupiny 4 objem do 1000 m3 strojně</t>
  </si>
  <si>
    <t>-325779656</t>
  </si>
  <si>
    <t>435,9*0,25</t>
  </si>
  <si>
    <t>D.Technická zpráva, 25 % třída těžitelnosti II.</t>
  </si>
  <si>
    <t>214810825</t>
  </si>
  <si>
    <t>(435,9-7,8)*0,75</t>
  </si>
  <si>
    <t>D.technická zpráva, tř. těžitelnosti I - 75 %</t>
  </si>
  <si>
    <t>-1968508540</t>
  </si>
  <si>
    <t>((435,9-7,8)*0,75)*20</t>
  </si>
  <si>
    <t>978452975</t>
  </si>
  <si>
    <t>(435,9-7,8)*0,25</t>
  </si>
  <si>
    <t>D.technická zpráva, tř. těžitelnosti II - 25 %</t>
  </si>
  <si>
    <t>-460350572</t>
  </si>
  <si>
    <t>((435,9-7,8)*0,25)*20</t>
  </si>
  <si>
    <t>-865982252</t>
  </si>
  <si>
    <t>7,8</t>
  </si>
  <si>
    <t>-985891751</t>
  </si>
  <si>
    <t>263,8*0,75</t>
  </si>
  <si>
    <t>-1830268611</t>
  </si>
  <si>
    <t>263,8*0,25</t>
  </si>
  <si>
    <t>-1323405580</t>
  </si>
  <si>
    <t>283,7*0,75</t>
  </si>
  <si>
    <t>-347917536</t>
  </si>
  <si>
    <t>283,7*0,25</t>
  </si>
  <si>
    <t>1321265176</t>
  </si>
  <si>
    <t>21,3/0,1</t>
  </si>
  <si>
    <t>D.Technická zpráva, 01.4 Vzorové řezy</t>
  </si>
  <si>
    <t>32302913</t>
  </si>
  <si>
    <t>50,3</t>
  </si>
  <si>
    <t>463212111</t>
  </si>
  <si>
    <t>Rovnanina z lomového kamene upraveného s vyklínováním spár úlomky kamene</t>
  </si>
  <si>
    <t>1897950757</t>
  </si>
  <si>
    <t>63,5</t>
  </si>
  <si>
    <t xml:space="preserve">D.Technická zpráva </t>
  </si>
  <si>
    <t>(2,18+6,45+3,14+6,48)*0,35</t>
  </si>
  <si>
    <t>Kámen od 80 kg - usměrňovače</t>
  </si>
  <si>
    <t>463212191</t>
  </si>
  <si>
    <t>Příplatek za vypracováni líce rovnaniny</t>
  </si>
  <si>
    <t>-1769072230</t>
  </si>
  <si>
    <t>63,5/0,3</t>
  </si>
  <si>
    <t>-1778587429</t>
  </si>
  <si>
    <t>328</t>
  </si>
  <si>
    <t xml:space="preserve">D.Technická zpráva, 01.4 Vzorové řezy </t>
  </si>
  <si>
    <t>710020767</t>
  </si>
  <si>
    <t>(435,9-7,8)*1,9</t>
  </si>
  <si>
    <t>D.technická zpráva.</t>
  </si>
  <si>
    <t xml:space="preserve">Uvažuje se objemová hmotnost 1,9 t/m3. Poplatek za skládkování dle aktuálního ceníku skládky v Nasavrkách. </t>
  </si>
  <si>
    <t>349115860</t>
  </si>
  <si>
    <t>SO 01.4 - Revitalizace koryta v ř.km 1,860-1,945</t>
  </si>
  <si>
    <t>-143729250</t>
  </si>
  <si>
    <t>65,5*0,75</t>
  </si>
  <si>
    <t>1471670241</t>
  </si>
  <si>
    <t>65,5*0,25</t>
  </si>
  <si>
    <t>-260974322</t>
  </si>
  <si>
    <t>(65,5-3,0)*0,75</t>
  </si>
  <si>
    <t>-2128695465</t>
  </si>
  <si>
    <t>((65,5-3,0)*0,75)*20</t>
  </si>
  <si>
    <t>-1293900329</t>
  </si>
  <si>
    <t>(65,5-3,0)*0,25</t>
  </si>
  <si>
    <t>758053689</t>
  </si>
  <si>
    <t>((65,5-3,0)*0,25)*20</t>
  </si>
  <si>
    <t>-135163029</t>
  </si>
  <si>
    <t>2,6+0,4</t>
  </si>
  <si>
    <t>1002335882</t>
  </si>
  <si>
    <t>2*0,75</t>
  </si>
  <si>
    <t>-694426678</t>
  </si>
  <si>
    <t>2*0,25</t>
  </si>
  <si>
    <t>1003476887</t>
  </si>
  <si>
    <t>122,6*0,75</t>
  </si>
  <si>
    <t>-511136005</t>
  </si>
  <si>
    <t>122,6*0,25</t>
  </si>
  <si>
    <t>-1523533974</t>
  </si>
  <si>
    <t>11,5/0,1</t>
  </si>
  <si>
    <t>1323174433</t>
  </si>
  <si>
    <t>14,1+2,5</t>
  </si>
  <si>
    <t>462512270</t>
  </si>
  <si>
    <t>Zához z lomového kamene s proštěrkováním z terénu hmotnost do 200 kg</t>
  </si>
  <si>
    <t>1807680491</t>
  </si>
  <si>
    <t>(9+7+7,3)*0,17</t>
  </si>
  <si>
    <t>469625136</t>
  </si>
  <si>
    <t>28,7</t>
  </si>
  <si>
    <t>(5,38+2,18+3,36+1,98+3,26+2,55)*0,35</t>
  </si>
  <si>
    <t>-893059352</t>
  </si>
  <si>
    <t>28,7/0,3</t>
  </si>
  <si>
    <t>465511327</t>
  </si>
  <si>
    <t>Dlažba z lomového kamene na sucho s vyklínováním a vyplněním spár tl 300 mm</t>
  </si>
  <si>
    <t>255976341</t>
  </si>
  <si>
    <t>5,5</t>
  </si>
  <si>
    <t>-285078631</t>
  </si>
  <si>
    <t>139,7+25,1</t>
  </si>
  <si>
    <t>-1006756681</t>
  </si>
  <si>
    <t>(65,5-3,0)*1,9</t>
  </si>
  <si>
    <t>541996794</t>
  </si>
  <si>
    <t>SO 01.5 - Rozšíření koryta pod mostem ř.km 1,945-1,970</t>
  </si>
  <si>
    <t>948392598</t>
  </si>
  <si>
    <t>51,6*0,75</t>
  </si>
  <si>
    <t>-1042142577</t>
  </si>
  <si>
    <t>51,6*0,25</t>
  </si>
  <si>
    <t>779909015</t>
  </si>
  <si>
    <t>(51,6-1,3)*0,75</t>
  </si>
  <si>
    <t>1004708479</t>
  </si>
  <si>
    <t>((51,6-1,3)*0,75)*20</t>
  </si>
  <si>
    <t>-1478888447</t>
  </si>
  <si>
    <t>(51,6-1,3)*0,25</t>
  </si>
  <si>
    <t>-577144553</t>
  </si>
  <si>
    <t>((51,6-1,3)*0,25)*20</t>
  </si>
  <si>
    <t>-1384291012</t>
  </si>
  <si>
    <t>1,3</t>
  </si>
  <si>
    <t>763079722</t>
  </si>
  <si>
    <t>54*0,75</t>
  </si>
  <si>
    <t>1065273022</t>
  </si>
  <si>
    <t>54*0,25</t>
  </si>
  <si>
    <t>367737183</t>
  </si>
  <si>
    <t>32*0,75</t>
  </si>
  <si>
    <t>1867624810</t>
  </si>
  <si>
    <t>32*0,25</t>
  </si>
  <si>
    <t>1631827940</t>
  </si>
  <si>
    <t>3,2/0,1</t>
  </si>
  <si>
    <t>667286680</t>
  </si>
  <si>
    <t>6,2</t>
  </si>
  <si>
    <t>272251316</t>
  </si>
  <si>
    <t>9,8</t>
  </si>
  <si>
    <t>(4,62)*0,35</t>
  </si>
  <si>
    <t>-817502144</t>
  </si>
  <si>
    <t>9,8/0,3</t>
  </si>
  <si>
    <t>-1802929147</t>
  </si>
  <si>
    <t>57</t>
  </si>
  <si>
    <t>-1110197769</t>
  </si>
  <si>
    <t>(51,6-1,3)*1,9</t>
  </si>
  <si>
    <t>588058318</t>
  </si>
  <si>
    <t>SO 01.6 - Přeložka vodovodu v ř.km 1,820</t>
  </si>
  <si>
    <t xml:space="preserve">    8 - Trubní vedení</t>
  </si>
  <si>
    <t>132251101</t>
  </si>
  <si>
    <t>Hloubení rýh nezapažených  š do 800 mm v hornině třídy těžitelnosti I, skupiny 3 objem do 20 m3 strojně</t>
  </si>
  <si>
    <t>1369531484</t>
  </si>
  <si>
    <t>14,6</t>
  </si>
  <si>
    <t>D.Technická zpráva, 01.6 Přeložka vodovodu</t>
  </si>
  <si>
    <t>151101101</t>
  </si>
  <si>
    <t>Zřízení příložného pažení a rozepření stěn rýh hl do 2 m</t>
  </si>
  <si>
    <t>1426638033</t>
  </si>
  <si>
    <t>36,4</t>
  </si>
  <si>
    <t>151101111</t>
  </si>
  <si>
    <t>Odstranění příložného pažení a rozepření stěn rýh hl do 2 m</t>
  </si>
  <si>
    <t>-794882276</t>
  </si>
  <si>
    <t>895218075</t>
  </si>
  <si>
    <t>14,6-11</t>
  </si>
  <si>
    <t>620006807</t>
  </si>
  <si>
    <t>(14,6-11)*20</t>
  </si>
  <si>
    <t>-988021349</t>
  </si>
  <si>
    <t>(14,6-11)*1,9</t>
  </si>
  <si>
    <t>Polatek za uložení na skládku vychází z aktuálního ceníku skládky v Nasavrkách. Objem. hmotnost 1,9 t/m3.</t>
  </si>
  <si>
    <t>-430119546</t>
  </si>
  <si>
    <t>451572111</t>
  </si>
  <si>
    <t>Lože pod potrubí otevřený výkop z kameniva drobného těženého</t>
  </si>
  <si>
    <t>-398503022</t>
  </si>
  <si>
    <t>0,8+5,5</t>
  </si>
  <si>
    <t>Trubní vedení</t>
  </si>
  <si>
    <t>866351012R</t>
  </si>
  <si>
    <t>Montáž potrubí ocelového DN 200 vnějšího průměru D 219x6.3 mm</t>
  </si>
  <si>
    <t>-86605400</t>
  </si>
  <si>
    <t>Chránička - D.Technická zpráva</t>
  </si>
  <si>
    <t>23</t>
  </si>
  <si>
    <t>M</t>
  </si>
  <si>
    <t>55271130R</t>
  </si>
  <si>
    <t>Trubka bezešvá hladká kruhová, ČSN 42 5715.01 // rozměr 219x6,3</t>
  </si>
  <si>
    <t>-265893959</t>
  </si>
  <si>
    <t>871311101</t>
  </si>
  <si>
    <t>Montáž potrubí z PVC SDR 11 těsněných gumovým kroužkem otevřený výkop D 160 x 6,2 mm</t>
  </si>
  <si>
    <t>-873711835</t>
  </si>
  <si>
    <t>28611134</t>
  </si>
  <si>
    <t>trubka kanalizační PVC DN 160x5000mm SN4</t>
  </si>
  <si>
    <t>-1583443555</t>
  </si>
  <si>
    <t>22*1,03 'Přepočtené koeficientem množství</t>
  </si>
  <si>
    <t>871365811</t>
  </si>
  <si>
    <t>Bourání stávajícího potrubí z PVC nebo PP DN přes 150 do 250</t>
  </si>
  <si>
    <t>1620085470</t>
  </si>
  <si>
    <t>21,5</t>
  </si>
  <si>
    <t>Stávající potrubí. Výkres č. 01.6.</t>
  </si>
  <si>
    <t>877321101</t>
  </si>
  <si>
    <t>Montáž elektrospojek na vodovodním potrubí z PE trub d 160</t>
  </si>
  <si>
    <t>kus</t>
  </si>
  <si>
    <t>-1857454223</t>
  </si>
  <si>
    <t>28650134</t>
  </si>
  <si>
    <t>spojka přesuvná tlakového vodovodního potrubí PVC 160x6,2mm</t>
  </si>
  <si>
    <t>562466892</t>
  </si>
  <si>
    <t>877321110R</t>
  </si>
  <si>
    <t>Montáž kolen na vodovodním potrubí z PVC trub d 160</t>
  </si>
  <si>
    <t>2028600006</t>
  </si>
  <si>
    <t>R01</t>
  </si>
  <si>
    <t>Koleno 160/11 st.</t>
  </si>
  <si>
    <t>ks</t>
  </si>
  <si>
    <t>2038321872</t>
  </si>
  <si>
    <t>R02</t>
  </si>
  <si>
    <t>Koleno 160/22 st.</t>
  </si>
  <si>
    <t>1730039638</t>
  </si>
  <si>
    <t>R03</t>
  </si>
  <si>
    <t>Koleno 160/30 st.</t>
  </si>
  <si>
    <t>1829278588</t>
  </si>
  <si>
    <t>899721112</t>
  </si>
  <si>
    <t>Signalizační vodič DN nad 150 mm na potrubí</t>
  </si>
  <si>
    <t>648626292</t>
  </si>
  <si>
    <t>22,1</t>
  </si>
  <si>
    <t>899722114</t>
  </si>
  <si>
    <t>Krytí potrubí z plastů výstražnou fólií z PVC 40 cm</t>
  </si>
  <si>
    <t>-634984672</t>
  </si>
  <si>
    <t>998276101</t>
  </si>
  <si>
    <t>Přesun hmot pro trubní vedení z trub z plastických hmot otevřený výkop</t>
  </si>
  <si>
    <t>1386174843</t>
  </si>
  <si>
    <t>998276124</t>
  </si>
  <si>
    <t>Příplatek k přesunu hmot pro trubní vedení z trub z plastických hmot za zvětšený přesun do 500 m</t>
  </si>
  <si>
    <t>753278586</t>
  </si>
  <si>
    <t>SO 02 - Rekonstrukce mostu</t>
  </si>
  <si>
    <t>Optima spol. s.r.o.</t>
  </si>
  <si>
    <t xml:space="preserve">    5 - Komunikace pozemní</t>
  </si>
  <si>
    <t>PSV - Práce a dodávky PSV</t>
  </si>
  <si>
    <t xml:space="preserve">    711 - Izolace proti vodě, vlhkosti a plynům</t>
  </si>
  <si>
    <t>113107164</t>
  </si>
  <si>
    <t>Odstranění podkladu z kameniva drceného tl 400 mm strojně pl přes 50 do 200 m2</t>
  </si>
  <si>
    <t>-2045793616</t>
  </si>
  <si>
    <t>(2*4,5)*5</t>
  </si>
  <si>
    <t>podkladní vrstvy vozovky v místě mostu</t>
  </si>
  <si>
    <t>tl. 340 mm</t>
  </si>
  <si>
    <t>113107182</t>
  </si>
  <si>
    <t>Odstranění podkladu živičného tl 100 mm strojně pl přes 50 do 200 m2</t>
  </si>
  <si>
    <t>-864505232</t>
  </si>
  <si>
    <t>(2*5,0+5,8)*5,0</t>
  </si>
  <si>
    <t>kryt vozovky v místě mostu</t>
  </si>
  <si>
    <t>115001106</t>
  </si>
  <si>
    <t>Převedení vody potrubím DN do 900</t>
  </si>
  <si>
    <t>949061762</t>
  </si>
  <si>
    <t>2038695255</t>
  </si>
  <si>
    <t>180</t>
  </si>
  <si>
    <t>-1297650956</t>
  </si>
  <si>
    <t>8,65*5,8</t>
  </si>
  <si>
    <t>odkop pro kamennou rovnaninu a založení mostu</t>
  </si>
  <si>
    <t>131251204</t>
  </si>
  <si>
    <t>Hloubení jam zapažených v hornině třídy těžitelnosti I, skupiny 3 objem do 500 m3 strojně</t>
  </si>
  <si>
    <t>1394534890</t>
  </si>
  <si>
    <t>18,07*6,80</t>
  </si>
  <si>
    <t>151101201</t>
  </si>
  <si>
    <t>Zřízení příložného pažení stěn výkopu hl do 4 m</t>
  </si>
  <si>
    <t>1123149693</t>
  </si>
  <si>
    <t>2*7,0*3,0</t>
  </si>
  <si>
    <t>151101211</t>
  </si>
  <si>
    <t>Odstranění příložného pažení stěn hl do 4 m</t>
  </si>
  <si>
    <t>-158346577</t>
  </si>
  <si>
    <t>2020053099</t>
  </si>
  <si>
    <t>6,0*1,2*0,8*2</t>
  </si>
  <si>
    <t>153191121R</t>
  </si>
  <si>
    <t>Zřízení těsnění hradicích stěn ze zhutněné sypaniny - dodání jílu</t>
  </si>
  <si>
    <t>-2030268408</t>
  </si>
  <si>
    <t>-1685955329</t>
  </si>
  <si>
    <t>161102111</t>
  </si>
  <si>
    <t>Svislé přemístění výkopku do 2,5 m z kamenouhelných hlušin</t>
  </si>
  <si>
    <t>-1505247596</t>
  </si>
  <si>
    <t>"výkopek z hloubení jam"122,876</t>
  </si>
  <si>
    <t>"výkopek z koryta toku"50,17</t>
  </si>
  <si>
    <t>"jíl z těsnění z hradících stěn"11,52</t>
  </si>
  <si>
    <t>-1005295478</t>
  </si>
  <si>
    <t>"výkopek"184,566</t>
  </si>
  <si>
    <t>zpětné použití vhodného výkopku</t>
  </si>
  <si>
    <t>"odpočet zeminy na zásypy kolem mostu" -17,0</t>
  </si>
  <si>
    <t>"odpočet zásypu základu za opěrami" -15,07</t>
  </si>
  <si>
    <t>"odpočet zásypu pod dnem toku z vytěženého materiálu" -17,12</t>
  </si>
  <si>
    <t>896360721</t>
  </si>
  <si>
    <t>135,376*1,9</t>
  </si>
  <si>
    <t>171251201</t>
  </si>
  <si>
    <t>Uložení sypaniny na skládky nebo meziskládky</t>
  </si>
  <si>
    <t>1697557663</t>
  </si>
  <si>
    <t>-1385959260</t>
  </si>
  <si>
    <t>vhodná zemina z výkopku</t>
  </si>
  <si>
    <t>"zásyp základu za opěrami" 1,37*5,50*2</t>
  </si>
  <si>
    <t>"zásyp pod dnem z vytěženého materiálu" 1,44*5,0+0,62*8,0*2</t>
  </si>
  <si>
    <t>nakupovaný materiál - ŠD 0-32</t>
  </si>
  <si>
    <t>"hutněný zásyp za opěrami" 2,14*5,50*2</t>
  </si>
  <si>
    <t>2,5*6,8</t>
  </si>
  <si>
    <t>-2133825716</t>
  </si>
  <si>
    <t>212751136</t>
  </si>
  <si>
    <t>Trativod z drenážních trubek flexibilních PVC-U SN 4 neperforovaná včetně lože otevřený výkop DN 160 pro meliorace</t>
  </si>
  <si>
    <t>-1929155397</t>
  </si>
  <si>
    <t>rubová drenáž PVC DN 150</t>
  </si>
  <si>
    <t>2*6,5*1,093</t>
  </si>
  <si>
    <t>212792212</t>
  </si>
  <si>
    <t>Odvodnění mostní opěry - drenážní flexibilní plastové potrubí DN 160</t>
  </si>
  <si>
    <t>-1980050982</t>
  </si>
  <si>
    <t>"rubová drenáž PVC DN 150" 2*6,5</t>
  </si>
  <si>
    <t>273321118</t>
  </si>
  <si>
    <t>Základové desky mostních konstrukcí ze ŽB C 30/37</t>
  </si>
  <si>
    <t>-921562382</t>
  </si>
  <si>
    <t>základové deska C 30/37 XF2,XD1</t>
  </si>
  <si>
    <t>5,813*5,50*0,40</t>
  </si>
  <si>
    <t>273352110</t>
  </si>
  <si>
    <t>Bednění základových desek plochy rovinné</t>
  </si>
  <si>
    <t>-1850010781</t>
  </si>
  <si>
    <t>(5,83+5,51 )*2*0,40</t>
  </si>
  <si>
    <t>273352119</t>
  </si>
  <si>
    <t>Odbednění základových desek</t>
  </si>
  <si>
    <t>1649177900</t>
  </si>
  <si>
    <t>273361116</t>
  </si>
  <si>
    <t>Výztuž základových desek z betonářské oceli 10 505</t>
  </si>
  <si>
    <t>-960363471</t>
  </si>
  <si>
    <t>"dle výkresu výztuže" 0,777</t>
  </si>
  <si>
    <t>24</t>
  </si>
  <si>
    <t>317171126</t>
  </si>
  <si>
    <t>Kotvení monolitického betonu římsy do mostovky kotvou do vývrtu</t>
  </si>
  <si>
    <t>-188962060</t>
  </si>
  <si>
    <t>"kotvení říms mostu á 1000 mm"15,0</t>
  </si>
  <si>
    <t>25</t>
  </si>
  <si>
    <t>317321118</t>
  </si>
  <si>
    <t>Mostní římsy ze ŽB C 30/37</t>
  </si>
  <si>
    <t>1397251915</t>
  </si>
  <si>
    <t>0,230* (9,011+5,011)+0,166*0,401*2</t>
  </si>
  <si>
    <t>26</t>
  </si>
  <si>
    <t>317353121</t>
  </si>
  <si>
    <t>Bednění mostních říms všech tvarů - zřízení</t>
  </si>
  <si>
    <t>-1315045117</t>
  </si>
  <si>
    <t>4*0,25+(0,5+2*0,25)*(9,011+5,011)</t>
  </si>
  <si>
    <t>27</t>
  </si>
  <si>
    <t>317353221</t>
  </si>
  <si>
    <t>Bednění mostních říms všech tvarů - odstranění</t>
  </si>
  <si>
    <t>1594123965</t>
  </si>
  <si>
    <t>28</t>
  </si>
  <si>
    <t>317361116</t>
  </si>
  <si>
    <t>Výztuž mostních říms z betonářské oceli 10 505</t>
  </si>
  <si>
    <t>259247811</t>
  </si>
  <si>
    <t>"dle výkresu výztuže" 0,312</t>
  </si>
  <si>
    <t>29</t>
  </si>
  <si>
    <t>334323118</t>
  </si>
  <si>
    <t>Mostní opěry a úložné prahy ze ŽB C 30/37</t>
  </si>
  <si>
    <t>1733600928</t>
  </si>
  <si>
    <t>opěry a křídla ze železobetonu C 30/37 XF2,XD1</t>
  </si>
  <si>
    <t>(1,93+1,88)*0,401 *5,50+0,5*(0,80+2,515)*1,60*0,40*2</t>
  </si>
  <si>
    <t>30</t>
  </si>
  <si>
    <t>334352111</t>
  </si>
  <si>
    <t>Bednění mostních křídel a závěrných zídek ze systémového bednění s výplní z překližek - zřízení</t>
  </si>
  <si>
    <t>-884766193</t>
  </si>
  <si>
    <t>opěry a křídla mostu</t>
  </si>
  <si>
    <t>(1,88+1,94)*5,51 *2+2,63*2*2+3,16*0,40*2</t>
  </si>
  <si>
    <t>31</t>
  </si>
  <si>
    <t>334352211</t>
  </si>
  <si>
    <t>Bednění mostních křídel a závěrných zídek ze systémového bednění s výplní z překližek - odstranění</t>
  </si>
  <si>
    <t>253881476</t>
  </si>
  <si>
    <t>32</t>
  </si>
  <si>
    <t>334359111</t>
  </si>
  <si>
    <t>Výřez bednění pro prostup trub betonovou konstrukcí DN 150</t>
  </si>
  <si>
    <t>-2137397428</t>
  </si>
  <si>
    <t xml:space="preserve"> výřez v bednění římsy mostu, pro chráničky PVC DN 90mm pro sděl kabel CETIN</t>
  </si>
  <si>
    <t>2*2</t>
  </si>
  <si>
    <t>33</t>
  </si>
  <si>
    <t>334361226</t>
  </si>
  <si>
    <t>Výztuž křídel, závěrných zdí z betonářské oceli 10 505</t>
  </si>
  <si>
    <t>1622967151</t>
  </si>
  <si>
    <t>dle výkresu výztuže, opěry + křídla</t>
  </si>
  <si>
    <t>1,030</t>
  </si>
  <si>
    <t>34</t>
  </si>
  <si>
    <t>334791112</t>
  </si>
  <si>
    <t>Prostup v betonových zdech z plastových trub DN do 110</t>
  </si>
  <si>
    <t>52328599</t>
  </si>
  <si>
    <t>chráničky PVC DN 90mm pro sděl kabel CETIN, umístění do římsy mostu</t>
  </si>
  <si>
    <t>(9,0+2*0,5)*2</t>
  </si>
  <si>
    <t>35</t>
  </si>
  <si>
    <t>334951113</t>
  </si>
  <si>
    <t>Podpěrné skruže dočasné ze dřeva z hranolů - zřízení</t>
  </si>
  <si>
    <t>-1163589284</t>
  </si>
  <si>
    <t>5,0*7,0*2,10*0,05</t>
  </si>
  <si>
    <t>36</t>
  </si>
  <si>
    <t>334952113</t>
  </si>
  <si>
    <t>Podpěrné skruže dočasné ze dřeva z hranolů - odstranění</t>
  </si>
  <si>
    <t>-1192869145</t>
  </si>
  <si>
    <t>37</t>
  </si>
  <si>
    <t>388995212</t>
  </si>
  <si>
    <t>Chránička kabelů z trub HDPE v římse DN 110</t>
  </si>
  <si>
    <t>182910999</t>
  </si>
  <si>
    <t>chráničky PVC DN 110mm pro sděl kabel CETIN, umístění do římsy mostu</t>
  </si>
  <si>
    <t>9,0+2*2</t>
  </si>
  <si>
    <t>chráničky PVC DN 90mm pro sděl kabel CETIN, umístění do římsy mostu;</t>
  </si>
  <si>
    <t>38</t>
  </si>
  <si>
    <t>54879200</t>
  </si>
  <si>
    <t>kotva z korozivzdorné oceli - materiál + montáž - komplet</t>
  </si>
  <si>
    <t>1723814563</t>
  </si>
  <si>
    <t>kotva do bet. se šroubem M24, vlepení do vývrtu průměru 28 mm; - pro kotvení říms mostu á 1000 mm</t>
  </si>
  <si>
    <t>39</t>
  </si>
  <si>
    <t>421321128</t>
  </si>
  <si>
    <t>Mostní nosné konstrukce deskové ze ŽB C 30/37</t>
  </si>
  <si>
    <t>1294262214</t>
  </si>
  <si>
    <t>desková konstrukce ze železobetonu C 30/37 XD1,XF2</t>
  </si>
  <si>
    <t>1,948*5,813+0,5*0,2*5,50*2</t>
  </si>
  <si>
    <t>40</t>
  </si>
  <si>
    <t>421351112</t>
  </si>
  <si>
    <t>Bednění boků přechodové desky konstrukcí mostů - zřízení</t>
  </si>
  <si>
    <t>-2098210866</t>
  </si>
  <si>
    <t>2,41 *2+0,60*5,11 *2+5,18*5,50</t>
  </si>
  <si>
    <t>41</t>
  </si>
  <si>
    <t>421351212</t>
  </si>
  <si>
    <t>Bednění boků přechodové desky konstrukcí mostů - odstranění</t>
  </si>
  <si>
    <t>735534295</t>
  </si>
  <si>
    <t>42</t>
  </si>
  <si>
    <t>421361226</t>
  </si>
  <si>
    <t>Výztuž ŽB deskového mostu z betonářské oceli 10 505</t>
  </si>
  <si>
    <t>786291623</t>
  </si>
  <si>
    <t>dle výkresu výztuže</t>
  </si>
  <si>
    <t>1,221</t>
  </si>
  <si>
    <t>43</t>
  </si>
  <si>
    <t>451315124</t>
  </si>
  <si>
    <t>Podkladní nebo výplňová vrstva z betonu C 12/15 tl do 150 mm</t>
  </si>
  <si>
    <t>1811752030</t>
  </si>
  <si>
    <t xml:space="preserve"> podkladní beton pod základovou desku;</t>
  </si>
  <si>
    <t>7,30*5,90</t>
  </si>
  <si>
    <t>44</t>
  </si>
  <si>
    <t>452313131</t>
  </si>
  <si>
    <t>Podkladní bloky z betonu prostého tř. C 12/15 otevřený výkop</t>
  </si>
  <si>
    <t>1334868222</t>
  </si>
  <si>
    <t>podkladní beton pod rubovou drenáž</t>
  </si>
  <si>
    <t>0,30*1,25*5,10*2</t>
  </si>
  <si>
    <t>45</t>
  </si>
  <si>
    <t>452313151</t>
  </si>
  <si>
    <t>Podkladní bloky z betonu prostého tř. C 20/25 otevřený výkop</t>
  </si>
  <si>
    <t>967466401</t>
  </si>
  <si>
    <t>příčné betonové prahy</t>
  </si>
  <si>
    <t>2*0,4*0,7*5,1</t>
  </si>
  <si>
    <t>46</t>
  </si>
  <si>
    <t>452353101</t>
  </si>
  <si>
    <t>Bednění podkladních bloků otevřený výkop</t>
  </si>
  <si>
    <t>1949644497</t>
  </si>
  <si>
    <t>"podkladní beton pod drenáží" 4*0,3*1,25+2*1,25*5,1</t>
  </si>
  <si>
    <t>"příčné betonové prahy" 4*0,4*0,7+4*0,7*5,1</t>
  </si>
  <si>
    <t>47</t>
  </si>
  <si>
    <t>458501111</t>
  </si>
  <si>
    <t>Výplňové klíny za opěrou z kameniva těženého hutněného po vrstvách</t>
  </si>
  <si>
    <t>1143237816</t>
  </si>
  <si>
    <t>"ochranný zásyp za operou" 0,6*1,10*(5,50*2+1,0*2)</t>
  </si>
  <si>
    <t>"těsnící vrstva ze ŠP" (2*1,7)*0,20*6,0</t>
  </si>
  <si>
    <t>48</t>
  </si>
  <si>
    <t>463211151</t>
  </si>
  <si>
    <t>Rovnanina objemu přes 3 m3 z lomového kamene tříděného hmotnosti do 80 kg s urovnáním líce</t>
  </si>
  <si>
    <t>1388023453</t>
  </si>
  <si>
    <t>opevnění toku v podmostí</t>
  </si>
  <si>
    <t>5,10*7,50*0,30</t>
  </si>
  <si>
    <t>49</t>
  </si>
  <si>
    <t>58344171</t>
  </si>
  <si>
    <t>štěrkodrť frakce 0/32</t>
  </si>
  <si>
    <t>1562311626</t>
  </si>
  <si>
    <t>"výplňové klíny za opěrami"12,66*1,97</t>
  </si>
  <si>
    <t>"hutněný zásyp za operami" 23,54*1,97</t>
  </si>
  <si>
    <t>Komunikace pozemní</t>
  </si>
  <si>
    <t>50</t>
  </si>
  <si>
    <t>564861111</t>
  </si>
  <si>
    <t>Podklad ze štěrkodrtě ŠD tl 200 mm</t>
  </si>
  <si>
    <t>147379466</t>
  </si>
  <si>
    <t>podkladní vrstva vozovky v místě napojení mostu;</t>
  </si>
  <si>
    <t>2*4,5*5,0</t>
  </si>
  <si>
    <t>51</t>
  </si>
  <si>
    <t>565155111</t>
  </si>
  <si>
    <t>Asfaltový beton vrstva podkladní ACP 16 (obalované kamenivo OKS) tl 70 mm š do 3 m</t>
  </si>
  <si>
    <t>-1731585401</t>
  </si>
  <si>
    <t>52</t>
  </si>
  <si>
    <t>567122112</t>
  </si>
  <si>
    <t>Podklad ze směsi stmelené cementem SC C 8/10 (KSC I) tl 130 mm</t>
  </si>
  <si>
    <t>-1818439192</t>
  </si>
  <si>
    <t>53</t>
  </si>
  <si>
    <t>573211109</t>
  </si>
  <si>
    <t>Postřik živičný spojovací z asfaltu v množství 0,50 kg/m2</t>
  </si>
  <si>
    <t>1116090651</t>
  </si>
  <si>
    <t>2*4,5*5,0+(2*5,0+5,8)*5,0</t>
  </si>
  <si>
    <t>54</t>
  </si>
  <si>
    <t>577134111</t>
  </si>
  <si>
    <t>Asfaltový beton vrstva obrusná ACO 11 (ABS) tř. I tl 40 mm š do 3 m z nemodifikovaného asfaltu</t>
  </si>
  <si>
    <t>299973332</t>
  </si>
  <si>
    <t>krytová vrstva vozovky v místě mostu;</t>
  </si>
  <si>
    <t>55</t>
  </si>
  <si>
    <t>577144211</t>
  </si>
  <si>
    <t>Asfaltový beton vrstva obrusná ACO 11 (ABS) tř. II tl 50 mm š do 3 m z nemodifikovaného asfaltu</t>
  </si>
  <si>
    <t>1966438736</t>
  </si>
  <si>
    <t>krytová vrstva vozovky na mostě</t>
  </si>
  <si>
    <t>5,8*5,0</t>
  </si>
  <si>
    <t>56</t>
  </si>
  <si>
    <t>899621112</t>
  </si>
  <si>
    <t>Obetonování drenážního potrubí betonem tř. C12/15 tl do 150 mm trub DN nad 100 do 160</t>
  </si>
  <si>
    <t>1267140424</t>
  </si>
  <si>
    <t>obetonování rubové drenáže PVC DN 150;</t>
  </si>
  <si>
    <t>2*6,5*0,3*0,3</t>
  </si>
  <si>
    <t>911121111</t>
  </si>
  <si>
    <t>Montáž zábradlí ocelového přichyceného vruty do betonového podkladu</t>
  </si>
  <si>
    <t>498039579</t>
  </si>
  <si>
    <t>zábradlí na mostě - kotvení do říms</t>
  </si>
  <si>
    <t>9,0+5,0</t>
  </si>
  <si>
    <t>58</t>
  </si>
  <si>
    <t>XM07</t>
  </si>
  <si>
    <t>Zábradlí ocelové výšky 1,1 m se svislou výplní z trubek, včetně protikorozní ochrany - komplet</t>
  </si>
  <si>
    <t>kg</t>
  </si>
  <si>
    <t>1463313441</t>
  </si>
  <si>
    <t>zábradlí v. 1,10m se svislou výplní - včetně povrchové úpravy, žárovým zinkováním a nátěru 1x základní, 1x emailový</t>
  </si>
  <si>
    <t>81,55+2*56,47+63,54+62,73+81,74</t>
  </si>
  <si>
    <t>59</t>
  </si>
  <si>
    <t>914112111</t>
  </si>
  <si>
    <t>Tabulka s označením evidenčního čísla mostu</t>
  </si>
  <si>
    <t>590340451</t>
  </si>
  <si>
    <t>tabulka s letopočtem opravy mostu</t>
  </si>
  <si>
    <t>60</t>
  </si>
  <si>
    <t>916131213</t>
  </si>
  <si>
    <t>Osazení silničního obrubníku betonového stojatého s boční opěrou do lože z betonu prostého</t>
  </si>
  <si>
    <t>1925403126</t>
  </si>
  <si>
    <t>4*2</t>
  </si>
  <si>
    <t>61</t>
  </si>
  <si>
    <t>59217023</t>
  </si>
  <si>
    <t>obrubník betonový chodníkový 1000x150x250mm</t>
  </si>
  <si>
    <t>-1411781826</t>
  </si>
  <si>
    <t>62</t>
  </si>
  <si>
    <t>916991121</t>
  </si>
  <si>
    <t>Lože pod obrubníky, krajníky nebo obruby z dlažebních kostek z betonu prostého</t>
  </si>
  <si>
    <t>-301628662</t>
  </si>
  <si>
    <t>4,0*2*0,4*0,1</t>
  </si>
  <si>
    <t>63</t>
  </si>
  <si>
    <t>919122132</t>
  </si>
  <si>
    <t>Těsnění spár zálivkou za tepla pro komůrky š 20 mm hl 40 mm s těsnicím profilem</t>
  </si>
  <si>
    <t>-1881516880</t>
  </si>
  <si>
    <t>těsnění dilatačních spar asiatovou zálivkou (podél říms a příčné dil. spáry za opěrami);</t>
  </si>
  <si>
    <t>13,80+11,05</t>
  </si>
  <si>
    <t>64</t>
  </si>
  <si>
    <t>919726124</t>
  </si>
  <si>
    <t>Geotextilie pro ochranu, separaci a filtraci netkaná měrná hmotnost do 800 g/m2</t>
  </si>
  <si>
    <t>-236379635</t>
  </si>
  <si>
    <t xml:space="preserve"> ochranná geotextilie 600g/m2</t>
  </si>
  <si>
    <t>82,0+0,5*5,50*2</t>
  </si>
  <si>
    <t>65</t>
  </si>
  <si>
    <t>919735111</t>
  </si>
  <si>
    <t>Řezání stávajícího živičného krytu hl do 50 mm</t>
  </si>
  <si>
    <t>1648545349</t>
  </si>
  <si>
    <t>těsnění dilatačních spar asiatovou zálivkou (podél říms a příčné dil. spáry za opěrami)</t>
  </si>
  <si>
    <t>66</t>
  </si>
  <si>
    <t>963021112</t>
  </si>
  <si>
    <t>Bourání mostní nosné konstrukce z kamene</t>
  </si>
  <si>
    <t>1414145934</t>
  </si>
  <si>
    <t>bourání konstrukcí z kamene (opěry včetně základů )</t>
  </si>
  <si>
    <t>(1,80*0,80+0,80*1,20)*5,05*2</t>
  </si>
  <si>
    <t>67</t>
  </si>
  <si>
    <t>963051111</t>
  </si>
  <si>
    <t>Bourání mostní nosné konstrukce z ŽB</t>
  </si>
  <si>
    <t>-391690297</t>
  </si>
  <si>
    <t>nosná konstrukce stávajícího mostu;</t>
  </si>
  <si>
    <t>4,50*5,05*0,30+0,40*0,40*4,50*3+0,40*0,40*3,85*2</t>
  </si>
  <si>
    <t>68</t>
  </si>
  <si>
    <t>966075141</t>
  </si>
  <si>
    <t>Odstranění kovového zábradlí vcelku</t>
  </si>
  <si>
    <t>-2070472943</t>
  </si>
  <si>
    <t>stávající zábradlí na mostě</t>
  </si>
  <si>
    <t>5*2</t>
  </si>
  <si>
    <t>69</t>
  </si>
  <si>
    <t>985324221</t>
  </si>
  <si>
    <t>Ochranný akrylátový nátěr betonu dvojnásobný se stěrkou (OS-C)</t>
  </si>
  <si>
    <t>1642659351</t>
  </si>
  <si>
    <t>ochranný nátěr říms</t>
  </si>
  <si>
    <t>1,65*(9,011+5,011)+2*(0,23+0,17)</t>
  </si>
  <si>
    <t>70</t>
  </si>
  <si>
    <t>997013602</t>
  </si>
  <si>
    <t>Poplatek za uložení na skládce (skládkovné) stavebního odpadu železobetonového kód odpadu 17 01 01</t>
  </si>
  <si>
    <t>64936599</t>
  </si>
  <si>
    <t>nosná k-ce stávajícího mostu</t>
  </si>
  <si>
    <t>10,209*2,400</t>
  </si>
  <si>
    <t>71</t>
  </si>
  <si>
    <t>997211511</t>
  </si>
  <si>
    <t>Vodorovná doprava suti po suchu na vzdálenost do 1 km</t>
  </si>
  <si>
    <t>-746778381</t>
  </si>
  <si>
    <t>"kryt vozovky" 17,38</t>
  </si>
  <si>
    <t>"podkladní vrstvy vozovky" 26,10</t>
  </si>
  <si>
    <t>72</t>
  </si>
  <si>
    <t>997211519</t>
  </si>
  <si>
    <t>Příplatek ZKD 1 km u vodorovné dopravy suti</t>
  </si>
  <si>
    <t>1369514872</t>
  </si>
  <si>
    <t>43,48*9"vzd. 10 km"</t>
  </si>
  <si>
    <t>73</t>
  </si>
  <si>
    <t>997211521</t>
  </si>
  <si>
    <t>Vodorovná doprava vybouraných hmot po suchu na vzdálenost do 1 km</t>
  </si>
  <si>
    <t>-1772226197</t>
  </si>
  <si>
    <t>"k-ce z kamene" 60,358</t>
  </si>
  <si>
    <t>"k-ce z ŽB" 24,502</t>
  </si>
  <si>
    <t>74</t>
  </si>
  <si>
    <t>997211529</t>
  </si>
  <si>
    <t>Příplatek ZKD 1 km u vodorovné dopravy vybouraných hmot</t>
  </si>
  <si>
    <t>1280221981</t>
  </si>
  <si>
    <t>84,86*9"vzd. 10 km"</t>
  </si>
  <si>
    <t>75</t>
  </si>
  <si>
    <t>997211611</t>
  </si>
  <si>
    <t>Nakládání suti na dopravní prostředky pro vodorovnou dopravu</t>
  </si>
  <si>
    <t>177971155</t>
  </si>
  <si>
    <t>76</t>
  </si>
  <si>
    <t>997211612</t>
  </si>
  <si>
    <t>Nakládání vybouraných hmot na dopravní prostředky pro vodorovnou dopravu</t>
  </si>
  <si>
    <t>131759126</t>
  </si>
  <si>
    <t>77</t>
  </si>
  <si>
    <t>997221645</t>
  </si>
  <si>
    <t>Poplatek za uložení na skládce (skládkovné) odpadu asfaltového bez dehtu kód odpadu 17 03 02</t>
  </si>
  <si>
    <t>1988786865</t>
  </si>
  <si>
    <t>kryt vozovky;</t>
  </si>
  <si>
    <t>79*0,22</t>
  </si>
  <si>
    <t>78</t>
  </si>
  <si>
    <t>997221655</t>
  </si>
  <si>
    <t>-1393803584</t>
  </si>
  <si>
    <t>"podkladní vrstvy vozovky"45,0*0,580</t>
  </si>
  <si>
    <t>"k-ce z kamene (opěry včetně základů )"24,24*2,490</t>
  </si>
  <si>
    <t>79</t>
  </si>
  <si>
    <t>998212111</t>
  </si>
  <si>
    <t>Přesun hmot pro mosty zděné, monolitické betonové nebo ocelové v do 20 m</t>
  </si>
  <si>
    <t>952525203</t>
  </si>
  <si>
    <t>334,834</t>
  </si>
  <si>
    <t>PSV</t>
  </si>
  <si>
    <t>Práce a dodávky PSV</t>
  </si>
  <si>
    <t>711</t>
  </si>
  <si>
    <t>Izolace proti vodě, vlhkosti a plynům</t>
  </si>
  <si>
    <t>80</t>
  </si>
  <si>
    <t>711111002</t>
  </si>
  <si>
    <t>Provedení izolace proti zemní vlhkosti vodorovné za studena lakem asfaltovým</t>
  </si>
  <si>
    <t>594577198</t>
  </si>
  <si>
    <t>izolace proti zemní vlhkosti - Np</t>
  </si>
  <si>
    <t>2,38*5,11*2+5,50*5,01+0,60*5,51*2+0,4*(5,81+5,51)*2+0,5*(0,8+2,5)*1,60*2+2,24*2+1,0*2+3,16*0,4*2</t>
  </si>
  <si>
    <t>81</t>
  </si>
  <si>
    <t>11163150</t>
  </si>
  <si>
    <t>lak penetrační asfaltový</t>
  </si>
  <si>
    <t>1385083393</t>
  </si>
  <si>
    <t>P</t>
  </si>
  <si>
    <t>Poznámka k položce:
Spotřeba 0,3-0,4kg/m2</t>
  </si>
  <si>
    <t>(2,38*5,11 *2+5,50*5,01+0,60*5,51 *2+0,4*(5,81 +5,51 )*2+0,5*(0,8+2,5)*1,60*2+2,24*2+1,0*2+3,16*0,4*2)*0,00030</t>
  </si>
  <si>
    <t>82</t>
  </si>
  <si>
    <t>711112001</t>
  </si>
  <si>
    <t>Provedení izolace proti zemní vlhkosti svislé za studena nátěrem penetračním</t>
  </si>
  <si>
    <t>-337755169</t>
  </si>
  <si>
    <t>izolace proti zemní vlhkosti - 2x Alp</t>
  </si>
  <si>
    <t>2*(2,38*5,11 *2+5,50*5,01 +0,60*5,51 *2+0,4*(5,81 +5,51 )*2+0,5*(0,8+2,5)*1,60*2+2,24*2+1,0*2+3,16*0,4*2)</t>
  </si>
  <si>
    <t>83</t>
  </si>
  <si>
    <t>11161346</t>
  </si>
  <si>
    <t>asfalt oxidovaný stavebně izolační</t>
  </si>
  <si>
    <t>397351610</t>
  </si>
  <si>
    <t xml:space="preserve"> izolace proti zemní vlhkosti - 2x Alp</t>
  </si>
  <si>
    <t>(2*(2,38*5,11 *2+5,50*5,01+0,60*5,51 *2+0,4*(5,81+5,51 )*2+0,5*(0,8+2,5)*1,60*2+2,24*2+1,0*2+3,16*0,4*2))*0,00030</t>
  </si>
  <si>
    <t>84</t>
  </si>
  <si>
    <t>711341564</t>
  </si>
  <si>
    <t>Provedení hydroizolace mostovek pásy přitavením NAIP</t>
  </si>
  <si>
    <t>101851923</t>
  </si>
  <si>
    <t>"izolace mostovek - natavovací pásy (přetaženy 0,5m na svislou stěnu desky)"5,813*5,50+5,11*0,5*2</t>
  </si>
  <si>
    <t>"izolace pod římsou" 0,70*5,813*2</t>
  </si>
  <si>
    <t>85</t>
  </si>
  <si>
    <t>62832001</t>
  </si>
  <si>
    <t>pás asfaltový natavitelný oxidovaný tl 3,5mm typu V60 S35 s vložkou ze skleněné rohože, s jemnozrnným minerálním posypem</t>
  </si>
  <si>
    <t>-1930810771</t>
  </si>
  <si>
    <t>"celoplošná izolace mostu" 45,22</t>
  </si>
  <si>
    <t>45,22*1,15 'Přepočtené koeficientem množství</t>
  </si>
  <si>
    <t>86</t>
  </si>
  <si>
    <t>X71100000</t>
  </si>
  <si>
    <t>Dodávka a montáž hydroizolace</t>
  </si>
  <si>
    <t>902639292</t>
  </si>
  <si>
    <t>těsnící fólie ve vrstvě štěrkopísku;</t>
  </si>
  <si>
    <t>2*1,7*6</t>
  </si>
  <si>
    <t>SO 04 - Přeložka STL plynovodu</t>
  </si>
  <si>
    <t>113107126</t>
  </si>
  <si>
    <t>Odstranění podkladu z kameniva drceného se štětem tl 450 mm ručně</t>
  </si>
  <si>
    <t>-121356600</t>
  </si>
  <si>
    <t>2*2*2</t>
  </si>
  <si>
    <t>(2,5+3)*1,2</t>
  </si>
  <si>
    <t>113107143</t>
  </si>
  <si>
    <t>Odstranění podkladu živičného tl 150 mm ručně</t>
  </si>
  <si>
    <t>-296144876</t>
  </si>
  <si>
    <t xml:space="preserve"> 14,60</t>
  </si>
  <si>
    <t>-80432379</t>
  </si>
  <si>
    <t>-2022409092</t>
  </si>
  <si>
    <t>12*1,2*1,3</t>
  </si>
  <si>
    <t>125703302</t>
  </si>
  <si>
    <t>Čištění melioračních kanálů od naplavenin tl do 250 mm dno zpevněné kamenem</t>
  </si>
  <si>
    <t>825605571</t>
  </si>
  <si>
    <t>131251201</t>
  </si>
  <si>
    <t>Hloubení jam zapažených v hornině třídy těžitelnosti I, skupiny 3 objem do 20 m3 strojně</t>
  </si>
  <si>
    <t>755460304</t>
  </si>
  <si>
    <t>Montážní a propojovací jámy</t>
  </si>
  <si>
    <t>2*2*1,3*2</t>
  </si>
  <si>
    <t>132254201</t>
  </si>
  <si>
    <t>Hloubení zapažených rýh š do 2000 mm v hornině třídy těžitelnosti I, skupiny 3 objem do 20 m3</t>
  </si>
  <si>
    <t>-1537821910</t>
  </si>
  <si>
    <t>2,5*1,2*1,3</t>
  </si>
  <si>
    <t>3*1,2*1,3</t>
  </si>
  <si>
    <t>-598186415</t>
  </si>
  <si>
    <t>(2,5+2,5)*2*1,5</t>
  </si>
  <si>
    <t>(3+3)*2*1,5</t>
  </si>
  <si>
    <t>2*2*2*2</t>
  </si>
  <si>
    <t>1355531328</t>
  </si>
  <si>
    <t>161151103</t>
  </si>
  <si>
    <t>Svislé přemístění výkopku z horniny třídy těžitelnosti I, skupiny 1 až 3 hl výkopu přes 4 do 8 m</t>
  </si>
  <si>
    <t>1006287958</t>
  </si>
  <si>
    <t>37,70</t>
  </si>
  <si>
    <t>678738079</t>
  </si>
  <si>
    <t>-349535403</t>
  </si>
  <si>
    <t>171153101</t>
  </si>
  <si>
    <t>Zemní hrázky melioračních kanálů z horniny třídy těžitelnosti I a II, skupiny 1 až 4</t>
  </si>
  <si>
    <t>-1050558820</t>
  </si>
  <si>
    <t>10*1*1,5</t>
  </si>
  <si>
    <t>-1328757055</t>
  </si>
  <si>
    <t>37,7*1,85</t>
  </si>
  <si>
    <t>2129233942</t>
  </si>
  <si>
    <t>171251201R</t>
  </si>
  <si>
    <t>Uložení suti na skládku s hrubým urovnáním bez zhutnění</t>
  </si>
  <si>
    <t>-1571927974</t>
  </si>
  <si>
    <t>12,79</t>
  </si>
  <si>
    <t>1364365471</t>
  </si>
  <si>
    <t>37,7-2,9-14,5</t>
  </si>
  <si>
    <t>175111101</t>
  </si>
  <si>
    <t>Obsypání potrubí ručně sypaninou bez prohození, uloženou do 3 m</t>
  </si>
  <si>
    <t>1404455462</t>
  </si>
  <si>
    <t>12*1,2*0,5</t>
  </si>
  <si>
    <t>2*2*0,5*2</t>
  </si>
  <si>
    <t>(2,5+3)*1,2*0,5</t>
  </si>
  <si>
    <t>58337303</t>
  </si>
  <si>
    <t>štěrkopísek frakce 0/8</t>
  </si>
  <si>
    <t>-653845219</t>
  </si>
  <si>
    <t>14,5*1,85</t>
  </si>
  <si>
    <t>58344197</t>
  </si>
  <si>
    <t>štěrkodrť frakce 0/63</t>
  </si>
  <si>
    <t>-1352188144</t>
  </si>
  <si>
    <t>20,3*1,85</t>
  </si>
  <si>
    <t>451573111</t>
  </si>
  <si>
    <t>Lože pod potrubí otevřený výkop ze štěrkopísku</t>
  </si>
  <si>
    <t>1977118183</t>
  </si>
  <si>
    <t>12*1,2*0,1</t>
  </si>
  <si>
    <t>2*2*0,1*2</t>
  </si>
  <si>
    <t>(2,5+3)*1,2*0,1</t>
  </si>
  <si>
    <t>564851111</t>
  </si>
  <si>
    <t>Podklad ze štěrkodrtě ŠD tl 150 mm</t>
  </si>
  <si>
    <t>-1950885895</t>
  </si>
  <si>
    <t xml:space="preserve">  14,60</t>
  </si>
  <si>
    <t>564871111</t>
  </si>
  <si>
    <t>Podklad ze štěrkodrtě ŠD tl 250 mm</t>
  </si>
  <si>
    <t>489324446</t>
  </si>
  <si>
    <t>565135111</t>
  </si>
  <si>
    <t>Asfaltový beton vrstva podkladní ACP 16 (obalované kamenivo OKS) tl 50 mm š do 3 m</t>
  </si>
  <si>
    <t>1880277435</t>
  </si>
  <si>
    <t>566901144</t>
  </si>
  <si>
    <t>Vyspravení podkladu po překopech ing sítí plochy do 15 m2 kamenivem hrubým drceným tl. 250 mm</t>
  </si>
  <si>
    <t>1452240535</t>
  </si>
  <si>
    <t>573211112</t>
  </si>
  <si>
    <t>Postřik živičný spojovací z asfaltu v množství 0,70 kg/m2</t>
  </si>
  <si>
    <t>1898608596</t>
  </si>
  <si>
    <t>573431103</t>
  </si>
  <si>
    <t>Jednoduchý nátěr s předdrcením z asfaltu v množství 1,5 kg/m2 s posypem</t>
  </si>
  <si>
    <t>-1723845729</t>
  </si>
  <si>
    <t>577134211</t>
  </si>
  <si>
    <t>Asfaltový beton vrstva obrusná ACO 11 (ABS) tř. II tl 40 mm š do 3 m z nemodifikovaného asfaltu</t>
  </si>
  <si>
    <t>135290891</t>
  </si>
  <si>
    <t>871171211</t>
  </si>
  <si>
    <t>Montáž potrubí z PE100 SDR 11 otevřený výkop svařovaných elektrotvarovkou D 40 x 3,7 mm</t>
  </si>
  <si>
    <t>-669568628</t>
  </si>
  <si>
    <t>28613922</t>
  </si>
  <si>
    <t>potrubí plynovodní z PE 100+ opláštěné vrstvou z pěnového PE, SDR 11, 40x3,7 mm</t>
  </si>
  <si>
    <t>1722047273</t>
  </si>
  <si>
    <t>30*1,015 'Přepočtené koeficientem množství</t>
  </si>
  <si>
    <t>871241221</t>
  </si>
  <si>
    <t>Montáž potrubí z PE100 SDR 17 otevřený výkop svařovaných elektrotvarovkou D 90 x 5,4 mm</t>
  </si>
  <si>
    <t>1595223649</t>
  </si>
  <si>
    <t>28613900R</t>
  </si>
  <si>
    <t>potrubí plynovodní z PE 100+ opláštěné vrstvou z pěnového PE, SDR 17, 90x5,4 mm</t>
  </si>
  <si>
    <t>-1157224139</t>
  </si>
  <si>
    <t>20*1,015 'Přepočtené koeficientem množství</t>
  </si>
  <si>
    <t>877241101</t>
  </si>
  <si>
    <t>Montáž elektrospojek na vodovodním potrubí z PE trub d 90</t>
  </si>
  <si>
    <t>639538243</t>
  </si>
  <si>
    <t>28615974</t>
  </si>
  <si>
    <t>elektrospojka SDR11 PE 100 PN16 D 90mm</t>
  </si>
  <si>
    <t>1986749055</t>
  </si>
  <si>
    <t>877241110</t>
  </si>
  <si>
    <t>Montáž elektrokolen 45° na vodovodním potrubí z PE trub d 90</t>
  </si>
  <si>
    <t>688693621</t>
  </si>
  <si>
    <t>28614948</t>
  </si>
  <si>
    <t>elektrokoleno 45° PE 100 PN16 D 90mm</t>
  </si>
  <si>
    <t>431970280</t>
  </si>
  <si>
    <t>899721111</t>
  </si>
  <si>
    <t>Signalizační vodič DN do 150 mm na potrubí</t>
  </si>
  <si>
    <t>-1712756335</t>
  </si>
  <si>
    <t>X87102</t>
  </si>
  <si>
    <t>Montážní práce na propoji se stávajícím potrubím STL plynovodu PE d90, přeřezání, D+M</t>
  </si>
  <si>
    <t>-1370915382</t>
  </si>
  <si>
    <t>X87103</t>
  </si>
  <si>
    <t>Ochranná trubka na překládaném STL plynovodu PE d125, s vystřeďovacími objímkami pro potrubí d90, - á 1,0m, ukončovací manžetou, D+M</t>
  </si>
  <si>
    <t>262889204</t>
  </si>
  <si>
    <t>X87104</t>
  </si>
  <si>
    <t>GEodetické zaměření STL přeložky plynu, D+M</t>
  </si>
  <si>
    <t>583516208</t>
  </si>
  <si>
    <t>X87105</t>
  </si>
  <si>
    <t>Projektová dokumentace skutečného provedení</t>
  </si>
  <si>
    <t>2138162668</t>
  </si>
  <si>
    <t>X87108</t>
  </si>
  <si>
    <t>Navrtávací odbočkový  T kus pod tlakem  PE 90/40 s prodlouženým hrdlem a přiloženou objímkou 90/40, -  PE 100,SDR 11, (10 bar) pro plyn, D+M</t>
  </si>
  <si>
    <t>1278614</t>
  </si>
  <si>
    <t>X87109</t>
  </si>
  <si>
    <t>Uzavření stávajícího potrubí STL plynovodu  PE d90 stlačením STL plynovodu, D+M</t>
  </si>
  <si>
    <t>soubor</t>
  </si>
  <si>
    <t>-1134843061</t>
  </si>
  <si>
    <t>X87111</t>
  </si>
  <si>
    <t>Odplynění a demontáž  rušené části STL plynovodu PE d 63,proplach inertem , D+M</t>
  </si>
  <si>
    <t>1046080357</t>
  </si>
  <si>
    <t>X87112</t>
  </si>
  <si>
    <t>Tlaková zkouška, revize By passu STL plynovodu PE 100 d40, D+M</t>
  </si>
  <si>
    <t>-1060786501</t>
  </si>
  <si>
    <t>X87115</t>
  </si>
  <si>
    <t>Tlaková zkouška překládaného STL plynovodu PE 100 d90,D+M</t>
  </si>
  <si>
    <t>-1617525097</t>
  </si>
  <si>
    <t>X87116</t>
  </si>
  <si>
    <t>Revize překládaného STL plynovodu PE100 d90 v délce do 20m , D+M</t>
  </si>
  <si>
    <t>-587528267</t>
  </si>
  <si>
    <t>X87119</t>
  </si>
  <si>
    <t>Montážní práce na propoji signalizačního vodiče - se stáv.potrubím</t>
  </si>
  <si>
    <t>-1613399123</t>
  </si>
  <si>
    <t>X87131</t>
  </si>
  <si>
    <t>Provizorní převedení vodního toku  potrubím DN 500, délky 10,0 m , D+M</t>
  </si>
  <si>
    <t>-1722227104</t>
  </si>
  <si>
    <t>X89901</t>
  </si>
  <si>
    <t>Orientační fólie pro plyn, D+M</t>
  </si>
  <si>
    <t>-120894570</t>
  </si>
  <si>
    <t>919735113</t>
  </si>
  <si>
    <t>Řezání stávajícího živičného krytu hl do 150 mm</t>
  </si>
  <si>
    <t>692129781</t>
  </si>
  <si>
    <t>2,5+2,5+1,2+1,2</t>
  </si>
  <si>
    <t>3+3+1,2+1,2</t>
  </si>
  <si>
    <t>2+2+2+2</t>
  </si>
  <si>
    <t>938909311</t>
  </si>
  <si>
    <t>Čištění vozovek metením strojně podkladu nebo krytu betonového nebo živičného</t>
  </si>
  <si>
    <t>-1677786401</t>
  </si>
  <si>
    <t>250</t>
  </si>
  <si>
    <t>X97926</t>
  </si>
  <si>
    <t>Obetonování potrubí uloženého v chráničce d 125 po obvodu tl. 70 mm  D+M - ( beton C 12/15), D+M</t>
  </si>
  <si>
    <t>429539670</t>
  </si>
  <si>
    <t>X97927</t>
  </si>
  <si>
    <t>Betonové žlabovky pro zatížení plynovodu pod dnem vodního toku, opatření proti vyplavení v délce 6,2 - m, š žlabovky 60 cm, kompletní D+M</t>
  </si>
  <si>
    <t>1658182349</t>
  </si>
  <si>
    <t>-1799923664</t>
  </si>
  <si>
    <t>1199975154</t>
  </si>
  <si>
    <t>12,79*9</t>
  </si>
  <si>
    <t>997221655R</t>
  </si>
  <si>
    <t xml:space="preserve">Poplatek za uložení kameniva na skládce (skládkovné)  </t>
  </si>
  <si>
    <t>1825617302</t>
  </si>
  <si>
    <t>752581447</t>
  </si>
  <si>
    <t>24,33</t>
  </si>
  <si>
    <t>SO 05 - Opěrné stěny a pažení</t>
  </si>
  <si>
    <t>121151113</t>
  </si>
  <si>
    <t>Sejmutí ornice plochy do 500 m2 tl vrstvy do 200 mm strojně</t>
  </si>
  <si>
    <t>348087422</t>
  </si>
  <si>
    <t>20.7/0,2</t>
  </si>
  <si>
    <t>121506780</t>
  </si>
  <si>
    <t>75 % Třída těžitelnosti I</t>
  </si>
  <si>
    <t>(412,8-20,7)*0,75</t>
  </si>
  <si>
    <t>-1570727921</t>
  </si>
  <si>
    <t>25 % Třída těžitelnosti II</t>
  </si>
  <si>
    <t>(412,8-20,7)*0,25</t>
  </si>
  <si>
    <t>151711111R</t>
  </si>
  <si>
    <t>Osazení provizorních vzpěr, vč. přivaření koutovým svarem ke KD01 ve stěně - kompletní položka dodávka + montáž</t>
  </si>
  <si>
    <t>-374342625</t>
  </si>
  <si>
    <t>05.3 Výkres tvaru</t>
  </si>
  <si>
    <t>4*2*2*4,4</t>
  </si>
  <si>
    <t>13010916</t>
  </si>
  <si>
    <t>ocel profilová UE 160 jakost 11 375</t>
  </si>
  <si>
    <t>700520956</t>
  </si>
  <si>
    <t>Poznámka k položce:
Hmotnost: 14,20 kg/m</t>
  </si>
  <si>
    <t>05.3 Výkres tvaru - hm. 18,8 kg/m</t>
  </si>
  <si>
    <t>(70,4*18,8)/1000</t>
  </si>
  <si>
    <t>1310929977</t>
  </si>
  <si>
    <t>(294,075+98,025-180,7)*0,75</t>
  </si>
  <si>
    <t>1760918497</t>
  </si>
  <si>
    <t>Odvoz na skládku vzd. 30 km</t>
  </si>
  <si>
    <t>(294,075+98,025-180,7)*0,75*20</t>
  </si>
  <si>
    <t>-1917347414</t>
  </si>
  <si>
    <t>(294,075+98,025-180,7)*0,25</t>
  </si>
  <si>
    <t>850060806</t>
  </si>
  <si>
    <t>(294,075+98,025-180,7)*0,25*20</t>
  </si>
  <si>
    <t>150855209</t>
  </si>
  <si>
    <t>167151111</t>
  </si>
  <si>
    <t>Nakládání výkopku z hornin třídy těžitelnosti I, skupiny 1 až 3 přes 100 m3</t>
  </si>
  <si>
    <t>-1315946893</t>
  </si>
  <si>
    <t>114539052</t>
  </si>
  <si>
    <t>(158,55+52,85)*1,9</t>
  </si>
  <si>
    <t>-797730358</t>
  </si>
  <si>
    <t>180,7</t>
  </si>
  <si>
    <t>181311103</t>
  </si>
  <si>
    <t>Rozprostření ornice tl vrstvy do 200 mm v rovině nebo ve svahu do 1:5 ručně</t>
  </si>
  <si>
    <t>-1819812916</t>
  </si>
  <si>
    <t>181411131</t>
  </si>
  <si>
    <t>Založení parkového trávníku výsevem plochy do 1000 m2 v rovině a ve svahu do 1:5</t>
  </si>
  <si>
    <t>478739813</t>
  </si>
  <si>
    <t>00572410R</t>
  </si>
  <si>
    <t>speciální travní směs</t>
  </si>
  <si>
    <t>1126163927</t>
  </si>
  <si>
    <t>103,5*0,015</t>
  </si>
  <si>
    <t>D.Technická zpráva (SO 06 Vegetační úpravy)</t>
  </si>
  <si>
    <t>-999391452</t>
  </si>
  <si>
    <t>121,4*0,75</t>
  </si>
  <si>
    <t>2118893766</t>
  </si>
  <si>
    <t>121,4*0,25</t>
  </si>
  <si>
    <t>-1994133447</t>
  </si>
  <si>
    <t>33*0,75</t>
  </si>
  <si>
    <t>1184982957</t>
  </si>
  <si>
    <t>33*0,25</t>
  </si>
  <si>
    <t>212792211</t>
  </si>
  <si>
    <t>Odvodnění - drenážní flexibilní plastové potrubí DN 100</t>
  </si>
  <si>
    <t>520547839</t>
  </si>
  <si>
    <t>63,4</t>
  </si>
  <si>
    <t>212792311R</t>
  </si>
  <si>
    <t>Odvodnění zdi, vyústění drenáže - PVC DN 100</t>
  </si>
  <si>
    <t>1611915678</t>
  </si>
  <si>
    <t>22,5</t>
  </si>
  <si>
    <t>214500411</t>
  </si>
  <si>
    <t>Zřízení výplně rýh s drenážním potrubím do DN 200 štěrkopískem v do 1300 mm</t>
  </si>
  <si>
    <t>-118691127</t>
  </si>
  <si>
    <t>-1504652465</t>
  </si>
  <si>
    <t>31,2*2,5</t>
  </si>
  <si>
    <t>321213345</t>
  </si>
  <si>
    <t>835798135</t>
  </si>
  <si>
    <t xml:space="preserve">61,4 </t>
  </si>
  <si>
    <t>321311115</t>
  </si>
  <si>
    <t>Konstrukce vodních staveb z betonu prostého mrazuvzdorného tř. C 25/30</t>
  </si>
  <si>
    <t>1608644675</t>
  </si>
  <si>
    <t>D.Technická zpráva, 01.4 Vzorové řezy - podbetonování</t>
  </si>
  <si>
    <t>321321115</t>
  </si>
  <si>
    <t>Konstrukce vodních staveb ze ŽB mrazuvzdorného tř. C 25/30</t>
  </si>
  <si>
    <t>-1593105731</t>
  </si>
  <si>
    <t>59,9</t>
  </si>
  <si>
    <t>321351010</t>
  </si>
  <si>
    <t>Bednění konstrukcí vodních staveb rovinné - zřízení</t>
  </si>
  <si>
    <t>-1624256143</t>
  </si>
  <si>
    <t>378,1</t>
  </si>
  <si>
    <t>321352010</t>
  </si>
  <si>
    <t>Bednění konstrukcí vodních staveb rovinné - odstranění</t>
  </si>
  <si>
    <t>661086986</t>
  </si>
  <si>
    <t>321366111</t>
  </si>
  <si>
    <t>Výztuž železobetonových konstrukcí vodních staveb z oceli 10 505 D do 12 mm</t>
  </si>
  <si>
    <t>-1214038877</t>
  </si>
  <si>
    <t>05.3 Výkres tvaru - kotvení přizdívky - kotvící trny (hmotnost 0,62 kg/m)</t>
  </si>
  <si>
    <t>((0,32*450)*0,62)/1000</t>
  </si>
  <si>
    <t>05.4 Výkres vyztužení</t>
  </si>
  <si>
    <t>2032,5/1000</t>
  </si>
  <si>
    <t>321366112</t>
  </si>
  <si>
    <t>Výztuž železobetonových konstrukcí vodních staveb z oceli 10 505 D do 32 mm</t>
  </si>
  <si>
    <t>-13156907</t>
  </si>
  <si>
    <t>722,9/1000</t>
  </si>
  <si>
    <t>321368211</t>
  </si>
  <si>
    <t>Výztuž železobetonových konstrukcí vodních staveb ze svařovaných sítí</t>
  </si>
  <si>
    <t>-686470675</t>
  </si>
  <si>
    <t>(2389+1706,4+12+41,1)/1000</t>
  </si>
  <si>
    <t>451315115</t>
  </si>
  <si>
    <t>Podkladní nebo výplňová vrstva z betonu C 16/20 tl do 100 mm</t>
  </si>
  <si>
    <t>1512239112</t>
  </si>
  <si>
    <t>12,4/0,1</t>
  </si>
  <si>
    <t>1471052766</t>
  </si>
  <si>
    <t>108,4</t>
  </si>
  <si>
    <t>931994132</t>
  </si>
  <si>
    <t>Těsnění dilatační spáry betonové konstrukce silikonovým tmelem do pl 4,0 cm2</t>
  </si>
  <si>
    <t>-783943003</t>
  </si>
  <si>
    <t>44,7</t>
  </si>
  <si>
    <t>Přesná specifikace v příloze D.Technická zpráva a 05.3 výkres tvaru</t>
  </si>
  <si>
    <t>953312124</t>
  </si>
  <si>
    <t>Vložky do svislých dilatačních spár z extrudovaných polystyrénových desek tl 40 mm</t>
  </si>
  <si>
    <t>325079853</t>
  </si>
  <si>
    <t>14*0,81</t>
  </si>
  <si>
    <t>-1685880056</t>
  </si>
  <si>
    <t>68,5*0,5</t>
  </si>
  <si>
    <t>981511116</t>
  </si>
  <si>
    <t>Demolice konstrukcí objektů z betonu prostého postupným rozebíráním</t>
  </si>
  <si>
    <t>-1978771923</t>
  </si>
  <si>
    <t>-92154805</t>
  </si>
  <si>
    <t>68,5*2,5</t>
  </si>
  <si>
    <t>-32330577</t>
  </si>
  <si>
    <t>68,5*2,5*29"odvoz na skládku, vzd. 30 km"</t>
  </si>
  <si>
    <t>-1633473159</t>
  </si>
  <si>
    <t>68,5*0,5*2,5</t>
  </si>
  <si>
    <t>1091316925</t>
  </si>
  <si>
    <t>680027964</t>
  </si>
  <si>
    <t>SO 06 - Vegetační úpravy</t>
  </si>
  <si>
    <t>111251102</t>
  </si>
  <si>
    <t>Odstranění křovin a stromů průměru kmene do 100 mm i s kořeny sklonu terénu do 1:5 z celkové plochy přes 100 do 500 m2 strojně</t>
  </si>
  <si>
    <t>711981709</t>
  </si>
  <si>
    <t>106"D.Technická zpráva"</t>
  </si>
  <si>
    <t>112101101</t>
  </si>
  <si>
    <t>Odstranění stromů listnatých průměru kmene do 300 mm</t>
  </si>
  <si>
    <t>-1094829154</t>
  </si>
  <si>
    <t>2+4"D.technická zpráva"</t>
  </si>
  <si>
    <t>112101102</t>
  </si>
  <si>
    <t>Odstranění stromů listnatých průměru kmene do 500 mm</t>
  </si>
  <si>
    <t>1418001721</t>
  </si>
  <si>
    <t>1+2"D.technická zpráva"</t>
  </si>
  <si>
    <t>112101103</t>
  </si>
  <si>
    <t>Odstranění stromů listnatých průměru kmene do 700 mm</t>
  </si>
  <si>
    <t>-539688566</t>
  </si>
  <si>
    <t>2"D.Technická zpráva"</t>
  </si>
  <si>
    <t>112211111</t>
  </si>
  <si>
    <t>Spálení pařezu D do 0,3 m</t>
  </si>
  <si>
    <t>708415560</t>
  </si>
  <si>
    <t>3"D.Technická zpráva"</t>
  </si>
  <si>
    <t>112211112</t>
  </si>
  <si>
    <t>Spálení pařezu D do 0,5 m</t>
  </si>
  <si>
    <t>1940290658</t>
  </si>
  <si>
    <t>112211113</t>
  </si>
  <si>
    <t>Spálení pařezu D do 1,0 m</t>
  </si>
  <si>
    <t>164345982</t>
  </si>
  <si>
    <t>6+3"D.Technická zpráva"</t>
  </si>
  <si>
    <t>112251101</t>
  </si>
  <si>
    <t>Odstranění pařezů D do 300 mm</t>
  </si>
  <si>
    <t>265782966</t>
  </si>
  <si>
    <t>112251102</t>
  </si>
  <si>
    <t>Odstranění pařezů D do 500 mm</t>
  </si>
  <si>
    <t>-1658626314</t>
  </si>
  <si>
    <t>112251103</t>
  </si>
  <si>
    <t>Odstranění pařezů D do 700 mm</t>
  </si>
  <si>
    <t>721654636</t>
  </si>
  <si>
    <t>5+1"D.Technická zpráva"</t>
  </si>
  <si>
    <t>112251104</t>
  </si>
  <si>
    <t>Odstranění pařezů D do 900 mm</t>
  </si>
  <si>
    <t>-1281862537</t>
  </si>
  <si>
    <t>2+1"D.Technická zpráva"</t>
  </si>
  <si>
    <t>181411122</t>
  </si>
  <si>
    <t>Založení lučního trávníku výsevem plochy do 1000 m2 ve svahu do 1:2</t>
  </si>
  <si>
    <t>-2126607776</t>
  </si>
  <si>
    <t>SO 05 Opěrné stěny - D.Technická zpráva</t>
  </si>
  <si>
    <t>20,7/0,2</t>
  </si>
  <si>
    <t>00572100R</t>
  </si>
  <si>
    <t>618916017</t>
  </si>
  <si>
    <t>103,5*0,015 'Přepočtené koeficientem množství</t>
  </si>
  <si>
    <t xml:space="preserve">Drcení ořezaných větví, keřů a pařezů vč. rozmanipulování pařezů s odvozem štěpky do 30 km. </t>
  </si>
  <si>
    <t>-1288067492</t>
  </si>
  <si>
    <t>4,1"D.Technická zpráva"</t>
  </si>
  <si>
    <t>SO 07 - Vedlejší rozpočtové náklady</t>
  </si>
  <si>
    <t>VRN - Vedlejší rozpočtové náklady</t>
  </si>
  <si>
    <t>VRN</t>
  </si>
  <si>
    <t>Průběžné denní čištění a údržba dotčených komunikací  v průběhu stavby</t>
  </si>
  <si>
    <t>1024</t>
  </si>
  <si>
    <t>-1615598429</t>
  </si>
  <si>
    <t xml:space="preserve">Poznámka k položce:
Podmínky vlastníka komunikace  specifikované v dokladové části PD. např.čistící stanice se zpevněnou plochou, pravidelné kropení, kartáčování aj) </t>
  </si>
  <si>
    <t xml:space="preserve">Zajištění a zabezpečení staveniště, zřízení a likvidace zařízení staveniště, zřízení sjezdů do koryta, včetně případných přípojek, přístupů, skládek, deponií apod. </t>
  </si>
  <si>
    <t>-492318374</t>
  </si>
  <si>
    <t>Provedení (zabezpečení) následujících opatření nezbytných pro ochranu zvláště chráněných částí přírody: záchranný přenos, biologický dozor</t>
  </si>
  <si>
    <t>-1574396964</t>
  </si>
  <si>
    <t>R04</t>
  </si>
  <si>
    <t xml:space="preserve">Protokolární předání stavbou dotčených pozemků a komunikací, uvedených do původního stavu, zpět jejich vlastníkům. </t>
  </si>
  <si>
    <t>-1373493204</t>
  </si>
  <si>
    <t>R05</t>
  </si>
  <si>
    <t>Inženýrské sítě - vytýčení inženýrských sítí a zařízení, včetně zajištění případné aktualizace vyjádření správců sítí, která pozbudou platnosti v období mezi předáním staveniště a vytyčením sítí.</t>
  </si>
  <si>
    <t>-533247983</t>
  </si>
  <si>
    <t xml:space="preserve">Poznámka k položce:
Položka obsahuje: 
Zajištění všech nezbytných opatření, jimiž bude předejito
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   </t>
  </si>
  <si>
    <t>R07</t>
  </si>
  <si>
    <t>Vypracování mostního listu a protokolu z první hlavní prohlídky mostu</t>
  </si>
  <si>
    <t>720644498</t>
  </si>
  <si>
    <t>R08</t>
  </si>
  <si>
    <t>Zpracování povodňového a havarijního plánu pro stavbu</t>
  </si>
  <si>
    <t>-22537339</t>
  </si>
  <si>
    <t>R10</t>
  </si>
  <si>
    <t xml:space="preserve">Ochrana kmenů a náběhů stromů v prostoru staveniště </t>
  </si>
  <si>
    <t>895620224</t>
  </si>
  <si>
    <t>R11</t>
  </si>
  <si>
    <t>Projednání a zajištění (zvláštního) užívání komunikací včetně zajištění dopravního značení</t>
  </si>
  <si>
    <t>1588985120</t>
  </si>
  <si>
    <t xml:space="preserve">Poznámka k položce:
Projednání a zajištění (zvláštního) užívání komunikací a veřejných ploch včetně zajištění dopravního značení a to v rozsahu nezbytném pro řádné a bezpečné provádění stavby. (rozhodnutí, písemný protokol o jednání, zápis v SD...)   </t>
  </si>
  <si>
    <t>R12</t>
  </si>
  <si>
    <t xml:space="preserve">Vytyčení stavby (případně pozemků nebo provedení jiných geodetických prací) odborně způsobilou osobou - geodetické práce po celou dobu výstavby </t>
  </si>
  <si>
    <t>-1975455390</t>
  </si>
  <si>
    <t xml:space="preserve">Poznámka k položce:
 </t>
  </si>
  <si>
    <t>R15</t>
  </si>
  <si>
    <t>Zajištění umístění štítku o povolení stavby  (příp. stejnopisu oznámení o zahájení prací oblastnímu inspektorátu práce) na viditelném místě u vstupu na staveniště.</t>
  </si>
  <si>
    <t>-505165135</t>
  </si>
  <si>
    <t>R17</t>
  </si>
  <si>
    <t>Zpracování a předání dokumentace skutečného provedení stavby objednateli. Pořízení fotodokumentace stavby.</t>
  </si>
  <si>
    <t>-110832178</t>
  </si>
  <si>
    <t>Poznámka k položce:
Zpracování a předání dokumentace skutečného provedení stavby  objednateli (3 paré + 1 v elektronické formě + 1x původní situace s překryvem zaměřeného skutečného stavu)  Pořízení fotodokumentace z celého průběhu stavby včetně stavebních a konstrukčních detailů v rozlišení a kvalitě pro tisk. Položka neobsahuje geodetické zaměření.</t>
  </si>
  <si>
    <t>R18</t>
  </si>
  <si>
    <t>Geodetické práce - zaměření skutečného provedení stavby. Zpracování geometrických plánů a schválení na katastru nemovitostí.</t>
  </si>
  <si>
    <t>602994851</t>
  </si>
  <si>
    <t xml:space="preserve">Poznámka k položce:
Zajištění veškerých geodetických prací a potřebných  geodetických podkladů odborně způsobilou osobou v oboru zeměměřictví pro účely zpracování dokumentace skutečného provedení a pro kolaudaci stavby.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</si>
</sst>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33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36/2020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Svratouch, protipovodňové úpravy potoka Řivnáč_bez CETINU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Svratouch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Svratouch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Envicons,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Envicons,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ROUND(AG95+SUM(AG103:AG107),2)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ROUND(AS95+SUM(AS103:AS107),2)</f>
        <v>0</v>
      </c>
      <c r="AT94" s="114">
        <f>ROUND(SUM(AV94:AW94),2)</f>
        <v>0</v>
      </c>
      <c r="AU94" s="115">
        <f>ROUND(AU95+SUM(AU103:AU107),5)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ROUND(AZ95+SUM(AZ103:AZ107),2)</f>
        <v>0</v>
      </c>
      <c r="BA94" s="114">
        <f>ROUND(BA95+SUM(BA103:BA107),2)</f>
        <v>0</v>
      </c>
      <c r="BB94" s="114">
        <f>ROUND(BB95+SUM(BB103:BB107),2)</f>
        <v>0</v>
      </c>
      <c r="BC94" s="114">
        <f>ROUND(BC95+SUM(BC103:BC107),2)</f>
        <v>0</v>
      </c>
      <c r="BD94" s="116">
        <f>ROUND(BD95+SUM(BD103:BD107),2)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ROUND(SUM(AG96:AG102),2)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83</v>
      </c>
      <c r="AR95" s="126"/>
      <c r="AS95" s="127">
        <f>ROUND(SUM(AS96:AS102),2)</f>
        <v>0</v>
      </c>
      <c r="AT95" s="128">
        <f>ROUND(SUM(AV95:AW95),2)</f>
        <v>0</v>
      </c>
      <c r="AU95" s="129">
        <f>ROUND(SUM(AU96:AU102),5)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ROUND(SUM(AZ96:AZ102),2)</f>
        <v>0</v>
      </c>
      <c r="BA95" s="128">
        <f>ROUND(SUM(BA96:BA102),2)</f>
        <v>0</v>
      </c>
      <c r="BB95" s="128">
        <f>ROUND(SUM(BB96:BB102),2)</f>
        <v>0</v>
      </c>
      <c r="BC95" s="128">
        <f>ROUND(SUM(BC96:BC102),2)</f>
        <v>0</v>
      </c>
      <c r="BD95" s="130">
        <f>ROUND(SUM(BD96:BD102),2)</f>
        <v>0</v>
      </c>
      <c r="BE95" s="7"/>
      <c r="BS95" s="131" t="s">
        <v>76</v>
      </c>
      <c r="BT95" s="131" t="s">
        <v>84</v>
      </c>
      <c r="BU95" s="131" t="s">
        <v>78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0" s="4" customFormat="1" ht="16.5" customHeight="1">
      <c r="A96" s="132" t="s">
        <v>87</v>
      </c>
      <c r="B96" s="70"/>
      <c r="C96" s="133"/>
      <c r="D96" s="133"/>
      <c r="E96" s="134" t="s">
        <v>88</v>
      </c>
      <c r="F96" s="134"/>
      <c r="G96" s="134"/>
      <c r="H96" s="134"/>
      <c r="I96" s="134"/>
      <c r="J96" s="133"/>
      <c r="K96" s="134" t="s">
        <v>89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01.0 - Odvodnění stave...'!J32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90</v>
      </c>
      <c r="AR96" s="72"/>
      <c r="AS96" s="137">
        <v>0</v>
      </c>
      <c r="AT96" s="138">
        <f>ROUND(SUM(AV96:AW96),2)</f>
        <v>0</v>
      </c>
      <c r="AU96" s="139">
        <f>'SO 01.0 - Odvodnění stave...'!P123</f>
        <v>0</v>
      </c>
      <c r="AV96" s="138">
        <f>'SO 01.0 - Odvodnění stave...'!J35</f>
        <v>0</v>
      </c>
      <c r="AW96" s="138">
        <f>'SO 01.0 - Odvodnění stave...'!J36</f>
        <v>0</v>
      </c>
      <c r="AX96" s="138">
        <f>'SO 01.0 - Odvodnění stave...'!J37</f>
        <v>0</v>
      </c>
      <c r="AY96" s="138">
        <f>'SO 01.0 - Odvodnění stave...'!J38</f>
        <v>0</v>
      </c>
      <c r="AZ96" s="138">
        <f>'SO 01.0 - Odvodnění stave...'!F35</f>
        <v>0</v>
      </c>
      <c r="BA96" s="138">
        <f>'SO 01.0 - Odvodnění stave...'!F36</f>
        <v>0</v>
      </c>
      <c r="BB96" s="138">
        <f>'SO 01.0 - Odvodnění stave...'!F37</f>
        <v>0</v>
      </c>
      <c r="BC96" s="138">
        <f>'SO 01.0 - Odvodnění stave...'!F38</f>
        <v>0</v>
      </c>
      <c r="BD96" s="140">
        <f>'SO 01.0 - Odvodnění stave...'!F39</f>
        <v>0</v>
      </c>
      <c r="BE96" s="4"/>
      <c r="BT96" s="141" t="s">
        <v>86</v>
      </c>
      <c r="BV96" s="141" t="s">
        <v>79</v>
      </c>
      <c r="BW96" s="141" t="s">
        <v>91</v>
      </c>
      <c r="BX96" s="141" t="s">
        <v>85</v>
      </c>
      <c r="CL96" s="141" t="s">
        <v>1</v>
      </c>
    </row>
    <row r="97" spans="1:90" s="4" customFormat="1" ht="23.25" customHeight="1">
      <c r="A97" s="132" t="s">
        <v>87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01.1 - Rozšíření koryt...'!J32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90</v>
      </c>
      <c r="AR97" s="72"/>
      <c r="AS97" s="137">
        <v>0</v>
      </c>
      <c r="AT97" s="138">
        <f>ROUND(SUM(AV97:AW97),2)</f>
        <v>0</v>
      </c>
      <c r="AU97" s="139">
        <f>'SO 01.1 - Rozšíření koryt...'!P127</f>
        <v>0</v>
      </c>
      <c r="AV97" s="138">
        <f>'SO 01.1 - Rozšíření koryt...'!J35</f>
        <v>0</v>
      </c>
      <c r="AW97" s="138">
        <f>'SO 01.1 - Rozšíření koryt...'!J36</f>
        <v>0</v>
      </c>
      <c r="AX97" s="138">
        <f>'SO 01.1 - Rozšíření koryt...'!J37</f>
        <v>0</v>
      </c>
      <c r="AY97" s="138">
        <f>'SO 01.1 - Rozšíření koryt...'!J38</f>
        <v>0</v>
      </c>
      <c r="AZ97" s="138">
        <f>'SO 01.1 - Rozšíření koryt...'!F35</f>
        <v>0</v>
      </c>
      <c r="BA97" s="138">
        <f>'SO 01.1 - Rozšíření koryt...'!F36</f>
        <v>0</v>
      </c>
      <c r="BB97" s="138">
        <f>'SO 01.1 - Rozšíření koryt...'!F37</f>
        <v>0</v>
      </c>
      <c r="BC97" s="138">
        <f>'SO 01.1 - Rozšíření koryt...'!F38</f>
        <v>0</v>
      </c>
      <c r="BD97" s="140">
        <f>'SO 01.1 - Rozšíření koryt...'!F39</f>
        <v>0</v>
      </c>
      <c r="BE97" s="4"/>
      <c r="BT97" s="141" t="s">
        <v>86</v>
      </c>
      <c r="BV97" s="141" t="s">
        <v>79</v>
      </c>
      <c r="BW97" s="141" t="s">
        <v>94</v>
      </c>
      <c r="BX97" s="141" t="s">
        <v>85</v>
      </c>
      <c r="CL97" s="141" t="s">
        <v>1</v>
      </c>
    </row>
    <row r="98" spans="1:90" s="4" customFormat="1" ht="23.25" customHeight="1">
      <c r="A98" s="132" t="s">
        <v>87</v>
      </c>
      <c r="B98" s="70"/>
      <c r="C98" s="133"/>
      <c r="D98" s="133"/>
      <c r="E98" s="134" t="s">
        <v>95</v>
      </c>
      <c r="F98" s="134"/>
      <c r="G98" s="134"/>
      <c r="H98" s="134"/>
      <c r="I98" s="134"/>
      <c r="J98" s="133"/>
      <c r="K98" s="134" t="s">
        <v>96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01.2 - Rozšíření koryt...'!J32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90</v>
      </c>
      <c r="AR98" s="72"/>
      <c r="AS98" s="137">
        <v>0</v>
      </c>
      <c r="AT98" s="138">
        <f>ROUND(SUM(AV98:AW98),2)</f>
        <v>0</v>
      </c>
      <c r="AU98" s="139">
        <f>'SO 01.2 - Rozšíření koryt...'!P127</f>
        <v>0</v>
      </c>
      <c r="AV98" s="138">
        <f>'SO 01.2 - Rozšíření koryt...'!J35</f>
        <v>0</v>
      </c>
      <c r="AW98" s="138">
        <f>'SO 01.2 - Rozšíření koryt...'!J36</f>
        <v>0</v>
      </c>
      <c r="AX98" s="138">
        <f>'SO 01.2 - Rozšíření koryt...'!J37</f>
        <v>0</v>
      </c>
      <c r="AY98" s="138">
        <f>'SO 01.2 - Rozšíření koryt...'!J38</f>
        <v>0</v>
      </c>
      <c r="AZ98" s="138">
        <f>'SO 01.2 - Rozšíření koryt...'!F35</f>
        <v>0</v>
      </c>
      <c r="BA98" s="138">
        <f>'SO 01.2 - Rozšíření koryt...'!F36</f>
        <v>0</v>
      </c>
      <c r="BB98" s="138">
        <f>'SO 01.2 - Rozšíření koryt...'!F37</f>
        <v>0</v>
      </c>
      <c r="BC98" s="138">
        <f>'SO 01.2 - Rozšíření koryt...'!F38</f>
        <v>0</v>
      </c>
      <c r="BD98" s="140">
        <f>'SO 01.2 - Rozšíření koryt...'!F39</f>
        <v>0</v>
      </c>
      <c r="BE98" s="4"/>
      <c r="BT98" s="141" t="s">
        <v>86</v>
      </c>
      <c r="BV98" s="141" t="s">
        <v>79</v>
      </c>
      <c r="BW98" s="141" t="s">
        <v>97</v>
      </c>
      <c r="BX98" s="141" t="s">
        <v>85</v>
      </c>
      <c r="CL98" s="141" t="s">
        <v>1</v>
      </c>
    </row>
    <row r="99" spans="1:90" s="4" customFormat="1" ht="23.25" customHeight="1">
      <c r="A99" s="132" t="s">
        <v>87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99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01.3 - Rozšíření koryt...'!J32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90</v>
      </c>
      <c r="AR99" s="72"/>
      <c r="AS99" s="137">
        <v>0</v>
      </c>
      <c r="AT99" s="138">
        <f>ROUND(SUM(AV99:AW99),2)</f>
        <v>0</v>
      </c>
      <c r="AU99" s="139">
        <f>'SO 01.3 - Rozšíření koryt...'!P126</f>
        <v>0</v>
      </c>
      <c r="AV99" s="138">
        <f>'SO 01.3 - Rozšíření koryt...'!J35</f>
        <v>0</v>
      </c>
      <c r="AW99" s="138">
        <f>'SO 01.3 - Rozšíření koryt...'!J36</f>
        <v>0</v>
      </c>
      <c r="AX99" s="138">
        <f>'SO 01.3 - Rozšíření koryt...'!J37</f>
        <v>0</v>
      </c>
      <c r="AY99" s="138">
        <f>'SO 01.3 - Rozšíření koryt...'!J38</f>
        <v>0</v>
      </c>
      <c r="AZ99" s="138">
        <f>'SO 01.3 - Rozšíření koryt...'!F35</f>
        <v>0</v>
      </c>
      <c r="BA99" s="138">
        <f>'SO 01.3 - Rozšíření koryt...'!F36</f>
        <v>0</v>
      </c>
      <c r="BB99" s="138">
        <f>'SO 01.3 - Rozšíření koryt...'!F37</f>
        <v>0</v>
      </c>
      <c r="BC99" s="138">
        <f>'SO 01.3 - Rozšíření koryt...'!F38</f>
        <v>0</v>
      </c>
      <c r="BD99" s="140">
        <f>'SO 01.3 - Rozšíření koryt...'!F39</f>
        <v>0</v>
      </c>
      <c r="BE99" s="4"/>
      <c r="BT99" s="141" t="s">
        <v>86</v>
      </c>
      <c r="BV99" s="141" t="s">
        <v>79</v>
      </c>
      <c r="BW99" s="141" t="s">
        <v>100</v>
      </c>
      <c r="BX99" s="141" t="s">
        <v>85</v>
      </c>
      <c r="CL99" s="141" t="s">
        <v>1</v>
      </c>
    </row>
    <row r="100" spans="1:90" s="4" customFormat="1" ht="16.5" customHeight="1">
      <c r="A100" s="132" t="s">
        <v>87</v>
      </c>
      <c r="B100" s="70"/>
      <c r="C100" s="133"/>
      <c r="D100" s="133"/>
      <c r="E100" s="134" t="s">
        <v>101</v>
      </c>
      <c r="F100" s="134"/>
      <c r="G100" s="134"/>
      <c r="H100" s="134"/>
      <c r="I100" s="134"/>
      <c r="J100" s="133"/>
      <c r="K100" s="134" t="s">
        <v>102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01.4 - Revitalizace ko...'!J32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90</v>
      </c>
      <c r="AR100" s="72"/>
      <c r="AS100" s="137">
        <v>0</v>
      </c>
      <c r="AT100" s="138">
        <f>ROUND(SUM(AV100:AW100),2)</f>
        <v>0</v>
      </c>
      <c r="AU100" s="139">
        <f>'SO 01.4 - Revitalizace ko...'!P126</f>
        <v>0</v>
      </c>
      <c r="AV100" s="138">
        <f>'SO 01.4 - Revitalizace ko...'!J35</f>
        <v>0</v>
      </c>
      <c r="AW100" s="138">
        <f>'SO 01.4 - Revitalizace ko...'!J36</f>
        <v>0</v>
      </c>
      <c r="AX100" s="138">
        <f>'SO 01.4 - Revitalizace ko...'!J37</f>
        <v>0</v>
      </c>
      <c r="AY100" s="138">
        <f>'SO 01.4 - Revitalizace ko...'!J38</f>
        <v>0</v>
      </c>
      <c r="AZ100" s="138">
        <f>'SO 01.4 - Revitalizace ko...'!F35</f>
        <v>0</v>
      </c>
      <c r="BA100" s="138">
        <f>'SO 01.4 - Revitalizace ko...'!F36</f>
        <v>0</v>
      </c>
      <c r="BB100" s="138">
        <f>'SO 01.4 - Revitalizace ko...'!F37</f>
        <v>0</v>
      </c>
      <c r="BC100" s="138">
        <f>'SO 01.4 - Revitalizace ko...'!F38</f>
        <v>0</v>
      </c>
      <c r="BD100" s="140">
        <f>'SO 01.4 - Revitalizace ko...'!F39</f>
        <v>0</v>
      </c>
      <c r="BE100" s="4"/>
      <c r="BT100" s="141" t="s">
        <v>86</v>
      </c>
      <c r="BV100" s="141" t="s">
        <v>79</v>
      </c>
      <c r="BW100" s="141" t="s">
        <v>103</v>
      </c>
      <c r="BX100" s="141" t="s">
        <v>85</v>
      </c>
      <c r="CL100" s="141" t="s">
        <v>1</v>
      </c>
    </row>
    <row r="101" spans="1:90" s="4" customFormat="1" ht="23.25" customHeight="1">
      <c r="A101" s="132" t="s">
        <v>87</v>
      </c>
      <c r="B101" s="70"/>
      <c r="C101" s="133"/>
      <c r="D101" s="133"/>
      <c r="E101" s="134" t="s">
        <v>104</v>
      </c>
      <c r="F101" s="134"/>
      <c r="G101" s="134"/>
      <c r="H101" s="134"/>
      <c r="I101" s="134"/>
      <c r="J101" s="133"/>
      <c r="K101" s="134" t="s">
        <v>105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01.5 - Rozšíření koryt...'!J32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90</v>
      </c>
      <c r="AR101" s="72"/>
      <c r="AS101" s="137">
        <v>0</v>
      </c>
      <c r="AT101" s="138">
        <f>ROUND(SUM(AV101:AW101),2)</f>
        <v>0</v>
      </c>
      <c r="AU101" s="139">
        <f>'SO 01.5 - Rozšíření koryt...'!P126</f>
        <v>0</v>
      </c>
      <c r="AV101" s="138">
        <f>'SO 01.5 - Rozšíření koryt...'!J35</f>
        <v>0</v>
      </c>
      <c r="AW101" s="138">
        <f>'SO 01.5 - Rozšíření koryt...'!J36</f>
        <v>0</v>
      </c>
      <c r="AX101" s="138">
        <f>'SO 01.5 - Rozšíření koryt...'!J37</f>
        <v>0</v>
      </c>
      <c r="AY101" s="138">
        <f>'SO 01.5 - Rozšíření koryt...'!J38</f>
        <v>0</v>
      </c>
      <c r="AZ101" s="138">
        <f>'SO 01.5 - Rozšíření koryt...'!F35</f>
        <v>0</v>
      </c>
      <c r="BA101" s="138">
        <f>'SO 01.5 - Rozšíření koryt...'!F36</f>
        <v>0</v>
      </c>
      <c r="BB101" s="138">
        <f>'SO 01.5 - Rozšíření koryt...'!F37</f>
        <v>0</v>
      </c>
      <c r="BC101" s="138">
        <f>'SO 01.5 - Rozšíření koryt...'!F38</f>
        <v>0</v>
      </c>
      <c r="BD101" s="140">
        <f>'SO 01.5 - Rozšíření koryt...'!F39</f>
        <v>0</v>
      </c>
      <c r="BE101" s="4"/>
      <c r="BT101" s="141" t="s">
        <v>86</v>
      </c>
      <c r="BV101" s="141" t="s">
        <v>79</v>
      </c>
      <c r="BW101" s="141" t="s">
        <v>106</v>
      </c>
      <c r="BX101" s="141" t="s">
        <v>85</v>
      </c>
      <c r="CL101" s="141" t="s">
        <v>1</v>
      </c>
    </row>
    <row r="102" spans="1:90" s="4" customFormat="1" ht="16.5" customHeight="1">
      <c r="A102" s="132" t="s">
        <v>87</v>
      </c>
      <c r="B102" s="70"/>
      <c r="C102" s="133"/>
      <c r="D102" s="133"/>
      <c r="E102" s="134" t="s">
        <v>107</v>
      </c>
      <c r="F102" s="134"/>
      <c r="G102" s="134"/>
      <c r="H102" s="134"/>
      <c r="I102" s="134"/>
      <c r="J102" s="133"/>
      <c r="K102" s="134" t="s">
        <v>108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01.6 - Přeložka vodovo...'!J32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90</v>
      </c>
      <c r="AR102" s="72"/>
      <c r="AS102" s="137">
        <v>0</v>
      </c>
      <c r="AT102" s="138">
        <f>ROUND(SUM(AV102:AW102),2)</f>
        <v>0</v>
      </c>
      <c r="AU102" s="139">
        <f>'SO 01.6 - Přeložka vodovo...'!P125</f>
        <v>0</v>
      </c>
      <c r="AV102" s="138">
        <f>'SO 01.6 - Přeložka vodovo...'!J35</f>
        <v>0</v>
      </c>
      <c r="AW102" s="138">
        <f>'SO 01.6 - Přeložka vodovo...'!J36</f>
        <v>0</v>
      </c>
      <c r="AX102" s="138">
        <f>'SO 01.6 - Přeložka vodovo...'!J37</f>
        <v>0</v>
      </c>
      <c r="AY102" s="138">
        <f>'SO 01.6 - Přeložka vodovo...'!J38</f>
        <v>0</v>
      </c>
      <c r="AZ102" s="138">
        <f>'SO 01.6 - Přeložka vodovo...'!F35</f>
        <v>0</v>
      </c>
      <c r="BA102" s="138">
        <f>'SO 01.6 - Přeložka vodovo...'!F36</f>
        <v>0</v>
      </c>
      <c r="BB102" s="138">
        <f>'SO 01.6 - Přeložka vodovo...'!F37</f>
        <v>0</v>
      </c>
      <c r="BC102" s="138">
        <f>'SO 01.6 - Přeložka vodovo...'!F38</f>
        <v>0</v>
      </c>
      <c r="BD102" s="140">
        <f>'SO 01.6 - Přeložka vodovo...'!F39</f>
        <v>0</v>
      </c>
      <c r="BE102" s="4"/>
      <c r="BT102" s="141" t="s">
        <v>86</v>
      </c>
      <c r="BV102" s="141" t="s">
        <v>79</v>
      </c>
      <c r="BW102" s="141" t="s">
        <v>109</v>
      </c>
      <c r="BX102" s="141" t="s">
        <v>85</v>
      </c>
      <c r="CL102" s="141" t="s">
        <v>1</v>
      </c>
    </row>
    <row r="103" spans="1:91" s="7" customFormat="1" ht="16.5" customHeight="1">
      <c r="A103" s="132" t="s">
        <v>87</v>
      </c>
      <c r="B103" s="119"/>
      <c r="C103" s="120"/>
      <c r="D103" s="121" t="s">
        <v>110</v>
      </c>
      <c r="E103" s="121"/>
      <c r="F103" s="121"/>
      <c r="G103" s="121"/>
      <c r="H103" s="121"/>
      <c r="I103" s="122"/>
      <c r="J103" s="121" t="s">
        <v>111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'SO 02 - Rekonstrukce mostu'!J30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83</v>
      </c>
      <c r="AR103" s="126"/>
      <c r="AS103" s="127">
        <v>0</v>
      </c>
      <c r="AT103" s="128">
        <f>ROUND(SUM(AV103:AW103),2)</f>
        <v>0</v>
      </c>
      <c r="AU103" s="129">
        <f>'SO 02 - Rekonstrukce mostu'!P128</f>
        <v>0</v>
      </c>
      <c r="AV103" s="128">
        <f>'SO 02 - Rekonstrukce mostu'!J33</f>
        <v>0</v>
      </c>
      <c r="AW103" s="128">
        <f>'SO 02 - Rekonstrukce mostu'!J34</f>
        <v>0</v>
      </c>
      <c r="AX103" s="128">
        <f>'SO 02 - Rekonstrukce mostu'!J35</f>
        <v>0</v>
      </c>
      <c r="AY103" s="128">
        <f>'SO 02 - Rekonstrukce mostu'!J36</f>
        <v>0</v>
      </c>
      <c r="AZ103" s="128">
        <f>'SO 02 - Rekonstrukce mostu'!F33</f>
        <v>0</v>
      </c>
      <c r="BA103" s="128">
        <f>'SO 02 - Rekonstrukce mostu'!F34</f>
        <v>0</v>
      </c>
      <c r="BB103" s="128">
        <f>'SO 02 - Rekonstrukce mostu'!F35</f>
        <v>0</v>
      </c>
      <c r="BC103" s="128">
        <f>'SO 02 - Rekonstrukce mostu'!F36</f>
        <v>0</v>
      </c>
      <c r="BD103" s="130">
        <f>'SO 02 - Rekonstrukce mostu'!F37</f>
        <v>0</v>
      </c>
      <c r="BE103" s="7"/>
      <c r="BT103" s="131" t="s">
        <v>84</v>
      </c>
      <c r="BV103" s="131" t="s">
        <v>79</v>
      </c>
      <c r="BW103" s="131" t="s">
        <v>112</v>
      </c>
      <c r="BX103" s="131" t="s">
        <v>5</v>
      </c>
      <c r="CL103" s="131" t="s">
        <v>1</v>
      </c>
      <c r="CM103" s="131" t="s">
        <v>86</v>
      </c>
    </row>
    <row r="104" spans="1:91" s="7" customFormat="1" ht="16.5" customHeight="1">
      <c r="A104" s="132" t="s">
        <v>87</v>
      </c>
      <c r="B104" s="119"/>
      <c r="C104" s="120"/>
      <c r="D104" s="121" t="s">
        <v>113</v>
      </c>
      <c r="E104" s="121"/>
      <c r="F104" s="121"/>
      <c r="G104" s="121"/>
      <c r="H104" s="121"/>
      <c r="I104" s="122"/>
      <c r="J104" s="121" t="s">
        <v>114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4">
        <f>'SO 04 - Přeložka STL plyn...'!J30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83</v>
      </c>
      <c r="AR104" s="126"/>
      <c r="AS104" s="127">
        <v>0</v>
      </c>
      <c r="AT104" s="128">
        <f>ROUND(SUM(AV104:AW104),2)</f>
        <v>0</v>
      </c>
      <c r="AU104" s="129">
        <f>'SO 04 - Přeložka STL plyn...'!P124</f>
        <v>0</v>
      </c>
      <c r="AV104" s="128">
        <f>'SO 04 - Přeložka STL plyn...'!J33</f>
        <v>0</v>
      </c>
      <c r="AW104" s="128">
        <f>'SO 04 - Přeložka STL plyn...'!J34</f>
        <v>0</v>
      </c>
      <c r="AX104" s="128">
        <f>'SO 04 - Přeložka STL plyn...'!J35</f>
        <v>0</v>
      </c>
      <c r="AY104" s="128">
        <f>'SO 04 - Přeložka STL plyn...'!J36</f>
        <v>0</v>
      </c>
      <c r="AZ104" s="128">
        <f>'SO 04 - Přeložka STL plyn...'!F33</f>
        <v>0</v>
      </c>
      <c r="BA104" s="128">
        <f>'SO 04 - Přeložka STL plyn...'!F34</f>
        <v>0</v>
      </c>
      <c r="BB104" s="128">
        <f>'SO 04 - Přeložka STL plyn...'!F35</f>
        <v>0</v>
      </c>
      <c r="BC104" s="128">
        <f>'SO 04 - Přeložka STL plyn...'!F36</f>
        <v>0</v>
      </c>
      <c r="BD104" s="130">
        <f>'SO 04 - Přeložka STL plyn...'!F37</f>
        <v>0</v>
      </c>
      <c r="BE104" s="7"/>
      <c r="BT104" s="131" t="s">
        <v>84</v>
      </c>
      <c r="BV104" s="131" t="s">
        <v>79</v>
      </c>
      <c r="BW104" s="131" t="s">
        <v>115</v>
      </c>
      <c r="BX104" s="131" t="s">
        <v>5</v>
      </c>
      <c r="CL104" s="131" t="s">
        <v>1</v>
      </c>
      <c r="CM104" s="131" t="s">
        <v>86</v>
      </c>
    </row>
    <row r="105" spans="1:91" s="7" customFormat="1" ht="16.5" customHeight="1">
      <c r="A105" s="132" t="s">
        <v>87</v>
      </c>
      <c r="B105" s="119"/>
      <c r="C105" s="120"/>
      <c r="D105" s="121" t="s">
        <v>116</v>
      </c>
      <c r="E105" s="121"/>
      <c r="F105" s="121"/>
      <c r="G105" s="121"/>
      <c r="H105" s="121"/>
      <c r="I105" s="122"/>
      <c r="J105" s="121" t="s">
        <v>117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4">
        <f>'SO 05 - Opěrné stěny a pa...'!J30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83</v>
      </c>
      <c r="AR105" s="126"/>
      <c r="AS105" s="127">
        <v>0</v>
      </c>
      <c r="AT105" s="128">
        <f>ROUND(SUM(AV105:AW105),2)</f>
        <v>0</v>
      </c>
      <c r="AU105" s="129">
        <f>'SO 05 - Opěrné stěny a pa...'!P124</f>
        <v>0</v>
      </c>
      <c r="AV105" s="128">
        <f>'SO 05 - Opěrné stěny a pa...'!J33</f>
        <v>0</v>
      </c>
      <c r="AW105" s="128">
        <f>'SO 05 - Opěrné stěny a pa...'!J34</f>
        <v>0</v>
      </c>
      <c r="AX105" s="128">
        <f>'SO 05 - Opěrné stěny a pa...'!J35</f>
        <v>0</v>
      </c>
      <c r="AY105" s="128">
        <f>'SO 05 - Opěrné stěny a pa...'!J36</f>
        <v>0</v>
      </c>
      <c r="AZ105" s="128">
        <f>'SO 05 - Opěrné stěny a pa...'!F33</f>
        <v>0</v>
      </c>
      <c r="BA105" s="128">
        <f>'SO 05 - Opěrné stěny a pa...'!F34</f>
        <v>0</v>
      </c>
      <c r="BB105" s="128">
        <f>'SO 05 - Opěrné stěny a pa...'!F35</f>
        <v>0</v>
      </c>
      <c r="BC105" s="128">
        <f>'SO 05 - Opěrné stěny a pa...'!F36</f>
        <v>0</v>
      </c>
      <c r="BD105" s="130">
        <f>'SO 05 - Opěrné stěny a pa...'!F37</f>
        <v>0</v>
      </c>
      <c r="BE105" s="7"/>
      <c r="BT105" s="131" t="s">
        <v>84</v>
      </c>
      <c r="BV105" s="131" t="s">
        <v>79</v>
      </c>
      <c r="BW105" s="131" t="s">
        <v>118</v>
      </c>
      <c r="BX105" s="131" t="s">
        <v>5</v>
      </c>
      <c r="CL105" s="131" t="s">
        <v>1</v>
      </c>
      <c r="CM105" s="131" t="s">
        <v>86</v>
      </c>
    </row>
    <row r="106" spans="1:91" s="7" customFormat="1" ht="16.5" customHeight="1">
      <c r="A106" s="132" t="s">
        <v>87</v>
      </c>
      <c r="B106" s="119"/>
      <c r="C106" s="120"/>
      <c r="D106" s="121" t="s">
        <v>119</v>
      </c>
      <c r="E106" s="121"/>
      <c r="F106" s="121"/>
      <c r="G106" s="121"/>
      <c r="H106" s="121"/>
      <c r="I106" s="122"/>
      <c r="J106" s="121" t="s">
        <v>120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4">
        <f>'SO 06 - Vegetační úpravy'!J30</f>
        <v>0</v>
      </c>
      <c r="AH106" s="122"/>
      <c r="AI106" s="122"/>
      <c r="AJ106" s="122"/>
      <c r="AK106" s="122"/>
      <c r="AL106" s="122"/>
      <c r="AM106" s="122"/>
      <c r="AN106" s="124">
        <f>SUM(AG106,AT106)</f>
        <v>0</v>
      </c>
      <c r="AO106" s="122"/>
      <c r="AP106" s="122"/>
      <c r="AQ106" s="125" t="s">
        <v>83</v>
      </c>
      <c r="AR106" s="126"/>
      <c r="AS106" s="127">
        <v>0</v>
      </c>
      <c r="AT106" s="128">
        <f>ROUND(SUM(AV106:AW106),2)</f>
        <v>0</v>
      </c>
      <c r="AU106" s="129">
        <f>'SO 06 - Vegetační úpravy'!P118</f>
        <v>0</v>
      </c>
      <c r="AV106" s="128">
        <f>'SO 06 - Vegetační úpravy'!J33</f>
        <v>0</v>
      </c>
      <c r="AW106" s="128">
        <f>'SO 06 - Vegetační úpravy'!J34</f>
        <v>0</v>
      </c>
      <c r="AX106" s="128">
        <f>'SO 06 - Vegetační úpravy'!J35</f>
        <v>0</v>
      </c>
      <c r="AY106" s="128">
        <f>'SO 06 - Vegetační úpravy'!J36</f>
        <v>0</v>
      </c>
      <c r="AZ106" s="128">
        <f>'SO 06 - Vegetační úpravy'!F33</f>
        <v>0</v>
      </c>
      <c r="BA106" s="128">
        <f>'SO 06 - Vegetační úpravy'!F34</f>
        <v>0</v>
      </c>
      <c r="BB106" s="128">
        <f>'SO 06 - Vegetační úpravy'!F35</f>
        <v>0</v>
      </c>
      <c r="BC106" s="128">
        <f>'SO 06 - Vegetační úpravy'!F36</f>
        <v>0</v>
      </c>
      <c r="BD106" s="130">
        <f>'SO 06 - Vegetační úpravy'!F37</f>
        <v>0</v>
      </c>
      <c r="BE106" s="7"/>
      <c r="BT106" s="131" t="s">
        <v>84</v>
      </c>
      <c r="BV106" s="131" t="s">
        <v>79</v>
      </c>
      <c r="BW106" s="131" t="s">
        <v>121</v>
      </c>
      <c r="BX106" s="131" t="s">
        <v>5</v>
      </c>
      <c r="CL106" s="131" t="s">
        <v>1</v>
      </c>
      <c r="CM106" s="131" t="s">
        <v>86</v>
      </c>
    </row>
    <row r="107" spans="1:91" s="7" customFormat="1" ht="16.5" customHeight="1">
      <c r="A107" s="132" t="s">
        <v>87</v>
      </c>
      <c r="B107" s="119"/>
      <c r="C107" s="120"/>
      <c r="D107" s="121" t="s">
        <v>122</v>
      </c>
      <c r="E107" s="121"/>
      <c r="F107" s="121"/>
      <c r="G107" s="121"/>
      <c r="H107" s="121"/>
      <c r="I107" s="122"/>
      <c r="J107" s="121" t="s">
        <v>123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4">
        <f>'SO 07 - Vedlejší rozpočto...'!J30</f>
        <v>0</v>
      </c>
      <c r="AH107" s="122"/>
      <c r="AI107" s="122"/>
      <c r="AJ107" s="122"/>
      <c r="AK107" s="122"/>
      <c r="AL107" s="122"/>
      <c r="AM107" s="122"/>
      <c r="AN107" s="124">
        <f>SUM(AG107,AT107)</f>
        <v>0</v>
      </c>
      <c r="AO107" s="122"/>
      <c r="AP107" s="122"/>
      <c r="AQ107" s="125" t="s">
        <v>83</v>
      </c>
      <c r="AR107" s="126"/>
      <c r="AS107" s="142">
        <v>0</v>
      </c>
      <c r="AT107" s="143">
        <f>ROUND(SUM(AV107:AW107),2)</f>
        <v>0</v>
      </c>
      <c r="AU107" s="144">
        <f>'SO 07 - Vedlejší rozpočto...'!P117</f>
        <v>0</v>
      </c>
      <c r="AV107" s="143">
        <f>'SO 07 - Vedlejší rozpočto...'!J33</f>
        <v>0</v>
      </c>
      <c r="AW107" s="143">
        <f>'SO 07 - Vedlejší rozpočto...'!J34</f>
        <v>0</v>
      </c>
      <c r="AX107" s="143">
        <f>'SO 07 - Vedlejší rozpočto...'!J35</f>
        <v>0</v>
      </c>
      <c r="AY107" s="143">
        <f>'SO 07 - Vedlejší rozpočto...'!J36</f>
        <v>0</v>
      </c>
      <c r="AZ107" s="143">
        <f>'SO 07 - Vedlejší rozpočto...'!F33</f>
        <v>0</v>
      </c>
      <c r="BA107" s="143">
        <f>'SO 07 - Vedlejší rozpočto...'!F34</f>
        <v>0</v>
      </c>
      <c r="BB107" s="143">
        <f>'SO 07 - Vedlejší rozpočto...'!F35</f>
        <v>0</v>
      </c>
      <c r="BC107" s="143">
        <f>'SO 07 - Vedlejší rozpočto...'!F36</f>
        <v>0</v>
      </c>
      <c r="BD107" s="145">
        <f>'SO 07 - Vedlejší rozpočto...'!F37</f>
        <v>0</v>
      </c>
      <c r="BE107" s="7"/>
      <c r="BT107" s="131" t="s">
        <v>84</v>
      </c>
      <c r="BV107" s="131" t="s">
        <v>79</v>
      </c>
      <c r="BW107" s="131" t="s">
        <v>124</v>
      </c>
      <c r="BX107" s="131" t="s">
        <v>5</v>
      </c>
      <c r="CL107" s="131" t="s">
        <v>1</v>
      </c>
      <c r="CM107" s="131" t="s">
        <v>86</v>
      </c>
    </row>
    <row r="108" spans="1:57" s="2" customFormat="1" ht="30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44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</sheetData>
  <sheetProtection password="CC35" sheet="1" objects="1" scenarios="1" formatColumns="0" formatRows="0"/>
  <mergeCells count="90"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  <mergeCell ref="L85:AO85"/>
    <mergeCell ref="D105:H105"/>
    <mergeCell ref="J105:AF105"/>
    <mergeCell ref="D106:H106"/>
    <mergeCell ref="J106:AF106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94:AP94"/>
  </mergeCells>
  <hyperlinks>
    <hyperlink ref="A96" location="'SO 01.0 - Odvodnění stave...'!C2" display="/"/>
    <hyperlink ref="A97" location="'SO 01.1 - Rozšíření koryt...'!C2" display="/"/>
    <hyperlink ref="A98" location="'SO 01.2 - Rozšíření koryt...'!C2" display="/"/>
    <hyperlink ref="A99" location="'SO 01.3 - Rozšíření koryt...'!C2" display="/"/>
    <hyperlink ref="A100" location="'SO 01.4 - Revitalizace ko...'!C2" display="/"/>
    <hyperlink ref="A101" location="'SO 01.5 - Rozšíření koryt...'!C2" display="/"/>
    <hyperlink ref="A102" location="'SO 01.6 - Přeložka vodovo...'!C2" display="/"/>
    <hyperlink ref="A103" location="'SO 02 - Rekonstrukce mostu'!C2" display="/"/>
    <hyperlink ref="A104" location="'SO 04 - Přeložka STL plyn...'!C2" display="/"/>
    <hyperlink ref="A105" location="'SO 05 - Opěrné stěny a pa...'!C2" display="/"/>
    <hyperlink ref="A106" location="'SO 06 - Vegetační úpravy'!C2" display="/"/>
    <hyperlink ref="A107" location="'SO 07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1050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23. 10. 2020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610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610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ROUND((SUM(BE124:BE252)),2)</f>
        <v>0</v>
      </c>
      <c r="G33" s="38"/>
      <c r="H33" s="38"/>
      <c r="I33" s="164">
        <v>0.21</v>
      </c>
      <c r="J33" s="163">
        <f>ROUND(((SUM(BE124:BE252))*I33),2)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ROUND((SUM(BF124:BF252)),2)</f>
        <v>0</v>
      </c>
      <c r="G34" s="38"/>
      <c r="H34" s="38"/>
      <c r="I34" s="164">
        <v>0.15</v>
      </c>
      <c r="J34" s="163">
        <f>ROUND(((SUM(BF124:BF252))*I34),2)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ROUND((SUM(BG124:BG252)),2)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ROUND((SUM(BH124:BH252)),2)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ROUND((SUM(BI124:BI252)),2)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Přeložka STL plynovodu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Svratouch</v>
      </c>
      <c r="G89" s="40"/>
      <c r="H89" s="40"/>
      <c r="I89" s="32" t="s">
        <v>22</v>
      </c>
      <c r="J89" s="79" t="str">
        <f>IF(J12="","",J12)</f>
        <v>23. 10. 2020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Svratouch</v>
      </c>
      <c r="G91" s="40"/>
      <c r="H91" s="40"/>
      <c r="I91" s="32" t="s">
        <v>30</v>
      </c>
      <c r="J91" s="36" t="str">
        <f>E21</f>
        <v>Optima spol.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Optima spol.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131</v>
      </c>
      <c r="D94" s="185"/>
      <c r="E94" s="185"/>
      <c r="F94" s="185"/>
      <c r="G94" s="185"/>
      <c r="H94" s="185"/>
      <c r="I94" s="185"/>
      <c r="J94" s="186" t="s">
        <v>132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133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188"/>
      <c r="C97" s="189"/>
      <c r="D97" s="190" t="s">
        <v>135</v>
      </c>
      <c r="E97" s="191"/>
      <c r="F97" s="191"/>
      <c r="G97" s="191"/>
      <c r="H97" s="191"/>
      <c r="I97" s="191"/>
      <c r="J97" s="192">
        <f>J125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136</v>
      </c>
      <c r="E98" s="196"/>
      <c r="F98" s="196"/>
      <c r="G98" s="196"/>
      <c r="H98" s="196"/>
      <c r="I98" s="196"/>
      <c r="J98" s="197">
        <f>J126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202</v>
      </c>
      <c r="E99" s="196"/>
      <c r="F99" s="196"/>
      <c r="G99" s="196"/>
      <c r="H99" s="196"/>
      <c r="I99" s="196"/>
      <c r="J99" s="197">
        <f>J181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611</v>
      </c>
      <c r="E100" s="196"/>
      <c r="F100" s="196"/>
      <c r="G100" s="196"/>
      <c r="H100" s="196"/>
      <c r="I100" s="196"/>
      <c r="J100" s="197">
        <f>J187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529</v>
      </c>
      <c r="E101" s="196"/>
      <c r="F101" s="196"/>
      <c r="G101" s="196"/>
      <c r="H101" s="196"/>
      <c r="I101" s="196"/>
      <c r="J101" s="197">
        <f>J202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137</v>
      </c>
      <c r="E102" s="196"/>
      <c r="F102" s="196"/>
      <c r="G102" s="196"/>
      <c r="H102" s="196"/>
      <c r="I102" s="196"/>
      <c r="J102" s="197">
        <f>J230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310</v>
      </c>
      <c r="E103" s="196"/>
      <c r="F103" s="196"/>
      <c r="G103" s="196"/>
      <c r="H103" s="196"/>
      <c r="I103" s="196"/>
      <c r="J103" s="197">
        <f>J243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203</v>
      </c>
      <c r="E104" s="196"/>
      <c r="F104" s="196"/>
      <c r="G104" s="196"/>
      <c r="H104" s="196"/>
      <c r="I104" s="196"/>
      <c r="J104" s="197">
        <f>J250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Svratouch, protipovodňové úpravy potoka Řivnáč_bez CETINU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04 - Přeložka STL plynovodu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Svratouch</v>
      </c>
      <c r="G118" s="40"/>
      <c r="H118" s="40"/>
      <c r="I118" s="32" t="s">
        <v>22</v>
      </c>
      <c r="J118" s="79" t="str">
        <f>IF(J12="","",J12)</f>
        <v>23. 10. 2020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Obec Svratouch</v>
      </c>
      <c r="G120" s="40"/>
      <c r="H120" s="40"/>
      <c r="I120" s="32" t="s">
        <v>30</v>
      </c>
      <c r="J120" s="36" t="str">
        <f>E21</f>
        <v>Optima spol.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35</v>
      </c>
      <c r="J121" s="36" t="str">
        <f>E24</f>
        <v>Optima spol.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139</v>
      </c>
      <c r="D123" s="202" t="s">
        <v>62</v>
      </c>
      <c r="E123" s="202" t="s">
        <v>58</v>
      </c>
      <c r="F123" s="202" t="s">
        <v>59</v>
      </c>
      <c r="G123" s="202" t="s">
        <v>140</v>
      </c>
      <c r="H123" s="202" t="s">
        <v>141</v>
      </c>
      <c r="I123" s="202" t="s">
        <v>142</v>
      </c>
      <c r="J123" s="202" t="s">
        <v>132</v>
      </c>
      <c r="K123" s="203" t="s">
        <v>143</v>
      </c>
      <c r="L123" s="204"/>
      <c r="M123" s="100" t="s">
        <v>1</v>
      </c>
      <c r="N123" s="101" t="s">
        <v>41</v>
      </c>
      <c r="O123" s="101" t="s">
        <v>144</v>
      </c>
      <c r="P123" s="101" t="s">
        <v>145</v>
      </c>
      <c r="Q123" s="101" t="s">
        <v>146</v>
      </c>
      <c r="R123" s="101" t="s">
        <v>147</v>
      </c>
      <c r="S123" s="101" t="s">
        <v>148</v>
      </c>
      <c r="T123" s="102" t="s">
        <v>149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150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71.50412399999999</v>
      </c>
      <c r="S124" s="104"/>
      <c r="T124" s="208">
        <f>T125</f>
        <v>18.665599999999998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134</v>
      </c>
      <c r="BK124" s="209">
        <f>BK125</f>
        <v>0</v>
      </c>
    </row>
    <row r="125" spans="1:63" s="12" customFormat="1" ht="25.9" customHeight="1">
      <c r="A125" s="12"/>
      <c r="B125" s="210"/>
      <c r="C125" s="211"/>
      <c r="D125" s="212" t="s">
        <v>76</v>
      </c>
      <c r="E125" s="213" t="s">
        <v>151</v>
      </c>
      <c r="F125" s="213" t="s">
        <v>152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P126+P181+P187+P202+P230+P243+P250</f>
        <v>0</v>
      </c>
      <c r="Q125" s="218"/>
      <c r="R125" s="219">
        <f>R126+R181+R187+R202+R230+R243+R250</f>
        <v>71.50412399999999</v>
      </c>
      <c r="S125" s="218"/>
      <c r="T125" s="220">
        <f>T126+T181+T187+T202+T230+T243+T250</f>
        <v>18.665599999999998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84</v>
      </c>
      <c r="AT125" s="222" t="s">
        <v>76</v>
      </c>
      <c r="AU125" s="222" t="s">
        <v>77</v>
      </c>
      <c r="AY125" s="221" t="s">
        <v>153</v>
      </c>
      <c r="BK125" s="223">
        <f>BK126+BK181+BK187+BK202+BK230+BK243+BK250</f>
        <v>0</v>
      </c>
    </row>
    <row r="126" spans="1:63" s="12" customFormat="1" ht="22.8" customHeight="1">
      <c r="A126" s="12"/>
      <c r="B126" s="210"/>
      <c r="C126" s="211"/>
      <c r="D126" s="212" t="s">
        <v>76</v>
      </c>
      <c r="E126" s="224" t="s">
        <v>84</v>
      </c>
      <c r="F126" s="224" t="s">
        <v>154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SUM(P127:P180)</f>
        <v>0</v>
      </c>
      <c r="Q126" s="218"/>
      <c r="R126" s="219">
        <f>SUM(R127:R180)</f>
        <v>64.42356</v>
      </c>
      <c r="S126" s="218"/>
      <c r="T126" s="220">
        <f>SUM(T127:T180)</f>
        <v>13.6656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84</v>
      </c>
      <c r="AT126" s="222" t="s">
        <v>76</v>
      </c>
      <c r="AU126" s="222" t="s">
        <v>84</v>
      </c>
      <c r="AY126" s="221" t="s">
        <v>153</v>
      </c>
      <c r="BK126" s="223">
        <f>SUM(BK127:BK180)</f>
        <v>0</v>
      </c>
    </row>
    <row r="127" spans="1:65" s="2" customFormat="1" ht="24.15" customHeight="1">
      <c r="A127" s="38"/>
      <c r="B127" s="39"/>
      <c r="C127" s="226" t="s">
        <v>84</v>
      </c>
      <c r="D127" s="226" t="s">
        <v>155</v>
      </c>
      <c r="E127" s="227" t="s">
        <v>1051</v>
      </c>
      <c r="F127" s="228" t="s">
        <v>1052</v>
      </c>
      <c r="G127" s="229" t="s">
        <v>158</v>
      </c>
      <c r="H127" s="230">
        <v>14.6</v>
      </c>
      <c r="I127" s="231"/>
      <c r="J127" s="232">
        <f>ROUND(I127*H127,2)</f>
        <v>0</v>
      </c>
      <c r="K127" s="228" t="s">
        <v>166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0.62</v>
      </c>
      <c r="T127" s="236">
        <f>S127*H127</f>
        <v>9.052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159</v>
      </c>
      <c r="AT127" s="237" t="s">
        <v>155</v>
      </c>
      <c r="AU127" s="237" t="s">
        <v>86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84</v>
      </c>
      <c r="BK127" s="238">
        <f>ROUND(I127*H127,2)</f>
        <v>0</v>
      </c>
      <c r="BL127" s="17" t="s">
        <v>159</v>
      </c>
      <c r="BM127" s="237" t="s">
        <v>1053</v>
      </c>
    </row>
    <row r="128" spans="1:51" s="13" customFormat="1" ht="12">
      <c r="A128" s="13"/>
      <c r="B128" s="239"/>
      <c r="C128" s="240"/>
      <c r="D128" s="241" t="s">
        <v>161</v>
      </c>
      <c r="E128" s="242" t="s">
        <v>1</v>
      </c>
      <c r="F128" s="243" t="s">
        <v>1054</v>
      </c>
      <c r="G128" s="240"/>
      <c r="H128" s="244">
        <v>8</v>
      </c>
      <c r="I128" s="245"/>
      <c r="J128" s="240"/>
      <c r="K128" s="240"/>
      <c r="L128" s="246"/>
      <c r="M128" s="247"/>
      <c r="N128" s="248"/>
      <c r="O128" s="248"/>
      <c r="P128" s="248"/>
      <c r="Q128" s="248"/>
      <c r="R128" s="248"/>
      <c r="S128" s="248"/>
      <c r="T128" s="24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0" t="s">
        <v>161</v>
      </c>
      <c r="AU128" s="250" t="s">
        <v>86</v>
      </c>
      <c r="AV128" s="13" t="s">
        <v>86</v>
      </c>
      <c r="AW128" s="13" t="s">
        <v>34</v>
      </c>
      <c r="AX128" s="13" t="s">
        <v>77</v>
      </c>
      <c r="AY128" s="250" t="s">
        <v>153</v>
      </c>
    </row>
    <row r="129" spans="1:51" s="13" customFormat="1" ht="12">
      <c r="A129" s="13"/>
      <c r="B129" s="239"/>
      <c r="C129" s="240"/>
      <c r="D129" s="241" t="s">
        <v>161</v>
      </c>
      <c r="E129" s="242" t="s">
        <v>1</v>
      </c>
      <c r="F129" s="243" t="s">
        <v>1055</v>
      </c>
      <c r="G129" s="240"/>
      <c r="H129" s="244">
        <v>6.6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161</v>
      </c>
      <c r="AU129" s="250" t="s">
        <v>86</v>
      </c>
      <c r="AV129" s="13" t="s">
        <v>86</v>
      </c>
      <c r="AW129" s="13" t="s">
        <v>34</v>
      </c>
      <c r="AX129" s="13" t="s">
        <v>77</v>
      </c>
      <c r="AY129" s="250" t="s">
        <v>153</v>
      </c>
    </row>
    <row r="130" spans="1:51" s="15" customFormat="1" ht="12">
      <c r="A130" s="15"/>
      <c r="B130" s="269"/>
      <c r="C130" s="270"/>
      <c r="D130" s="241" t="s">
        <v>161</v>
      </c>
      <c r="E130" s="271" t="s">
        <v>1</v>
      </c>
      <c r="F130" s="272" t="s">
        <v>390</v>
      </c>
      <c r="G130" s="270"/>
      <c r="H130" s="273">
        <v>14.6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9" t="s">
        <v>161</v>
      </c>
      <c r="AU130" s="279" t="s">
        <v>86</v>
      </c>
      <c r="AV130" s="15" t="s">
        <v>159</v>
      </c>
      <c r="AW130" s="15" t="s">
        <v>34</v>
      </c>
      <c r="AX130" s="15" t="s">
        <v>84</v>
      </c>
      <c r="AY130" s="279" t="s">
        <v>153</v>
      </c>
    </row>
    <row r="131" spans="1:65" s="2" customFormat="1" ht="16.5" customHeight="1">
      <c r="A131" s="38"/>
      <c r="B131" s="39"/>
      <c r="C131" s="226" t="s">
        <v>86</v>
      </c>
      <c r="D131" s="226" t="s">
        <v>155</v>
      </c>
      <c r="E131" s="227" t="s">
        <v>1056</v>
      </c>
      <c r="F131" s="228" t="s">
        <v>1057</v>
      </c>
      <c r="G131" s="229" t="s">
        <v>158</v>
      </c>
      <c r="H131" s="230">
        <v>14.6</v>
      </c>
      <c r="I131" s="231"/>
      <c r="J131" s="232">
        <f>ROUND(I131*H131,2)</f>
        <v>0</v>
      </c>
      <c r="K131" s="228" t="s">
        <v>166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0.316</v>
      </c>
      <c r="T131" s="236">
        <f>S131*H131</f>
        <v>4.6136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159</v>
      </c>
      <c r="AT131" s="237" t="s">
        <v>155</v>
      </c>
      <c r="AU131" s="237" t="s">
        <v>86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84</v>
      </c>
      <c r="BK131" s="238">
        <f>ROUND(I131*H131,2)</f>
        <v>0</v>
      </c>
      <c r="BL131" s="17" t="s">
        <v>159</v>
      </c>
      <c r="BM131" s="237" t="s">
        <v>1058</v>
      </c>
    </row>
    <row r="132" spans="1:51" s="13" customFormat="1" ht="12">
      <c r="A132" s="13"/>
      <c r="B132" s="239"/>
      <c r="C132" s="240"/>
      <c r="D132" s="241" t="s">
        <v>161</v>
      </c>
      <c r="E132" s="242" t="s">
        <v>1</v>
      </c>
      <c r="F132" s="243" t="s">
        <v>1059</v>
      </c>
      <c r="G132" s="240"/>
      <c r="H132" s="244">
        <v>14.6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161</v>
      </c>
      <c r="AU132" s="250" t="s">
        <v>86</v>
      </c>
      <c r="AV132" s="13" t="s">
        <v>86</v>
      </c>
      <c r="AW132" s="13" t="s">
        <v>34</v>
      </c>
      <c r="AX132" s="13" t="s">
        <v>84</v>
      </c>
      <c r="AY132" s="250" t="s">
        <v>153</v>
      </c>
    </row>
    <row r="133" spans="1:65" s="2" customFormat="1" ht="24.15" customHeight="1">
      <c r="A133" s="38"/>
      <c r="B133" s="39"/>
      <c r="C133" s="226" t="s">
        <v>169</v>
      </c>
      <c r="D133" s="226" t="s">
        <v>155</v>
      </c>
      <c r="E133" s="227" t="s">
        <v>170</v>
      </c>
      <c r="F133" s="228" t="s">
        <v>171</v>
      </c>
      <c r="G133" s="229" t="s">
        <v>172</v>
      </c>
      <c r="H133" s="230">
        <v>80</v>
      </c>
      <c r="I133" s="231"/>
      <c r="J133" s="232">
        <f>ROUND(I133*H133,2)</f>
        <v>0</v>
      </c>
      <c r="K133" s="228" t="s">
        <v>166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3E-05</v>
      </c>
      <c r="R133" s="235">
        <f>Q133*H133</f>
        <v>0.0024000000000000002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159</v>
      </c>
      <c r="AT133" s="237" t="s">
        <v>155</v>
      </c>
      <c r="AU133" s="237" t="s">
        <v>86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84</v>
      </c>
      <c r="BK133" s="238">
        <f>ROUND(I133*H133,2)</f>
        <v>0</v>
      </c>
      <c r="BL133" s="17" t="s">
        <v>159</v>
      </c>
      <c r="BM133" s="237" t="s">
        <v>1060</v>
      </c>
    </row>
    <row r="134" spans="1:51" s="13" customFormat="1" ht="12">
      <c r="A134" s="13"/>
      <c r="B134" s="239"/>
      <c r="C134" s="240"/>
      <c r="D134" s="241" t="s">
        <v>161</v>
      </c>
      <c r="E134" s="242" t="s">
        <v>1</v>
      </c>
      <c r="F134" s="243" t="s">
        <v>1007</v>
      </c>
      <c r="G134" s="240"/>
      <c r="H134" s="244">
        <v>80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161</v>
      </c>
      <c r="AU134" s="250" t="s">
        <v>86</v>
      </c>
      <c r="AV134" s="13" t="s">
        <v>86</v>
      </c>
      <c r="AW134" s="13" t="s">
        <v>34</v>
      </c>
      <c r="AX134" s="13" t="s">
        <v>84</v>
      </c>
      <c r="AY134" s="250" t="s">
        <v>153</v>
      </c>
    </row>
    <row r="135" spans="1:65" s="2" customFormat="1" ht="33" customHeight="1">
      <c r="A135" s="38"/>
      <c r="B135" s="39"/>
      <c r="C135" s="226" t="s">
        <v>159</v>
      </c>
      <c r="D135" s="226" t="s">
        <v>155</v>
      </c>
      <c r="E135" s="227" t="s">
        <v>204</v>
      </c>
      <c r="F135" s="228" t="s">
        <v>205</v>
      </c>
      <c r="G135" s="229" t="s">
        <v>184</v>
      </c>
      <c r="H135" s="230">
        <v>18.72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1061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1062</v>
      </c>
      <c r="G136" s="240"/>
      <c r="H136" s="244">
        <v>18.72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65" s="2" customFormat="1" ht="24.15" customHeight="1">
      <c r="A137" s="38"/>
      <c r="B137" s="39"/>
      <c r="C137" s="226" t="s">
        <v>181</v>
      </c>
      <c r="D137" s="226" t="s">
        <v>155</v>
      </c>
      <c r="E137" s="227" t="s">
        <v>1063</v>
      </c>
      <c r="F137" s="228" t="s">
        <v>1064</v>
      </c>
      <c r="G137" s="229" t="s">
        <v>184</v>
      </c>
      <c r="H137" s="230">
        <v>8</v>
      </c>
      <c r="I137" s="231"/>
      <c r="J137" s="232">
        <f>ROUND(I137*H137,2)</f>
        <v>0</v>
      </c>
      <c r="K137" s="228" t="s">
        <v>166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159</v>
      </c>
      <c r="AT137" s="237" t="s">
        <v>155</v>
      </c>
      <c r="AU137" s="237" t="s">
        <v>86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84</v>
      </c>
      <c r="BK137" s="238">
        <f>ROUND(I137*H137,2)</f>
        <v>0</v>
      </c>
      <c r="BL137" s="17" t="s">
        <v>159</v>
      </c>
      <c r="BM137" s="237" t="s">
        <v>1065</v>
      </c>
    </row>
    <row r="138" spans="1:51" s="13" customFormat="1" ht="12">
      <c r="A138" s="13"/>
      <c r="B138" s="239"/>
      <c r="C138" s="240"/>
      <c r="D138" s="241" t="s">
        <v>161</v>
      </c>
      <c r="E138" s="242" t="s">
        <v>1</v>
      </c>
      <c r="F138" s="243" t="s">
        <v>236</v>
      </c>
      <c r="G138" s="240"/>
      <c r="H138" s="244">
        <v>8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161</v>
      </c>
      <c r="AU138" s="250" t="s">
        <v>86</v>
      </c>
      <c r="AV138" s="13" t="s">
        <v>86</v>
      </c>
      <c r="AW138" s="13" t="s">
        <v>34</v>
      </c>
      <c r="AX138" s="13" t="s">
        <v>84</v>
      </c>
      <c r="AY138" s="250" t="s">
        <v>153</v>
      </c>
    </row>
    <row r="139" spans="1:65" s="2" customFormat="1" ht="33" customHeight="1">
      <c r="A139" s="38"/>
      <c r="B139" s="39"/>
      <c r="C139" s="226" t="s">
        <v>187</v>
      </c>
      <c r="D139" s="226" t="s">
        <v>155</v>
      </c>
      <c r="E139" s="227" t="s">
        <v>1066</v>
      </c>
      <c r="F139" s="228" t="s">
        <v>1067</v>
      </c>
      <c r="G139" s="229" t="s">
        <v>184</v>
      </c>
      <c r="H139" s="230">
        <v>10.4</v>
      </c>
      <c r="I139" s="231"/>
      <c r="J139" s="232">
        <f>ROUND(I139*H139,2)</f>
        <v>0</v>
      </c>
      <c r="K139" s="228" t="s">
        <v>166</v>
      </c>
      <c r="L139" s="44"/>
      <c r="M139" s="233" t="s">
        <v>1</v>
      </c>
      <c r="N139" s="234" t="s">
        <v>42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159</v>
      </c>
      <c r="AT139" s="237" t="s">
        <v>155</v>
      </c>
      <c r="AU139" s="237" t="s">
        <v>86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84</v>
      </c>
      <c r="BK139" s="238">
        <f>ROUND(I139*H139,2)</f>
        <v>0</v>
      </c>
      <c r="BL139" s="17" t="s">
        <v>159</v>
      </c>
      <c r="BM139" s="237" t="s">
        <v>1068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1069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3" customFormat="1" ht="12">
      <c r="A141" s="13"/>
      <c r="B141" s="239"/>
      <c r="C141" s="240"/>
      <c r="D141" s="241" t="s">
        <v>161</v>
      </c>
      <c r="E141" s="242" t="s">
        <v>1</v>
      </c>
      <c r="F141" s="243" t="s">
        <v>1070</v>
      </c>
      <c r="G141" s="240"/>
      <c r="H141" s="244">
        <v>10.4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161</v>
      </c>
      <c r="AU141" s="250" t="s">
        <v>86</v>
      </c>
      <c r="AV141" s="13" t="s">
        <v>86</v>
      </c>
      <c r="AW141" s="13" t="s">
        <v>34</v>
      </c>
      <c r="AX141" s="13" t="s">
        <v>84</v>
      </c>
      <c r="AY141" s="250" t="s">
        <v>153</v>
      </c>
    </row>
    <row r="142" spans="1:65" s="2" customFormat="1" ht="33" customHeight="1">
      <c r="A142" s="38"/>
      <c r="B142" s="39"/>
      <c r="C142" s="226" t="s">
        <v>194</v>
      </c>
      <c r="D142" s="226" t="s">
        <v>155</v>
      </c>
      <c r="E142" s="227" t="s">
        <v>1071</v>
      </c>
      <c r="F142" s="228" t="s">
        <v>1072</v>
      </c>
      <c r="G142" s="229" t="s">
        <v>184</v>
      </c>
      <c r="H142" s="230">
        <v>8.58</v>
      </c>
      <c r="I142" s="231"/>
      <c r="J142" s="232">
        <f>ROUND(I142*H142,2)</f>
        <v>0</v>
      </c>
      <c r="K142" s="228" t="s">
        <v>166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159</v>
      </c>
      <c r="AT142" s="237" t="s">
        <v>155</v>
      </c>
      <c r="AU142" s="237" t="s">
        <v>86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84</v>
      </c>
      <c r="BK142" s="238">
        <f>ROUND(I142*H142,2)</f>
        <v>0</v>
      </c>
      <c r="BL142" s="17" t="s">
        <v>159</v>
      </c>
      <c r="BM142" s="237" t="s">
        <v>1073</v>
      </c>
    </row>
    <row r="143" spans="1:51" s="13" customFormat="1" ht="12">
      <c r="A143" s="13"/>
      <c r="B143" s="239"/>
      <c r="C143" s="240"/>
      <c r="D143" s="241" t="s">
        <v>161</v>
      </c>
      <c r="E143" s="242" t="s">
        <v>1</v>
      </c>
      <c r="F143" s="243" t="s">
        <v>1074</v>
      </c>
      <c r="G143" s="240"/>
      <c r="H143" s="244">
        <v>3.9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161</v>
      </c>
      <c r="AU143" s="250" t="s">
        <v>86</v>
      </c>
      <c r="AV143" s="13" t="s">
        <v>86</v>
      </c>
      <c r="AW143" s="13" t="s">
        <v>34</v>
      </c>
      <c r="AX143" s="13" t="s">
        <v>77</v>
      </c>
      <c r="AY143" s="250" t="s">
        <v>153</v>
      </c>
    </row>
    <row r="144" spans="1:51" s="13" customFormat="1" ht="12">
      <c r="A144" s="13"/>
      <c r="B144" s="239"/>
      <c r="C144" s="240"/>
      <c r="D144" s="241" t="s">
        <v>161</v>
      </c>
      <c r="E144" s="242" t="s">
        <v>1</v>
      </c>
      <c r="F144" s="243" t="s">
        <v>1075</v>
      </c>
      <c r="G144" s="240"/>
      <c r="H144" s="244">
        <v>4.68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161</v>
      </c>
      <c r="AU144" s="250" t="s">
        <v>86</v>
      </c>
      <c r="AV144" s="13" t="s">
        <v>86</v>
      </c>
      <c r="AW144" s="13" t="s">
        <v>34</v>
      </c>
      <c r="AX144" s="13" t="s">
        <v>77</v>
      </c>
      <c r="AY144" s="250" t="s">
        <v>153</v>
      </c>
    </row>
    <row r="145" spans="1:51" s="15" customFormat="1" ht="12">
      <c r="A145" s="15"/>
      <c r="B145" s="269"/>
      <c r="C145" s="270"/>
      <c r="D145" s="241" t="s">
        <v>161</v>
      </c>
      <c r="E145" s="271" t="s">
        <v>1</v>
      </c>
      <c r="F145" s="272" t="s">
        <v>390</v>
      </c>
      <c r="G145" s="270"/>
      <c r="H145" s="273">
        <v>8.58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9" t="s">
        <v>161</v>
      </c>
      <c r="AU145" s="279" t="s">
        <v>86</v>
      </c>
      <c r="AV145" s="15" t="s">
        <v>159</v>
      </c>
      <c r="AW145" s="15" t="s">
        <v>34</v>
      </c>
      <c r="AX145" s="15" t="s">
        <v>84</v>
      </c>
      <c r="AY145" s="279" t="s">
        <v>153</v>
      </c>
    </row>
    <row r="146" spans="1:65" s="2" customFormat="1" ht="21.75" customHeight="1">
      <c r="A146" s="38"/>
      <c r="B146" s="39"/>
      <c r="C146" s="226" t="s">
        <v>236</v>
      </c>
      <c r="D146" s="226" t="s">
        <v>155</v>
      </c>
      <c r="E146" s="227" t="s">
        <v>535</v>
      </c>
      <c r="F146" s="228" t="s">
        <v>536</v>
      </c>
      <c r="G146" s="229" t="s">
        <v>158</v>
      </c>
      <c r="H146" s="230">
        <v>49</v>
      </c>
      <c r="I146" s="231"/>
      <c r="J146" s="232">
        <f>ROUND(I146*H146,2)</f>
        <v>0</v>
      </c>
      <c r="K146" s="228" t="s">
        <v>166</v>
      </c>
      <c r="L146" s="44"/>
      <c r="M146" s="233" t="s">
        <v>1</v>
      </c>
      <c r="N146" s="234" t="s">
        <v>42</v>
      </c>
      <c r="O146" s="91"/>
      <c r="P146" s="235">
        <f>O146*H146</f>
        <v>0</v>
      </c>
      <c r="Q146" s="235">
        <v>0.00084</v>
      </c>
      <c r="R146" s="235">
        <f>Q146*H146</f>
        <v>0.04116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159</v>
      </c>
      <c r="AT146" s="237" t="s">
        <v>155</v>
      </c>
      <c r="AU146" s="237" t="s">
        <v>86</v>
      </c>
      <c r="AY146" s="17" t="s">
        <v>153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84</v>
      </c>
      <c r="BK146" s="238">
        <f>ROUND(I146*H146,2)</f>
        <v>0</v>
      </c>
      <c r="BL146" s="17" t="s">
        <v>159</v>
      </c>
      <c r="BM146" s="237" t="s">
        <v>1076</v>
      </c>
    </row>
    <row r="147" spans="1:51" s="13" customFormat="1" ht="12">
      <c r="A147" s="13"/>
      <c r="B147" s="239"/>
      <c r="C147" s="240"/>
      <c r="D147" s="241" t="s">
        <v>161</v>
      </c>
      <c r="E147" s="242" t="s">
        <v>1</v>
      </c>
      <c r="F147" s="243" t="s">
        <v>1077</v>
      </c>
      <c r="G147" s="240"/>
      <c r="H147" s="244">
        <v>15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161</v>
      </c>
      <c r="AU147" s="250" t="s">
        <v>86</v>
      </c>
      <c r="AV147" s="13" t="s">
        <v>86</v>
      </c>
      <c r="AW147" s="13" t="s">
        <v>34</v>
      </c>
      <c r="AX147" s="13" t="s">
        <v>77</v>
      </c>
      <c r="AY147" s="250" t="s">
        <v>153</v>
      </c>
    </row>
    <row r="148" spans="1:51" s="13" customFormat="1" ht="12">
      <c r="A148" s="13"/>
      <c r="B148" s="239"/>
      <c r="C148" s="240"/>
      <c r="D148" s="241" t="s">
        <v>161</v>
      </c>
      <c r="E148" s="242" t="s">
        <v>1</v>
      </c>
      <c r="F148" s="243" t="s">
        <v>1078</v>
      </c>
      <c r="G148" s="240"/>
      <c r="H148" s="244">
        <v>18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161</v>
      </c>
      <c r="AU148" s="250" t="s">
        <v>86</v>
      </c>
      <c r="AV148" s="13" t="s">
        <v>86</v>
      </c>
      <c r="AW148" s="13" t="s">
        <v>34</v>
      </c>
      <c r="AX148" s="13" t="s">
        <v>77</v>
      </c>
      <c r="AY148" s="250" t="s">
        <v>153</v>
      </c>
    </row>
    <row r="149" spans="1:51" s="13" customFormat="1" ht="12">
      <c r="A149" s="13"/>
      <c r="B149" s="239"/>
      <c r="C149" s="240"/>
      <c r="D149" s="241" t="s">
        <v>161</v>
      </c>
      <c r="E149" s="242" t="s">
        <v>1</v>
      </c>
      <c r="F149" s="243" t="s">
        <v>1079</v>
      </c>
      <c r="G149" s="240"/>
      <c r="H149" s="244">
        <v>16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161</v>
      </c>
      <c r="AU149" s="250" t="s">
        <v>86</v>
      </c>
      <c r="AV149" s="13" t="s">
        <v>86</v>
      </c>
      <c r="AW149" s="13" t="s">
        <v>34</v>
      </c>
      <c r="AX149" s="13" t="s">
        <v>77</v>
      </c>
      <c r="AY149" s="250" t="s">
        <v>153</v>
      </c>
    </row>
    <row r="150" spans="1:51" s="15" customFormat="1" ht="12">
      <c r="A150" s="15"/>
      <c r="B150" s="269"/>
      <c r="C150" s="270"/>
      <c r="D150" s="241" t="s">
        <v>161</v>
      </c>
      <c r="E150" s="271" t="s">
        <v>1</v>
      </c>
      <c r="F150" s="272" t="s">
        <v>390</v>
      </c>
      <c r="G150" s="270"/>
      <c r="H150" s="273">
        <v>49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9" t="s">
        <v>161</v>
      </c>
      <c r="AU150" s="279" t="s">
        <v>86</v>
      </c>
      <c r="AV150" s="15" t="s">
        <v>159</v>
      </c>
      <c r="AW150" s="15" t="s">
        <v>34</v>
      </c>
      <c r="AX150" s="15" t="s">
        <v>84</v>
      </c>
      <c r="AY150" s="279" t="s">
        <v>153</v>
      </c>
    </row>
    <row r="151" spans="1:65" s="2" customFormat="1" ht="24.15" customHeight="1">
      <c r="A151" s="38"/>
      <c r="B151" s="39"/>
      <c r="C151" s="226" t="s">
        <v>192</v>
      </c>
      <c r="D151" s="226" t="s">
        <v>155</v>
      </c>
      <c r="E151" s="227" t="s">
        <v>539</v>
      </c>
      <c r="F151" s="228" t="s">
        <v>540</v>
      </c>
      <c r="G151" s="229" t="s">
        <v>158</v>
      </c>
      <c r="H151" s="230">
        <v>49</v>
      </c>
      <c r="I151" s="231"/>
      <c r="J151" s="232">
        <f>ROUND(I151*H151,2)</f>
        <v>0</v>
      </c>
      <c r="K151" s="228" t="s">
        <v>166</v>
      </c>
      <c r="L151" s="44"/>
      <c r="M151" s="233" t="s">
        <v>1</v>
      </c>
      <c r="N151" s="234" t="s">
        <v>42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159</v>
      </c>
      <c r="AT151" s="237" t="s">
        <v>155</v>
      </c>
      <c r="AU151" s="237" t="s">
        <v>86</v>
      </c>
      <c r="AY151" s="17" t="s">
        <v>153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84</v>
      </c>
      <c r="BK151" s="238">
        <f>ROUND(I151*H151,2)</f>
        <v>0</v>
      </c>
      <c r="BL151" s="17" t="s">
        <v>159</v>
      </c>
      <c r="BM151" s="237" t="s">
        <v>1080</v>
      </c>
    </row>
    <row r="152" spans="1:51" s="13" customFormat="1" ht="12">
      <c r="A152" s="13"/>
      <c r="B152" s="239"/>
      <c r="C152" s="240"/>
      <c r="D152" s="241" t="s">
        <v>161</v>
      </c>
      <c r="E152" s="242" t="s">
        <v>1</v>
      </c>
      <c r="F152" s="243" t="s">
        <v>1077</v>
      </c>
      <c r="G152" s="240"/>
      <c r="H152" s="244">
        <v>15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161</v>
      </c>
      <c r="AU152" s="250" t="s">
        <v>86</v>
      </c>
      <c r="AV152" s="13" t="s">
        <v>86</v>
      </c>
      <c r="AW152" s="13" t="s">
        <v>34</v>
      </c>
      <c r="AX152" s="13" t="s">
        <v>77</v>
      </c>
      <c r="AY152" s="250" t="s">
        <v>153</v>
      </c>
    </row>
    <row r="153" spans="1:51" s="13" customFormat="1" ht="12">
      <c r="A153" s="13"/>
      <c r="B153" s="239"/>
      <c r="C153" s="240"/>
      <c r="D153" s="241" t="s">
        <v>161</v>
      </c>
      <c r="E153" s="242" t="s">
        <v>1</v>
      </c>
      <c r="F153" s="243" t="s">
        <v>1078</v>
      </c>
      <c r="G153" s="240"/>
      <c r="H153" s="244">
        <v>18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161</v>
      </c>
      <c r="AU153" s="250" t="s">
        <v>86</v>
      </c>
      <c r="AV153" s="13" t="s">
        <v>86</v>
      </c>
      <c r="AW153" s="13" t="s">
        <v>34</v>
      </c>
      <c r="AX153" s="13" t="s">
        <v>77</v>
      </c>
      <c r="AY153" s="250" t="s">
        <v>153</v>
      </c>
    </row>
    <row r="154" spans="1:51" s="13" customFormat="1" ht="12">
      <c r="A154" s="13"/>
      <c r="B154" s="239"/>
      <c r="C154" s="240"/>
      <c r="D154" s="241" t="s">
        <v>161</v>
      </c>
      <c r="E154" s="242" t="s">
        <v>1</v>
      </c>
      <c r="F154" s="243" t="s">
        <v>1079</v>
      </c>
      <c r="G154" s="240"/>
      <c r="H154" s="244">
        <v>16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161</v>
      </c>
      <c r="AU154" s="250" t="s">
        <v>86</v>
      </c>
      <c r="AV154" s="13" t="s">
        <v>86</v>
      </c>
      <c r="AW154" s="13" t="s">
        <v>34</v>
      </c>
      <c r="AX154" s="13" t="s">
        <v>77</v>
      </c>
      <c r="AY154" s="250" t="s">
        <v>153</v>
      </c>
    </row>
    <row r="155" spans="1:51" s="15" customFormat="1" ht="12">
      <c r="A155" s="15"/>
      <c r="B155" s="269"/>
      <c r="C155" s="270"/>
      <c r="D155" s="241" t="s">
        <v>161</v>
      </c>
      <c r="E155" s="271" t="s">
        <v>1</v>
      </c>
      <c r="F155" s="272" t="s">
        <v>390</v>
      </c>
      <c r="G155" s="270"/>
      <c r="H155" s="273">
        <v>49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9" t="s">
        <v>161</v>
      </c>
      <c r="AU155" s="279" t="s">
        <v>86</v>
      </c>
      <c r="AV155" s="15" t="s">
        <v>159</v>
      </c>
      <c r="AW155" s="15" t="s">
        <v>34</v>
      </c>
      <c r="AX155" s="15" t="s">
        <v>84</v>
      </c>
      <c r="AY155" s="279" t="s">
        <v>153</v>
      </c>
    </row>
    <row r="156" spans="1:65" s="2" customFormat="1" ht="33" customHeight="1">
      <c r="A156" s="38"/>
      <c r="B156" s="39"/>
      <c r="C156" s="226" t="s">
        <v>249</v>
      </c>
      <c r="D156" s="226" t="s">
        <v>155</v>
      </c>
      <c r="E156" s="227" t="s">
        <v>1081</v>
      </c>
      <c r="F156" s="228" t="s">
        <v>1082</v>
      </c>
      <c r="G156" s="229" t="s">
        <v>184</v>
      </c>
      <c r="H156" s="230">
        <v>37.7</v>
      </c>
      <c r="I156" s="231"/>
      <c r="J156" s="232">
        <f>ROUND(I156*H156,2)</f>
        <v>0</v>
      </c>
      <c r="K156" s="228" t="s">
        <v>166</v>
      </c>
      <c r="L156" s="44"/>
      <c r="M156" s="233" t="s">
        <v>1</v>
      </c>
      <c r="N156" s="234" t="s">
        <v>42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159</v>
      </c>
      <c r="AT156" s="237" t="s">
        <v>155</v>
      </c>
      <c r="AU156" s="237" t="s">
        <v>86</v>
      </c>
      <c r="AY156" s="17" t="s">
        <v>153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84</v>
      </c>
      <c r="BK156" s="238">
        <f>ROUND(I156*H156,2)</f>
        <v>0</v>
      </c>
      <c r="BL156" s="17" t="s">
        <v>159</v>
      </c>
      <c r="BM156" s="237" t="s">
        <v>1083</v>
      </c>
    </row>
    <row r="157" spans="1:51" s="13" customFormat="1" ht="12">
      <c r="A157" s="13"/>
      <c r="B157" s="239"/>
      <c r="C157" s="240"/>
      <c r="D157" s="241" t="s">
        <v>161</v>
      </c>
      <c r="E157" s="242" t="s">
        <v>1</v>
      </c>
      <c r="F157" s="243" t="s">
        <v>1084</v>
      </c>
      <c r="G157" s="240"/>
      <c r="H157" s="244">
        <v>37.7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161</v>
      </c>
      <c r="AU157" s="250" t="s">
        <v>86</v>
      </c>
      <c r="AV157" s="13" t="s">
        <v>86</v>
      </c>
      <c r="AW157" s="13" t="s">
        <v>34</v>
      </c>
      <c r="AX157" s="13" t="s">
        <v>84</v>
      </c>
      <c r="AY157" s="250" t="s">
        <v>153</v>
      </c>
    </row>
    <row r="158" spans="1:65" s="2" customFormat="1" ht="33" customHeight="1">
      <c r="A158" s="38"/>
      <c r="B158" s="39"/>
      <c r="C158" s="226" t="s">
        <v>255</v>
      </c>
      <c r="D158" s="226" t="s">
        <v>155</v>
      </c>
      <c r="E158" s="227" t="s">
        <v>215</v>
      </c>
      <c r="F158" s="228" t="s">
        <v>216</v>
      </c>
      <c r="G158" s="229" t="s">
        <v>184</v>
      </c>
      <c r="H158" s="230">
        <v>37.7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1085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1084</v>
      </c>
      <c r="G159" s="240"/>
      <c r="H159" s="244">
        <v>37.7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65" s="2" customFormat="1" ht="24.15" customHeight="1">
      <c r="A160" s="38"/>
      <c r="B160" s="39"/>
      <c r="C160" s="226" t="s">
        <v>260</v>
      </c>
      <c r="D160" s="226" t="s">
        <v>155</v>
      </c>
      <c r="E160" s="227" t="s">
        <v>233</v>
      </c>
      <c r="F160" s="228" t="s">
        <v>234</v>
      </c>
      <c r="G160" s="229" t="s">
        <v>184</v>
      </c>
      <c r="H160" s="230">
        <v>37.7</v>
      </c>
      <c r="I160" s="231"/>
      <c r="J160" s="232">
        <f>ROUND(I160*H160,2)</f>
        <v>0</v>
      </c>
      <c r="K160" s="228" t="s">
        <v>166</v>
      </c>
      <c r="L160" s="44"/>
      <c r="M160" s="233" t="s">
        <v>1</v>
      </c>
      <c r="N160" s="234" t="s">
        <v>42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159</v>
      </c>
      <c r="AT160" s="237" t="s">
        <v>155</v>
      </c>
      <c r="AU160" s="237" t="s">
        <v>86</v>
      </c>
      <c r="AY160" s="17" t="s">
        <v>153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84</v>
      </c>
      <c r="BK160" s="238">
        <f>ROUND(I160*H160,2)</f>
        <v>0</v>
      </c>
      <c r="BL160" s="17" t="s">
        <v>159</v>
      </c>
      <c r="BM160" s="237" t="s">
        <v>1086</v>
      </c>
    </row>
    <row r="161" spans="1:51" s="13" customFormat="1" ht="12">
      <c r="A161" s="13"/>
      <c r="B161" s="239"/>
      <c r="C161" s="240"/>
      <c r="D161" s="241" t="s">
        <v>161</v>
      </c>
      <c r="E161" s="242" t="s">
        <v>1</v>
      </c>
      <c r="F161" s="243" t="s">
        <v>1084</v>
      </c>
      <c r="G161" s="240"/>
      <c r="H161" s="244">
        <v>37.7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161</v>
      </c>
      <c r="AU161" s="250" t="s">
        <v>86</v>
      </c>
      <c r="AV161" s="13" t="s">
        <v>86</v>
      </c>
      <c r="AW161" s="13" t="s">
        <v>34</v>
      </c>
      <c r="AX161" s="13" t="s">
        <v>84</v>
      </c>
      <c r="AY161" s="250" t="s">
        <v>153</v>
      </c>
    </row>
    <row r="162" spans="1:65" s="2" customFormat="1" ht="24.15" customHeight="1">
      <c r="A162" s="38"/>
      <c r="B162" s="39"/>
      <c r="C162" s="226" t="s">
        <v>265</v>
      </c>
      <c r="D162" s="226" t="s">
        <v>155</v>
      </c>
      <c r="E162" s="227" t="s">
        <v>1087</v>
      </c>
      <c r="F162" s="228" t="s">
        <v>1088</v>
      </c>
      <c r="G162" s="229" t="s">
        <v>184</v>
      </c>
      <c r="H162" s="230">
        <v>15</v>
      </c>
      <c r="I162" s="231"/>
      <c r="J162" s="232">
        <f>ROUND(I162*H162,2)</f>
        <v>0</v>
      </c>
      <c r="K162" s="228" t="s">
        <v>166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159</v>
      </c>
      <c r="AT162" s="237" t="s">
        <v>155</v>
      </c>
      <c r="AU162" s="237" t="s">
        <v>86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84</v>
      </c>
      <c r="BK162" s="238">
        <f>ROUND(I162*H162,2)</f>
        <v>0</v>
      </c>
      <c r="BL162" s="17" t="s">
        <v>159</v>
      </c>
      <c r="BM162" s="237" t="s">
        <v>1089</v>
      </c>
    </row>
    <row r="163" spans="1:51" s="13" customFormat="1" ht="12">
      <c r="A163" s="13"/>
      <c r="B163" s="239"/>
      <c r="C163" s="240"/>
      <c r="D163" s="241" t="s">
        <v>161</v>
      </c>
      <c r="E163" s="242" t="s">
        <v>1</v>
      </c>
      <c r="F163" s="243" t="s">
        <v>1090</v>
      </c>
      <c r="G163" s="240"/>
      <c r="H163" s="244">
        <v>15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161</v>
      </c>
      <c r="AU163" s="250" t="s">
        <v>86</v>
      </c>
      <c r="AV163" s="13" t="s">
        <v>86</v>
      </c>
      <c r="AW163" s="13" t="s">
        <v>34</v>
      </c>
      <c r="AX163" s="13" t="s">
        <v>84</v>
      </c>
      <c r="AY163" s="250" t="s">
        <v>153</v>
      </c>
    </row>
    <row r="164" spans="1:65" s="2" customFormat="1" ht="24.15" customHeight="1">
      <c r="A164" s="38"/>
      <c r="B164" s="39"/>
      <c r="C164" s="226" t="s">
        <v>270</v>
      </c>
      <c r="D164" s="226" t="s">
        <v>155</v>
      </c>
      <c r="E164" s="227" t="s">
        <v>241</v>
      </c>
      <c r="F164" s="228" t="s">
        <v>242</v>
      </c>
      <c r="G164" s="229" t="s">
        <v>243</v>
      </c>
      <c r="H164" s="230">
        <v>69.745</v>
      </c>
      <c r="I164" s="231"/>
      <c r="J164" s="232">
        <f>ROUND(I164*H164,2)</f>
        <v>0</v>
      </c>
      <c r="K164" s="228" t="s">
        <v>166</v>
      </c>
      <c r="L164" s="44"/>
      <c r="M164" s="233" t="s">
        <v>1</v>
      </c>
      <c r="N164" s="234" t="s">
        <v>42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159</v>
      </c>
      <c r="AT164" s="237" t="s">
        <v>155</v>
      </c>
      <c r="AU164" s="237" t="s">
        <v>86</v>
      </c>
      <c r="AY164" s="17" t="s">
        <v>153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84</v>
      </c>
      <c r="BK164" s="238">
        <f>ROUND(I164*H164,2)</f>
        <v>0</v>
      </c>
      <c r="BL164" s="17" t="s">
        <v>159</v>
      </c>
      <c r="BM164" s="237" t="s">
        <v>1091</v>
      </c>
    </row>
    <row r="165" spans="1:51" s="13" customFormat="1" ht="12">
      <c r="A165" s="13"/>
      <c r="B165" s="239"/>
      <c r="C165" s="240"/>
      <c r="D165" s="241" t="s">
        <v>161</v>
      </c>
      <c r="E165" s="242" t="s">
        <v>1</v>
      </c>
      <c r="F165" s="243" t="s">
        <v>1092</v>
      </c>
      <c r="G165" s="240"/>
      <c r="H165" s="244">
        <v>69.745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161</v>
      </c>
      <c r="AU165" s="250" t="s">
        <v>86</v>
      </c>
      <c r="AV165" s="13" t="s">
        <v>86</v>
      </c>
      <c r="AW165" s="13" t="s">
        <v>34</v>
      </c>
      <c r="AX165" s="13" t="s">
        <v>84</v>
      </c>
      <c r="AY165" s="250" t="s">
        <v>153</v>
      </c>
    </row>
    <row r="166" spans="1:65" s="2" customFormat="1" ht="16.5" customHeight="1">
      <c r="A166" s="38"/>
      <c r="B166" s="39"/>
      <c r="C166" s="226" t="s">
        <v>8</v>
      </c>
      <c r="D166" s="226" t="s">
        <v>155</v>
      </c>
      <c r="E166" s="227" t="s">
        <v>664</v>
      </c>
      <c r="F166" s="228" t="s">
        <v>665</v>
      </c>
      <c r="G166" s="229" t="s">
        <v>184</v>
      </c>
      <c r="H166" s="230">
        <v>37.7</v>
      </c>
      <c r="I166" s="231"/>
      <c r="J166" s="232">
        <f>ROUND(I166*H166,2)</f>
        <v>0</v>
      </c>
      <c r="K166" s="228" t="s">
        <v>166</v>
      </c>
      <c r="L166" s="44"/>
      <c r="M166" s="233" t="s">
        <v>1</v>
      </c>
      <c r="N166" s="234" t="s">
        <v>42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159</v>
      </c>
      <c r="AT166" s="237" t="s">
        <v>155</v>
      </c>
      <c r="AU166" s="237" t="s">
        <v>86</v>
      </c>
      <c r="AY166" s="17" t="s">
        <v>153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84</v>
      </c>
      <c r="BK166" s="238">
        <f>ROUND(I166*H166,2)</f>
        <v>0</v>
      </c>
      <c r="BL166" s="17" t="s">
        <v>159</v>
      </c>
      <c r="BM166" s="237" t="s">
        <v>1093</v>
      </c>
    </row>
    <row r="167" spans="1:51" s="13" customFormat="1" ht="12">
      <c r="A167" s="13"/>
      <c r="B167" s="239"/>
      <c r="C167" s="240"/>
      <c r="D167" s="241" t="s">
        <v>161</v>
      </c>
      <c r="E167" s="242" t="s">
        <v>1</v>
      </c>
      <c r="F167" s="243" t="s">
        <v>1084</v>
      </c>
      <c r="G167" s="240"/>
      <c r="H167" s="244">
        <v>37.7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161</v>
      </c>
      <c r="AU167" s="250" t="s">
        <v>86</v>
      </c>
      <c r="AV167" s="13" t="s">
        <v>86</v>
      </c>
      <c r="AW167" s="13" t="s">
        <v>34</v>
      </c>
      <c r="AX167" s="13" t="s">
        <v>84</v>
      </c>
      <c r="AY167" s="250" t="s">
        <v>153</v>
      </c>
    </row>
    <row r="168" spans="1:65" s="2" customFormat="1" ht="24.15" customHeight="1">
      <c r="A168" s="38"/>
      <c r="B168" s="39"/>
      <c r="C168" s="226" t="s">
        <v>282</v>
      </c>
      <c r="D168" s="226" t="s">
        <v>155</v>
      </c>
      <c r="E168" s="227" t="s">
        <v>1094</v>
      </c>
      <c r="F168" s="228" t="s">
        <v>1095</v>
      </c>
      <c r="G168" s="229" t="s">
        <v>243</v>
      </c>
      <c r="H168" s="230">
        <v>12.79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159</v>
      </c>
      <c r="AT168" s="237" t="s">
        <v>155</v>
      </c>
      <c r="AU168" s="237" t="s">
        <v>86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84</v>
      </c>
      <c r="BK168" s="238">
        <f>ROUND(I168*H168,2)</f>
        <v>0</v>
      </c>
      <c r="BL168" s="17" t="s">
        <v>159</v>
      </c>
      <c r="BM168" s="237" t="s">
        <v>1096</v>
      </c>
    </row>
    <row r="169" spans="1:51" s="13" customFormat="1" ht="12">
      <c r="A169" s="13"/>
      <c r="B169" s="239"/>
      <c r="C169" s="240"/>
      <c r="D169" s="241" t="s">
        <v>161</v>
      </c>
      <c r="E169" s="242" t="s">
        <v>1</v>
      </c>
      <c r="F169" s="243" t="s">
        <v>1097</v>
      </c>
      <c r="G169" s="240"/>
      <c r="H169" s="244">
        <v>12.79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161</v>
      </c>
      <c r="AU169" s="250" t="s">
        <v>86</v>
      </c>
      <c r="AV169" s="13" t="s">
        <v>86</v>
      </c>
      <c r="AW169" s="13" t="s">
        <v>34</v>
      </c>
      <c r="AX169" s="13" t="s">
        <v>84</v>
      </c>
      <c r="AY169" s="250" t="s">
        <v>153</v>
      </c>
    </row>
    <row r="170" spans="1:65" s="2" customFormat="1" ht="24.15" customHeight="1">
      <c r="A170" s="38"/>
      <c r="B170" s="39"/>
      <c r="C170" s="226" t="s">
        <v>291</v>
      </c>
      <c r="D170" s="226" t="s">
        <v>155</v>
      </c>
      <c r="E170" s="227" t="s">
        <v>250</v>
      </c>
      <c r="F170" s="228" t="s">
        <v>251</v>
      </c>
      <c r="G170" s="229" t="s">
        <v>184</v>
      </c>
      <c r="H170" s="230">
        <v>20.3</v>
      </c>
      <c r="I170" s="231"/>
      <c r="J170" s="232">
        <f>ROUND(I170*H170,2)</f>
        <v>0</v>
      </c>
      <c r="K170" s="228" t="s">
        <v>166</v>
      </c>
      <c r="L170" s="44"/>
      <c r="M170" s="233" t="s">
        <v>1</v>
      </c>
      <c r="N170" s="234" t="s">
        <v>42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159</v>
      </c>
      <c r="AT170" s="237" t="s">
        <v>155</v>
      </c>
      <c r="AU170" s="237" t="s">
        <v>86</v>
      </c>
      <c r="AY170" s="17" t="s">
        <v>153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84</v>
      </c>
      <c r="BK170" s="238">
        <f>ROUND(I170*H170,2)</f>
        <v>0</v>
      </c>
      <c r="BL170" s="17" t="s">
        <v>159</v>
      </c>
      <c r="BM170" s="237" t="s">
        <v>1098</v>
      </c>
    </row>
    <row r="171" spans="1:51" s="13" customFormat="1" ht="12">
      <c r="A171" s="13"/>
      <c r="B171" s="239"/>
      <c r="C171" s="240"/>
      <c r="D171" s="241" t="s">
        <v>161</v>
      </c>
      <c r="E171" s="242" t="s">
        <v>1</v>
      </c>
      <c r="F171" s="243" t="s">
        <v>1099</v>
      </c>
      <c r="G171" s="240"/>
      <c r="H171" s="244">
        <v>20.3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161</v>
      </c>
      <c r="AU171" s="250" t="s">
        <v>86</v>
      </c>
      <c r="AV171" s="13" t="s">
        <v>86</v>
      </c>
      <c r="AW171" s="13" t="s">
        <v>34</v>
      </c>
      <c r="AX171" s="13" t="s">
        <v>84</v>
      </c>
      <c r="AY171" s="250" t="s">
        <v>153</v>
      </c>
    </row>
    <row r="172" spans="1:65" s="2" customFormat="1" ht="24.15" customHeight="1">
      <c r="A172" s="38"/>
      <c r="B172" s="39"/>
      <c r="C172" s="226" t="s">
        <v>297</v>
      </c>
      <c r="D172" s="226" t="s">
        <v>155</v>
      </c>
      <c r="E172" s="227" t="s">
        <v>1100</v>
      </c>
      <c r="F172" s="228" t="s">
        <v>1101</v>
      </c>
      <c r="G172" s="229" t="s">
        <v>184</v>
      </c>
      <c r="H172" s="230">
        <v>14.5</v>
      </c>
      <c r="I172" s="231"/>
      <c r="J172" s="232">
        <f>ROUND(I172*H172,2)</f>
        <v>0</v>
      </c>
      <c r="K172" s="228" t="s">
        <v>166</v>
      </c>
      <c r="L172" s="44"/>
      <c r="M172" s="233" t="s">
        <v>1</v>
      </c>
      <c r="N172" s="234" t="s">
        <v>42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159</v>
      </c>
      <c r="AT172" s="237" t="s">
        <v>155</v>
      </c>
      <c r="AU172" s="237" t="s">
        <v>86</v>
      </c>
      <c r="AY172" s="17" t="s">
        <v>153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84</v>
      </c>
      <c r="BK172" s="238">
        <f>ROUND(I172*H172,2)</f>
        <v>0</v>
      </c>
      <c r="BL172" s="17" t="s">
        <v>159</v>
      </c>
      <c r="BM172" s="237" t="s">
        <v>1102</v>
      </c>
    </row>
    <row r="173" spans="1:51" s="13" customFormat="1" ht="12">
      <c r="A173" s="13"/>
      <c r="B173" s="239"/>
      <c r="C173" s="240"/>
      <c r="D173" s="241" t="s">
        <v>161</v>
      </c>
      <c r="E173" s="242" t="s">
        <v>1</v>
      </c>
      <c r="F173" s="243" t="s">
        <v>1103</v>
      </c>
      <c r="G173" s="240"/>
      <c r="H173" s="244">
        <v>7.2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161</v>
      </c>
      <c r="AU173" s="250" t="s">
        <v>86</v>
      </c>
      <c r="AV173" s="13" t="s">
        <v>86</v>
      </c>
      <c r="AW173" s="13" t="s">
        <v>34</v>
      </c>
      <c r="AX173" s="13" t="s">
        <v>77</v>
      </c>
      <c r="AY173" s="250" t="s">
        <v>153</v>
      </c>
    </row>
    <row r="174" spans="1:51" s="13" customFormat="1" ht="12">
      <c r="A174" s="13"/>
      <c r="B174" s="239"/>
      <c r="C174" s="240"/>
      <c r="D174" s="241" t="s">
        <v>161</v>
      </c>
      <c r="E174" s="242" t="s">
        <v>1</v>
      </c>
      <c r="F174" s="243" t="s">
        <v>1104</v>
      </c>
      <c r="G174" s="240"/>
      <c r="H174" s="244">
        <v>4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161</v>
      </c>
      <c r="AU174" s="250" t="s">
        <v>86</v>
      </c>
      <c r="AV174" s="13" t="s">
        <v>86</v>
      </c>
      <c r="AW174" s="13" t="s">
        <v>34</v>
      </c>
      <c r="AX174" s="13" t="s">
        <v>77</v>
      </c>
      <c r="AY174" s="250" t="s">
        <v>153</v>
      </c>
    </row>
    <row r="175" spans="1:51" s="13" customFormat="1" ht="12">
      <c r="A175" s="13"/>
      <c r="B175" s="239"/>
      <c r="C175" s="240"/>
      <c r="D175" s="241" t="s">
        <v>161</v>
      </c>
      <c r="E175" s="242" t="s">
        <v>1</v>
      </c>
      <c r="F175" s="243" t="s">
        <v>1105</v>
      </c>
      <c r="G175" s="240"/>
      <c r="H175" s="244">
        <v>3.3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161</v>
      </c>
      <c r="AU175" s="250" t="s">
        <v>86</v>
      </c>
      <c r="AV175" s="13" t="s">
        <v>86</v>
      </c>
      <c r="AW175" s="13" t="s">
        <v>34</v>
      </c>
      <c r="AX175" s="13" t="s">
        <v>77</v>
      </c>
      <c r="AY175" s="250" t="s">
        <v>153</v>
      </c>
    </row>
    <row r="176" spans="1:51" s="15" customFormat="1" ht="12">
      <c r="A176" s="15"/>
      <c r="B176" s="269"/>
      <c r="C176" s="270"/>
      <c r="D176" s="241" t="s">
        <v>161</v>
      </c>
      <c r="E176" s="271" t="s">
        <v>1</v>
      </c>
      <c r="F176" s="272" t="s">
        <v>390</v>
      </c>
      <c r="G176" s="270"/>
      <c r="H176" s="273">
        <v>14.5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9" t="s">
        <v>161</v>
      </c>
      <c r="AU176" s="279" t="s">
        <v>86</v>
      </c>
      <c r="AV176" s="15" t="s">
        <v>159</v>
      </c>
      <c r="AW176" s="15" t="s">
        <v>34</v>
      </c>
      <c r="AX176" s="15" t="s">
        <v>84</v>
      </c>
      <c r="AY176" s="279" t="s">
        <v>153</v>
      </c>
    </row>
    <row r="177" spans="1:65" s="2" customFormat="1" ht="16.5" customHeight="1">
      <c r="A177" s="38"/>
      <c r="B177" s="39"/>
      <c r="C177" s="280" t="s">
        <v>305</v>
      </c>
      <c r="D177" s="280" t="s">
        <v>560</v>
      </c>
      <c r="E177" s="281" t="s">
        <v>1106</v>
      </c>
      <c r="F177" s="282" t="s">
        <v>1107</v>
      </c>
      <c r="G177" s="283" t="s">
        <v>243</v>
      </c>
      <c r="H177" s="284">
        <v>26.825</v>
      </c>
      <c r="I177" s="285"/>
      <c r="J177" s="286">
        <f>ROUND(I177*H177,2)</f>
        <v>0</v>
      </c>
      <c r="K177" s="282" t="s">
        <v>166</v>
      </c>
      <c r="L177" s="287"/>
      <c r="M177" s="288" t="s">
        <v>1</v>
      </c>
      <c r="N177" s="289" t="s">
        <v>42</v>
      </c>
      <c r="O177" s="91"/>
      <c r="P177" s="235">
        <f>O177*H177</f>
        <v>0</v>
      </c>
      <c r="Q177" s="235">
        <v>1</v>
      </c>
      <c r="R177" s="235">
        <f>Q177*H177</f>
        <v>26.825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236</v>
      </c>
      <c r="AT177" s="237" t="s">
        <v>560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1108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1109</v>
      </c>
      <c r="G178" s="240"/>
      <c r="H178" s="244">
        <v>26.825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84</v>
      </c>
      <c r="AY178" s="250" t="s">
        <v>153</v>
      </c>
    </row>
    <row r="179" spans="1:65" s="2" customFormat="1" ht="16.5" customHeight="1">
      <c r="A179" s="38"/>
      <c r="B179" s="39"/>
      <c r="C179" s="280" t="s">
        <v>377</v>
      </c>
      <c r="D179" s="280" t="s">
        <v>560</v>
      </c>
      <c r="E179" s="281" t="s">
        <v>1110</v>
      </c>
      <c r="F179" s="282" t="s">
        <v>1111</v>
      </c>
      <c r="G179" s="283" t="s">
        <v>243</v>
      </c>
      <c r="H179" s="284">
        <v>37.555</v>
      </c>
      <c r="I179" s="285"/>
      <c r="J179" s="286">
        <f>ROUND(I179*H179,2)</f>
        <v>0</v>
      </c>
      <c r="K179" s="282" t="s">
        <v>166</v>
      </c>
      <c r="L179" s="287"/>
      <c r="M179" s="288" t="s">
        <v>1</v>
      </c>
      <c r="N179" s="289" t="s">
        <v>42</v>
      </c>
      <c r="O179" s="91"/>
      <c r="P179" s="235">
        <f>O179*H179</f>
        <v>0</v>
      </c>
      <c r="Q179" s="235">
        <v>1</v>
      </c>
      <c r="R179" s="235">
        <f>Q179*H179</f>
        <v>37.555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236</v>
      </c>
      <c r="AT179" s="237" t="s">
        <v>560</v>
      </c>
      <c r="AU179" s="237" t="s">
        <v>86</v>
      </c>
      <c r="AY179" s="17" t="s">
        <v>153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84</v>
      </c>
      <c r="BK179" s="238">
        <f>ROUND(I179*H179,2)</f>
        <v>0</v>
      </c>
      <c r="BL179" s="17" t="s">
        <v>159</v>
      </c>
      <c r="BM179" s="237" t="s">
        <v>1112</v>
      </c>
    </row>
    <row r="180" spans="1:51" s="13" customFormat="1" ht="12">
      <c r="A180" s="13"/>
      <c r="B180" s="239"/>
      <c r="C180" s="240"/>
      <c r="D180" s="241" t="s">
        <v>161</v>
      </c>
      <c r="E180" s="242" t="s">
        <v>1</v>
      </c>
      <c r="F180" s="243" t="s">
        <v>1113</v>
      </c>
      <c r="G180" s="240"/>
      <c r="H180" s="244">
        <v>37.555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161</v>
      </c>
      <c r="AU180" s="250" t="s">
        <v>86</v>
      </c>
      <c r="AV180" s="13" t="s">
        <v>86</v>
      </c>
      <c r="AW180" s="13" t="s">
        <v>34</v>
      </c>
      <c r="AX180" s="13" t="s">
        <v>84</v>
      </c>
      <c r="AY180" s="250" t="s">
        <v>153</v>
      </c>
    </row>
    <row r="181" spans="1:63" s="12" customFormat="1" ht="22.8" customHeight="1">
      <c r="A181" s="12"/>
      <c r="B181" s="210"/>
      <c r="C181" s="211"/>
      <c r="D181" s="212" t="s">
        <v>76</v>
      </c>
      <c r="E181" s="224" t="s">
        <v>159</v>
      </c>
      <c r="F181" s="224" t="s">
        <v>290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SUM(P182:P186)</f>
        <v>0</v>
      </c>
      <c r="Q181" s="218"/>
      <c r="R181" s="219">
        <f>SUM(R182:R186)</f>
        <v>0</v>
      </c>
      <c r="S181" s="218"/>
      <c r="T181" s="220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84</v>
      </c>
      <c r="AT181" s="222" t="s">
        <v>76</v>
      </c>
      <c r="AU181" s="222" t="s">
        <v>84</v>
      </c>
      <c r="AY181" s="221" t="s">
        <v>153</v>
      </c>
      <c r="BK181" s="223">
        <f>SUM(BK182:BK186)</f>
        <v>0</v>
      </c>
    </row>
    <row r="182" spans="1:65" s="2" customFormat="1" ht="16.5" customHeight="1">
      <c r="A182" s="38"/>
      <c r="B182" s="39"/>
      <c r="C182" s="226" t="s">
        <v>7</v>
      </c>
      <c r="D182" s="226" t="s">
        <v>155</v>
      </c>
      <c r="E182" s="227" t="s">
        <v>1114</v>
      </c>
      <c r="F182" s="228" t="s">
        <v>1115</v>
      </c>
      <c r="G182" s="229" t="s">
        <v>184</v>
      </c>
      <c r="H182" s="230">
        <v>2.9</v>
      </c>
      <c r="I182" s="231"/>
      <c r="J182" s="232">
        <f>ROUND(I182*H182,2)</f>
        <v>0</v>
      </c>
      <c r="K182" s="228" t="s">
        <v>166</v>
      </c>
      <c r="L182" s="44"/>
      <c r="M182" s="233" t="s">
        <v>1</v>
      </c>
      <c r="N182" s="234" t="s">
        <v>42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159</v>
      </c>
      <c r="AT182" s="237" t="s">
        <v>155</v>
      </c>
      <c r="AU182" s="237" t="s">
        <v>86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84</v>
      </c>
      <c r="BK182" s="238">
        <f>ROUND(I182*H182,2)</f>
        <v>0</v>
      </c>
      <c r="BL182" s="17" t="s">
        <v>159</v>
      </c>
      <c r="BM182" s="237" t="s">
        <v>1116</v>
      </c>
    </row>
    <row r="183" spans="1:51" s="13" customFormat="1" ht="12">
      <c r="A183" s="13"/>
      <c r="B183" s="239"/>
      <c r="C183" s="240"/>
      <c r="D183" s="241" t="s">
        <v>161</v>
      </c>
      <c r="E183" s="242" t="s">
        <v>1</v>
      </c>
      <c r="F183" s="243" t="s">
        <v>1117</v>
      </c>
      <c r="G183" s="240"/>
      <c r="H183" s="244">
        <v>1.44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161</v>
      </c>
      <c r="AU183" s="250" t="s">
        <v>86</v>
      </c>
      <c r="AV183" s="13" t="s">
        <v>86</v>
      </c>
      <c r="AW183" s="13" t="s">
        <v>34</v>
      </c>
      <c r="AX183" s="13" t="s">
        <v>77</v>
      </c>
      <c r="AY183" s="250" t="s">
        <v>153</v>
      </c>
    </row>
    <row r="184" spans="1:51" s="13" customFormat="1" ht="12">
      <c r="A184" s="13"/>
      <c r="B184" s="239"/>
      <c r="C184" s="240"/>
      <c r="D184" s="241" t="s">
        <v>161</v>
      </c>
      <c r="E184" s="242" t="s">
        <v>1</v>
      </c>
      <c r="F184" s="243" t="s">
        <v>1118</v>
      </c>
      <c r="G184" s="240"/>
      <c r="H184" s="244">
        <v>0.8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161</v>
      </c>
      <c r="AU184" s="250" t="s">
        <v>86</v>
      </c>
      <c r="AV184" s="13" t="s">
        <v>86</v>
      </c>
      <c r="AW184" s="13" t="s">
        <v>34</v>
      </c>
      <c r="AX184" s="13" t="s">
        <v>77</v>
      </c>
      <c r="AY184" s="250" t="s">
        <v>153</v>
      </c>
    </row>
    <row r="185" spans="1:51" s="13" customFormat="1" ht="12">
      <c r="A185" s="13"/>
      <c r="B185" s="239"/>
      <c r="C185" s="240"/>
      <c r="D185" s="241" t="s">
        <v>161</v>
      </c>
      <c r="E185" s="242" t="s">
        <v>1</v>
      </c>
      <c r="F185" s="243" t="s">
        <v>1119</v>
      </c>
      <c r="G185" s="240"/>
      <c r="H185" s="244">
        <v>0.66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161</v>
      </c>
      <c r="AU185" s="250" t="s">
        <v>86</v>
      </c>
      <c r="AV185" s="13" t="s">
        <v>86</v>
      </c>
      <c r="AW185" s="13" t="s">
        <v>34</v>
      </c>
      <c r="AX185" s="13" t="s">
        <v>77</v>
      </c>
      <c r="AY185" s="250" t="s">
        <v>153</v>
      </c>
    </row>
    <row r="186" spans="1:51" s="15" customFormat="1" ht="12">
      <c r="A186" s="15"/>
      <c r="B186" s="269"/>
      <c r="C186" s="270"/>
      <c r="D186" s="241" t="s">
        <v>161</v>
      </c>
      <c r="E186" s="271" t="s">
        <v>1</v>
      </c>
      <c r="F186" s="272" t="s">
        <v>390</v>
      </c>
      <c r="G186" s="270"/>
      <c r="H186" s="273">
        <v>2.9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9" t="s">
        <v>161</v>
      </c>
      <c r="AU186" s="279" t="s">
        <v>86</v>
      </c>
      <c r="AV186" s="15" t="s">
        <v>159</v>
      </c>
      <c r="AW186" s="15" t="s">
        <v>34</v>
      </c>
      <c r="AX186" s="15" t="s">
        <v>84</v>
      </c>
      <c r="AY186" s="279" t="s">
        <v>153</v>
      </c>
    </row>
    <row r="187" spans="1:63" s="12" customFormat="1" ht="22.8" customHeight="1">
      <c r="A187" s="12"/>
      <c r="B187" s="210"/>
      <c r="C187" s="211"/>
      <c r="D187" s="212" t="s">
        <v>76</v>
      </c>
      <c r="E187" s="224" t="s">
        <v>181</v>
      </c>
      <c r="F187" s="224" t="s">
        <v>842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SUM(P188:P201)</f>
        <v>0</v>
      </c>
      <c r="Q187" s="218"/>
      <c r="R187" s="219">
        <f>SUM(R188:R201)</f>
        <v>7.019826</v>
      </c>
      <c r="S187" s="218"/>
      <c r="T187" s="220">
        <f>SUM(T188:T201)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84</v>
      </c>
      <c r="AT187" s="222" t="s">
        <v>76</v>
      </c>
      <c r="AU187" s="222" t="s">
        <v>84</v>
      </c>
      <c r="AY187" s="221" t="s">
        <v>153</v>
      </c>
      <c r="BK187" s="223">
        <f>SUM(BK188:BK201)</f>
        <v>0</v>
      </c>
    </row>
    <row r="188" spans="1:65" s="2" customFormat="1" ht="16.5" customHeight="1">
      <c r="A188" s="38"/>
      <c r="B188" s="39"/>
      <c r="C188" s="226" t="s">
        <v>391</v>
      </c>
      <c r="D188" s="226" t="s">
        <v>155</v>
      </c>
      <c r="E188" s="227" t="s">
        <v>1120</v>
      </c>
      <c r="F188" s="228" t="s">
        <v>1121</v>
      </c>
      <c r="G188" s="229" t="s">
        <v>158</v>
      </c>
      <c r="H188" s="230">
        <v>14.6</v>
      </c>
      <c r="I188" s="231"/>
      <c r="J188" s="232">
        <f>ROUND(I188*H188,2)</f>
        <v>0</v>
      </c>
      <c r="K188" s="228" t="s">
        <v>166</v>
      </c>
      <c r="L188" s="44"/>
      <c r="M188" s="233" t="s">
        <v>1</v>
      </c>
      <c r="N188" s="234" t="s">
        <v>42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159</v>
      </c>
      <c r="AT188" s="237" t="s">
        <v>155</v>
      </c>
      <c r="AU188" s="237" t="s">
        <v>86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84</v>
      </c>
      <c r="BK188" s="238">
        <f>ROUND(I188*H188,2)</f>
        <v>0</v>
      </c>
      <c r="BL188" s="17" t="s">
        <v>159</v>
      </c>
      <c r="BM188" s="237" t="s">
        <v>1122</v>
      </c>
    </row>
    <row r="189" spans="1:51" s="13" customFormat="1" ht="12">
      <c r="A189" s="13"/>
      <c r="B189" s="239"/>
      <c r="C189" s="240"/>
      <c r="D189" s="241" t="s">
        <v>161</v>
      </c>
      <c r="E189" s="242" t="s">
        <v>1</v>
      </c>
      <c r="F189" s="243" t="s">
        <v>1123</v>
      </c>
      <c r="G189" s="240"/>
      <c r="H189" s="244">
        <v>14.6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161</v>
      </c>
      <c r="AU189" s="250" t="s">
        <v>86</v>
      </c>
      <c r="AV189" s="13" t="s">
        <v>86</v>
      </c>
      <c r="AW189" s="13" t="s">
        <v>34</v>
      </c>
      <c r="AX189" s="13" t="s">
        <v>84</v>
      </c>
      <c r="AY189" s="250" t="s">
        <v>153</v>
      </c>
    </row>
    <row r="190" spans="1:65" s="2" customFormat="1" ht="16.5" customHeight="1">
      <c r="A190" s="38"/>
      <c r="B190" s="39"/>
      <c r="C190" s="226" t="s">
        <v>559</v>
      </c>
      <c r="D190" s="226" t="s">
        <v>155</v>
      </c>
      <c r="E190" s="227" t="s">
        <v>1124</v>
      </c>
      <c r="F190" s="228" t="s">
        <v>1125</v>
      </c>
      <c r="G190" s="229" t="s">
        <v>158</v>
      </c>
      <c r="H190" s="230">
        <v>14.6</v>
      </c>
      <c r="I190" s="231"/>
      <c r="J190" s="232">
        <f>ROUND(I190*H190,2)</f>
        <v>0</v>
      </c>
      <c r="K190" s="228" t="s">
        <v>166</v>
      </c>
      <c r="L190" s="44"/>
      <c r="M190" s="233" t="s">
        <v>1</v>
      </c>
      <c r="N190" s="234" t="s">
        <v>42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159</v>
      </c>
      <c r="AT190" s="237" t="s">
        <v>155</v>
      </c>
      <c r="AU190" s="237" t="s">
        <v>86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84</v>
      </c>
      <c r="BK190" s="238">
        <f>ROUND(I190*H190,2)</f>
        <v>0</v>
      </c>
      <c r="BL190" s="17" t="s">
        <v>159</v>
      </c>
      <c r="BM190" s="237" t="s">
        <v>1126</v>
      </c>
    </row>
    <row r="191" spans="1:51" s="13" customFormat="1" ht="12">
      <c r="A191" s="13"/>
      <c r="B191" s="239"/>
      <c r="C191" s="240"/>
      <c r="D191" s="241" t="s">
        <v>161</v>
      </c>
      <c r="E191" s="242" t="s">
        <v>1</v>
      </c>
      <c r="F191" s="243" t="s">
        <v>1123</v>
      </c>
      <c r="G191" s="240"/>
      <c r="H191" s="244">
        <v>14.6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161</v>
      </c>
      <c r="AU191" s="250" t="s">
        <v>86</v>
      </c>
      <c r="AV191" s="13" t="s">
        <v>86</v>
      </c>
      <c r="AW191" s="13" t="s">
        <v>34</v>
      </c>
      <c r="AX191" s="13" t="s">
        <v>84</v>
      </c>
      <c r="AY191" s="250" t="s">
        <v>153</v>
      </c>
    </row>
    <row r="192" spans="1:65" s="2" customFormat="1" ht="33" customHeight="1">
      <c r="A192" s="38"/>
      <c r="B192" s="39"/>
      <c r="C192" s="226" t="s">
        <v>700</v>
      </c>
      <c r="D192" s="226" t="s">
        <v>155</v>
      </c>
      <c r="E192" s="227" t="s">
        <v>1127</v>
      </c>
      <c r="F192" s="228" t="s">
        <v>1128</v>
      </c>
      <c r="G192" s="229" t="s">
        <v>158</v>
      </c>
      <c r="H192" s="230">
        <v>14.6</v>
      </c>
      <c r="I192" s="231"/>
      <c r="J192" s="232">
        <f>ROUND(I192*H192,2)</f>
        <v>0</v>
      </c>
      <c r="K192" s="228" t="s">
        <v>166</v>
      </c>
      <c r="L192" s="44"/>
      <c r="M192" s="233" t="s">
        <v>1</v>
      </c>
      <c r="N192" s="234" t="s">
        <v>42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159</v>
      </c>
      <c r="AT192" s="237" t="s">
        <v>155</v>
      </c>
      <c r="AU192" s="237" t="s">
        <v>86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84</v>
      </c>
      <c r="BK192" s="238">
        <f>ROUND(I192*H192,2)</f>
        <v>0</v>
      </c>
      <c r="BL192" s="17" t="s">
        <v>159</v>
      </c>
      <c r="BM192" s="237" t="s">
        <v>1129</v>
      </c>
    </row>
    <row r="193" spans="1:51" s="13" customFormat="1" ht="12">
      <c r="A193" s="13"/>
      <c r="B193" s="239"/>
      <c r="C193" s="240"/>
      <c r="D193" s="241" t="s">
        <v>161</v>
      </c>
      <c r="E193" s="242" t="s">
        <v>1</v>
      </c>
      <c r="F193" s="243" t="s">
        <v>1123</v>
      </c>
      <c r="G193" s="240"/>
      <c r="H193" s="244">
        <v>14.6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161</v>
      </c>
      <c r="AU193" s="250" t="s">
        <v>86</v>
      </c>
      <c r="AV193" s="13" t="s">
        <v>86</v>
      </c>
      <c r="AW193" s="13" t="s">
        <v>34</v>
      </c>
      <c r="AX193" s="13" t="s">
        <v>84</v>
      </c>
      <c r="AY193" s="250" t="s">
        <v>153</v>
      </c>
    </row>
    <row r="194" spans="1:65" s="2" customFormat="1" ht="33" customHeight="1">
      <c r="A194" s="38"/>
      <c r="B194" s="39"/>
      <c r="C194" s="226" t="s">
        <v>705</v>
      </c>
      <c r="D194" s="226" t="s">
        <v>155</v>
      </c>
      <c r="E194" s="227" t="s">
        <v>1130</v>
      </c>
      <c r="F194" s="228" t="s">
        <v>1131</v>
      </c>
      <c r="G194" s="229" t="s">
        <v>158</v>
      </c>
      <c r="H194" s="230">
        <v>14.6</v>
      </c>
      <c r="I194" s="231"/>
      <c r="J194" s="232">
        <f>ROUND(I194*H194,2)</f>
        <v>0</v>
      </c>
      <c r="K194" s="228" t="s">
        <v>166</v>
      </c>
      <c r="L194" s="44"/>
      <c r="M194" s="233" t="s">
        <v>1</v>
      </c>
      <c r="N194" s="234" t="s">
        <v>42</v>
      </c>
      <c r="O194" s="91"/>
      <c r="P194" s="235">
        <f>O194*H194</f>
        <v>0</v>
      </c>
      <c r="Q194" s="235">
        <v>0.48081</v>
      </c>
      <c r="R194" s="235">
        <f>Q194*H194</f>
        <v>7.019826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159</v>
      </c>
      <c r="AT194" s="237" t="s">
        <v>155</v>
      </c>
      <c r="AU194" s="237" t="s">
        <v>86</v>
      </c>
      <c r="AY194" s="17" t="s">
        <v>153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84</v>
      </c>
      <c r="BK194" s="238">
        <f>ROUND(I194*H194,2)</f>
        <v>0</v>
      </c>
      <c r="BL194" s="17" t="s">
        <v>159</v>
      </c>
      <c r="BM194" s="237" t="s">
        <v>1132</v>
      </c>
    </row>
    <row r="195" spans="1:51" s="13" customFormat="1" ht="12">
      <c r="A195" s="13"/>
      <c r="B195" s="239"/>
      <c r="C195" s="240"/>
      <c r="D195" s="241" t="s">
        <v>161</v>
      </c>
      <c r="E195" s="242" t="s">
        <v>1</v>
      </c>
      <c r="F195" s="243" t="s">
        <v>1123</v>
      </c>
      <c r="G195" s="240"/>
      <c r="H195" s="244">
        <v>14.6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161</v>
      </c>
      <c r="AU195" s="250" t="s">
        <v>86</v>
      </c>
      <c r="AV195" s="13" t="s">
        <v>86</v>
      </c>
      <c r="AW195" s="13" t="s">
        <v>34</v>
      </c>
      <c r="AX195" s="13" t="s">
        <v>84</v>
      </c>
      <c r="AY195" s="250" t="s">
        <v>153</v>
      </c>
    </row>
    <row r="196" spans="1:65" s="2" customFormat="1" ht="21.75" customHeight="1">
      <c r="A196" s="38"/>
      <c r="B196" s="39"/>
      <c r="C196" s="226" t="s">
        <v>710</v>
      </c>
      <c r="D196" s="226" t="s">
        <v>155</v>
      </c>
      <c r="E196" s="227" t="s">
        <v>1133</v>
      </c>
      <c r="F196" s="228" t="s">
        <v>1134</v>
      </c>
      <c r="G196" s="229" t="s">
        <v>158</v>
      </c>
      <c r="H196" s="230">
        <v>14.6</v>
      </c>
      <c r="I196" s="231"/>
      <c r="J196" s="232">
        <f>ROUND(I196*H196,2)</f>
        <v>0</v>
      </c>
      <c r="K196" s="228" t="s">
        <v>166</v>
      </c>
      <c r="L196" s="44"/>
      <c r="M196" s="233" t="s">
        <v>1</v>
      </c>
      <c r="N196" s="234" t="s">
        <v>42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159</v>
      </c>
      <c r="AT196" s="237" t="s">
        <v>155</v>
      </c>
      <c r="AU196" s="237" t="s">
        <v>86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84</v>
      </c>
      <c r="BK196" s="238">
        <f>ROUND(I196*H196,2)</f>
        <v>0</v>
      </c>
      <c r="BL196" s="17" t="s">
        <v>159</v>
      </c>
      <c r="BM196" s="237" t="s">
        <v>1135</v>
      </c>
    </row>
    <row r="197" spans="1:51" s="13" customFormat="1" ht="12">
      <c r="A197" s="13"/>
      <c r="B197" s="239"/>
      <c r="C197" s="240"/>
      <c r="D197" s="241" t="s">
        <v>161</v>
      </c>
      <c r="E197" s="242" t="s">
        <v>1</v>
      </c>
      <c r="F197" s="243" t="s">
        <v>1123</v>
      </c>
      <c r="G197" s="240"/>
      <c r="H197" s="244">
        <v>14.6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161</v>
      </c>
      <c r="AU197" s="250" t="s">
        <v>86</v>
      </c>
      <c r="AV197" s="13" t="s">
        <v>86</v>
      </c>
      <c r="AW197" s="13" t="s">
        <v>34</v>
      </c>
      <c r="AX197" s="13" t="s">
        <v>84</v>
      </c>
      <c r="AY197" s="250" t="s">
        <v>153</v>
      </c>
    </row>
    <row r="198" spans="1:65" s="2" customFormat="1" ht="24.15" customHeight="1">
      <c r="A198" s="38"/>
      <c r="B198" s="39"/>
      <c r="C198" s="226" t="s">
        <v>715</v>
      </c>
      <c r="D198" s="226" t="s">
        <v>155</v>
      </c>
      <c r="E198" s="227" t="s">
        <v>1136</v>
      </c>
      <c r="F198" s="228" t="s">
        <v>1137</v>
      </c>
      <c r="G198" s="229" t="s">
        <v>158</v>
      </c>
      <c r="H198" s="230">
        <v>14.6</v>
      </c>
      <c r="I198" s="231"/>
      <c r="J198" s="232">
        <f>ROUND(I198*H198,2)</f>
        <v>0</v>
      </c>
      <c r="K198" s="228" t="s">
        <v>166</v>
      </c>
      <c r="L198" s="44"/>
      <c r="M198" s="233" t="s">
        <v>1</v>
      </c>
      <c r="N198" s="234" t="s">
        <v>42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159</v>
      </c>
      <c r="AT198" s="237" t="s">
        <v>155</v>
      </c>
      <c r="AU198" s="237" t="s">
        <v>86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84</v>
      </c>
      <c r="BK198" s="238">
        <f>ROUND(I198*H198,2)</f>
        <v>0</v>
      </c>
      <c r="BL198" s="17" t="s">
        <v>159</v>
      </c>
      <c r="BM198" s="237" t="s">
        <v>1138</v>
      </c>
    </row>
    <row r="199" spans="1:51" s="13" customFormat="1" ht="12">
      <c r="A199" s="13"/>
      <c r="B199" s="239"/>
      <c r="C199" s="240"/>
      <c r="D199" s="241" t="s">
        <v>161</v>
      </c>
      <c r="E199" s="242" t="s">
        <v>1</v>
      </c>
      <c r="F199" s="243" t="s">
        <v>1123</v>
      </c>
      <c r="G199" s="240"/>
      <c r="H199" s="244">
        <v>14.6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161</v>
      </c>
      <c r="AU199" s="250" t="s">
        <v>86</v>
      </c>
      <c r="AV199" s="13" t="s">
        <v>86</v>
      </c>
      <c r="AW199" s="13" t="s">
        <v>34</v>
      </c>
      <c r="AX199" s="13" t="s">
        <v>84</v>
      </c>
      <c r="AY199" s="250" t="s">
        <v>153</v>
      </c>
    </row>
    <row r="200" spans="1:65" s="2" customFormat="1" ht="33" customHeight="1">
      <c r="A200" s="38"/>
      <c r="B200" s="39"/>
      <c r="C200" s="226" t="s">
        <v>719</v>
      </c>
      <c r="D200" s="226" t="s">
        <v>155</v>
      </c>
      <c r="E200" s="227" t="s">
        <v>1139</v>
      </c>
      <c r="F200" s="228" t="s">
        <v>1140</v>
      </c>
      <c r="G200" s="229" t="s">
        <v>158</v>
      </c>
      <c r="H200" s="230">
        <v>14.6</v>
      </c>
      <c r="I200" s="231"/>
      <c r="J200" s="232">
        <f>ROUND(I200*H200,2)</f>
        <v>0</v>
      </c>
      <c r="K200" s="228" t="s">
        <v>166</v>
      </c>
      <c r="L200" s="44"/>
      <c r="M200" s="233" t="s">
        <v>1</v>
      </c>
      <c r="N200" s="234" t="s">
        <v>42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159</v>
      </c>
      <c r="AT200" s="237" t="s">
        <v>155</v>
      </c>
      <c r="AU200" s="237" t="s">
        <v>86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84</v>
      </c>
      <c r="BK200" s="238">
        <f>ROUND(I200*H200,2)</f>
        <v>0</v>
      </c>
      <c r="BL200" s="17" t="s">
        <v>159</v>
      </c>
      <c r="BM200" s="237" t="s">
        <v>1141</v>
      </c>
    </row>
    <row r="201" spans="1:51" s="13" customFormat="1" ht="12">
      <c r="A201" s="13"/>
      <c r="B201" s="239"/>
      <c r="C201" s="240"/>
      <c r="D201" s="241" t="s">
        <v>161</v>
      </c>
      <c r="E201" s="242" t="s">
        <v>1</v>
      </c>
      <c r="F201" s="243" t="s">
        <v>1123</v>
      </c>
      <c r="G201" s="240"/>
      <c r="H201" s="244">
        <v>14.6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161</v>
      </c>
      <c r="AU201" s="250" t="s">
        <v>86</v>
      </c>
      <c r="AV201" s="13" t="s">
        <v>86</v>
      </c>
      <c r="AW201" s="13" t="s">
        <v>34</v>
      </c>
      <c r="AX201" s="13" t="s">
        <v>84</v>
      </c>
      <c r="AY201" s="250" t="s">
        <v>153</v>
      </c>
    </row>
    <row r="202" spans="1:63" s="12" customFormat="1" ht="22.8" customHeight="1">
      <c r="A202" s="12"/>
      <c r="B202" s="210"/>
      <c r="C202" s="211"/>
      <c r="D202" s="212" t="s">
        <v>76</v>
      </c>
      <c r="E202" s="224" t="s">
        <v>236</v>
      </c>
      <c r="F202" s="224" t="s">
        <v>554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SUM(P203:P229)</f>
        <v>0</v>
      </c>
      <c r="Q202" s="218"/>
      <c r="R202" s="219">
        <f>SUM(R203:R229)</f>
        <v>0.060738</v>
      </c>
      <c r="S202" s="218"/>
      <c r="T202" s="220">
        <f>SUM(T203:T229)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84</v>
      </c>
      <c r="AT202" s="222" t="s">
        <v>76</v>
      </c>
      <c r="AU202" s="222" t="s">
        <v>84</v>
      </c>
      <c r="AY202" s="221" t="s">
        <v>153</v>
      </c>
      <c r="BK202" s="223">
        <f>SUM(BK203:BK229)</f>
        <v>0</v>
      </c>
    </row>
    <row r="203" spans="1:65" s="2" customFormat="1" ht="24.15" customHeight="1">
      <c r="A203" s="38"/>
      <c r="B203" s="39"/>
      <c r="C203" s="226" t="s">
        <v>724</v>
      </c>
      <c r="D203" s="226" t="s">
        <v>155</v>
      </c>
      <c r="E203" s="227" t="s">
        <v>1142</v>
      </c>
      <c r="F203" s="228" t="s">
        <v>1143</v>
      </c>
      <c r="G203" s="229" t="s">
        <v>165</v>
      </c>
      <c r="H203" s="230">
        <v>30</v>
      </c>
      <c r="I203" s="231"/>
      <c r="J203" s="232">
        <f>ROUND(I203*H203,2)</f>
        <v>0</v>
      </c>
      <c r="K203" s="228" t="s">
        <v>166</v>
      </c>
      <c r="L203" s="44"/>
      <c r="M203" s="233" t="s">
        <v>1</v>
      </c>
      <c r="N203" s="234" t="s">
        <v>42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159</v>
      </c>
      <c r="AT203" s="237" t="s">
        <v>155</v>
      </c>
      <c r="AU203" s="237" t="s">
        <v>86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84</v>
      </c>
      <c r="BK203" s="238">
        <f>ROUND(I203*H203,2)</f>
        <v>0</v>
      </c>
      <c r="BL203" s="17" t="s">
        <v>159</v>
      </c>
      <c r="BM203" s="237" t="s">
        <v>1144</v>
      </c>
    </row>
    <row r="204" spans="1:51" s="13" customFormat="1" ht="12">
      <c r="A204" s="13"/>
      <c r="B204" s="239"/>
      <c r="C204" s="240"/>
      <c r="D204" s="241" t="s">
        <v>161</v>
      </c>
      <c r="E204" s="242" t="s">
        <v>1</v>
      </c>
      <c r="F204" s="243" t="s">
        <v>730</v>
      </c>
      <c r="G204" s="240"/>
      <c r="H204" s="244">
        <v>30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161</v>
      </c>
      <c r="AU204" s="250" t="s">
        <v>86</v>
      </c>
      <c r="AV204" s="13" t="s">
        <v>86</v>
      </c>
      <c r="AW204" s="13" t="s">
        <v>34</v>
      </c>
      <c r="AX204" s="13" t="s">
        <v>84</v>
      </c>
      <c r="AY204" s="250" t="s">
        <v>153</v>
      </c>
    </row>
    <row r="205" spans="1:65" s="2" customFormat="1" ht="24.15" customHeight="1">
      <c r="A205" s="38"/>
      <c r="B205" s="39"/>
      <c r="C205" s="280" t="s">
        <v>730</v>
      </c>
      <c r="D205" s="280" t="s">
        <v>560</v>
      </c>
      <c r="E205" s="281" t="s">
        <v>1145</v>
      </c>
      <c r="F205" s="282" t="s">
        <v>1146</v>
      </c>
      <c r="G205" s="283" t="s">
        <v>165</v>
      </c>
      <c r="H205" s="284">
        <v>30.45</v>
      </c>
      <c r="I205" s="285"/>
      <c r="J205" s="286">
        <f>ROUND(I205*H205,2)</f>
        <v>0</v>
      </c>
      <c r="K205" s="282" t="s">
        <v>166</v>
      </c>
      <c r="L205" s="287"/>
      <c r="M205" s="288" t="s">
        <v>1</v>
      </c>
      <c r="N205" s="289" t="s">
        <v>42</v>
      </c>
      <c r="O205" s="91"/>
      <c r="P205" s="235">
        <f>O205*H205</f>
        <v>0</v>
      </c>
      <c r="Q205" s="235">
        <v>0.00068</v>
      </c>
      <c r="R205" s="235">
        <f>Q205*H205</f>
        <v>0.020706000000000002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236</v>
      </c>
      <c r="AT205" s="237" t="s">
        <v>560</v>
      </c>
      <c r="AU205" s="237" t="s">
        <v>86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84</v>
      </c>
      <c r="BK205" s="238">
        <f>ROUND(I205*H205,2)</f>
        <v>0</v>
      </c>
      <c r="BL205" s="17" t="s">
        <v>159</v>
      </c>
      <c r="BM205" s="237" t="s">
        <v>1147</v>
      </c>
    </row>
    <row r="206" spans="1:51" s="13" customFormat="1" ht="12">
      <c r="A206" s="13"/>
      <c r="B206" s="239"/>
      <c r="C206" s="240"/>
      <c r="D206" s="241" t="s">
        <v>161</v>
      </c>
      <c r="E206" s="240"/>
      <c r="F206" s="243" t="s">
        <v>1148</v>
      </c>
      <c r="G206" s="240"/>
      <c r="H206" s="244">
        <v>30.45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161</v>
      </c>
      <c r="AU206" s="250" t="s">
        <v>86</v>
      </c>
      <c r="AV206" s="13" t="s">
        <v>86</v>
      </c>
      <c r="AW206" s="13" t="s">
        <v>4</v>
      </c>
      <c r="AX206" s="13" t="s">
        <v>84</v>
      </c>
      <c r="AY206" s="250" t="s">
        <v>153</v>
      </c>
    </row>
    <row r="207" spans="1:65" s="2" customFormat="1" ht="24.15" customHeight="1">
      <c r="A207" s="38"/>
      <c r="B207" s="39"/>
      <c r="C207" s="226" t="s">
        <v>736</v>
      </c>
      <c r="D207" s="226" t="s">
        <v>155</v>
      </c>
      <c r="E207" s="227" t="s">
        <v>1149</v>
      </c>
      <c r="F207" s="228" t="s">
        <v>1150</v>
      </c>
      <c r="G207" s="229" t="s">
        <v>165</v>
      </c>
      <c r="H207" s="230">
        <v>20</v>
      </c>
      <c r="I207" s="231"/>
      <c r="J207" s="232">
        <f>ROUND(I207*H207,2)</f>
        <v>0</v>
      </c>
      <c r="K207" s="228" t="s">
        <v>166</v>
      </c>
      <c r="L207" s="44"/>
      <c r="M207" s="233" t="s">
        <v>1</v>
      </c>
      <c r="N207" s="234" t="s">
        <v>42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159</v>
      </c>
      <c r="AT207" s="237" t="s">
        <v>155</v>
      </c>
      <c r="AU207" s="237" t="s">
        <v>86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84</v>
      </c>
      <c r="BK207" s="238">
        <f>ROUND(I207*H207,2)</f>
        <v>0</v>
      </c>
      <c r="BL207" s="17" t="s">
        <v>159</v>
      </c>
      <c r="BM207" s="237" t="s">
        <v>1151</v>
      </c>
    </row>
    <row r="208" spans="1:51" s="13" customFormat="1" ht="12">
      <c r="A208" s="13"/>
      <c r="B208" s="239"/>
      <c r="C208" s="240"/>
      <c r="D208" s="241" t="s">
        <v>161</v>
      </c>
      <c r="E208" s="242" t="s">
        <v>1</v>
      </c>
      <c r="F208" s="243" t="s">
        <v>377</v>
      </c>
      <c r="G208" s="240"/>
      <c r="H208" s="244">
        <v>20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161</v>
      </c>
      <c r="AU208" s="250" t="s">
        <v>86</v>
      </c>
      <c r="AV208" s="13" t="s">
        <v>86</v>
      </c>
      <c r="AW208" s="13" t="s">
        <v>34</v>
      </c>
      <c r="AX208" s="13" t="s">
        <v>84</v>
      </c>
      <c r="AY208" s="250" t="s">
        <v>153</v>
      </c>
    </row>
    <row r="209" spans="1:65" s="2" customFormat="1" ht="24.15" customHeight="1">
      <c r="A209" s="38"/>
      <c r="B209" s="39"/>
      <c r="C209" s="280" t="s">
        <v>740</v>
      </c>
      <c r="D209" s="280" t="s">
        <v>560</v>
      </c>
      <c r="E209" s="281" t="s">
        <v>1152</v>
      </c>
      <c r="F209" s="282" t="s">
        <v>1153</v>
      </c>
      <c r="G209" s="283" t="s">
        <v>165</v>
      </c>
      <c r="H209" s="284">
        <v>20.3</v>
      </c>
      <c r="I209" s="285"/>
      <c r="J209" s="286">
        <f>ROUND(I209*H209,2)</f>
        <v>0</v>
      </c>
      <c r="K209" s="282" t="s">
        <v>1</v>
      </c>
      <c r="L209" s="287"/>
      <c r="M209" s="288" t="s">
        <v>1</v>
      </c>
      <c r="N209" s="289" t="s">
        <v>42</v>
      </c>
      <c r="O209" s="91"/>
      <c r="P209" s="235">
        <f>O209*H209</f>
        <v>0</v>
      </c>
      <c r="Q209" s="235">
        <v>0.00144</v>
      </c>
      <c r="R209" s="235">
        <f>Q209*H209</f>
        <v>0.029232000000000005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236</v>
      </c>
      <c r="AT209" s="237" t="s">
        <v>560</v>
      </c>
      <c r="AU209" s="237" t="s">
        <v>86</v>
      </c>
      <c r="AY209" s="17" t="s">
        <v>153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84</v>
      </c>
      <c r="BK209" s="238">
        <f>ROUND(I209*H209,2)</f>
        <v>0</v>
      </c>
      <c r="BL209" s="17" t="s">
        <v>159</v>
      </c>
      <c r="BM209" s="237" t="s">
        <v>1154</v>
      </c>
    </row>
    <row r="210" spans="1:51" s="13" customFormat="1" ht="12">
      <c r="A210" s="13"/>
      <c r="B210" s="239"/>
      <c r="C210" s="240"/>
      <c r="D210" s="241" t="s">
        <v>161</v>
      </c>
      <c r="E210" s="240"/>
      <c r="F210" s="243" t="s">
        <v>1155</v>
      </c>
      <c r="G210" s="240"/>
      <c r="H210" s="244">
        <v>20.3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161</v>
      </c>
      <c r="AU210" s="250" t="s">
        <v>86</v>
      </c>
      <c r="AV210" s="13" t="s">
        <v>86</v>
      </c>
      <c r="AW210" s="13" t="s">
        <v>4</v>
      </c>
      <c r="AX210" s="13" t="s">
        <v>84</v>
      </c>
      <c r="AY210" s="250" t="s">
        <v>153</v>
      </c>
    </row>
    <row r="211" spans="1:65" s="2" customFormat="1" ht="24.15" customHeight="1">
      <c r="A211" s="38"/>
      <c r="B211" s="39"/>
      <c r="C211" s="226" t="s">
        <v>746</v>
      </c>
      <c r="D211" s="226" t="s">
        <v>155</v>
      </c>
      <c r="E211" s="227" t="s">
        <v>1156</v>
      </c>
      <c r="F211" s="228" t="s">
        <v>1157</v>
      </c>
      <c r="G211" s="229" t="s">
        <v>578</v>
      </c>
      <c r="H211" s="230">
        <v>2</v>
      </c>
      <c r="I211" s="231"/>
      <c r="J211" s="232">
        <f>ROUND(I211*H211,2)</f>
        <v>0</v>
      </c>
      <c r="K211" s="228" t="s">
        <v>166</v>
      </c>
      <c r="L211" s="44"/>
      <c r="M211" s="233" t="s">
        <v>1</v>
      </c>
      <c r="N211" s="234" t="s">
        <v>42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159</v>
      </c>
      <c r="AT211" s="237" t="s">
        <v>155</v>
      </c>
      <c r="AU211" s="237" t="s">
        <v>86</v>
      </c>
      <c r="AY211" s="17" t="s">
        <v>153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84</v>
      </c>
      <c r="BK211" s="238">
        <f>ROUND(I211*H211,2)</f>
        <v>0</v>
      </c>
      <c r="BL211" s="17" t="s">
        <v>159</v>
      </c>
      <c r="BM211" s="237" t="s">
        <v>1158</v>
      </c>
    </row>
    <row r="212" spans="1:65" s="2" customFormat="1" ht="16.5" customHeight="1">
      <c r="A212" s="38"/>
      <c r="B212" s="39"/>
      <c r="C212" s="280" t="s">
        <v>752</v>
      </c>
      <c r="D212" s="280" t="s">
        <v>560</v>
      </c>
      <c r="E212" s="281" t="s">
        <v>1159</v>
      </c>
      <c r="F212" s="282" t="s">
        <v>1160</v>
      </c>
      <c r="G212" s="283" t="s">
        <v>578</v>
      </c>
      <c r="H212" s="284">
        <v>2</v>
      </c>
      <c r="I212" s="285"/>
      <c r="J212" s="286">
        <f>ROUND(I212*H212,2)</f>
        <v>0</v>
      </c>
      <c r="K212" s="282" t="s">
        <v>166</v>
      </c>
      <c r="L212" s="287"/>
      <c r="M212" s="288" t="s">
        <v>1</v>
      </c>
      <c r="N212" s="289" t="s">
        <v>42</v>
      </c>
      <c r="O212" s="91"/>
      <c r="P212" s="235">
        <f>O212*H212</f>
        <v>0</v>
      </c>
      <c r="Q212" s="235">
        <v>0.00039</v>
      </c>
      <c r="R212" s="235">
        <f>Q212*H212</f>
        <v>0.00078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236</v>
      </c>
      <c r="AT212" s="237" t="s">
        <v>560</v>
      </c>
      <c r="AU212" s="237" t="s">
        <v>86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84</v>
      </c>
      <c r="BK212" s="238">
        <f>ROUND(I212*H212,2)</f>
        <v>0</v>
      </c>
      <c r="BL212" s="17" t="s">
        <v>159</v>
      </c>
      <c r="BM212" s="237" t="s">
        <v>1161</v>
      </c>
    </row>
    <row r="213" spans="1:65" s="2" customFormat="1" ht="24.15" customHeight="1">
      <c r="A213" s="38"/>
      <c r="B213" s="39"/>
      <c r="C213" s="226" t="s">
        <v>758</v>
      </c>
      <c r="D213" s="226" t="s">
        <v>155</v>
      </c>
      <c r="E213" s="227" t="s">
        <v>1162</v>
      </c>
      <c r="F213" s="228" t="s">
        <v>1163</v>
      </c>
      <c r="G213" s="229" t="s">
        <v>578</v>
      </c>
      <c r="H213" s="230">
        <v>6</v>
      </c>
      <c r="I213" s="231"/>
      <c r="J213" s="232">
        <f>ROUND(I213*H213,2)</f>
        <v>0</v>
      </c>
      <c r="K213" s="228" t="s">
        <v>166</v>
      </c>
      <c r="L213" s="44"/>
      <c r="M213" s="233" t="s">
        <v>1</v>
      </c>
      <c r="N213" s="234" t="s">
        <v>42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159</v>
      </c>
      <c r="AT213" s="237" t="s">
        <v>155</v>
      </c>
      <c r="AU213" s="237" t="s">
        <v>86</v>
      </c>
      <c r="AY213" s="17" t="s">
        <v>153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84</v>
      </c>
      <c r="BK213" s="238">
        <f>ROUND(I213*H213,2)</f>
        <v>0</v>
      </c>
      <c r="BL213" s="17" t="s">
        <v>159</v>
      </c>
      <c r="BM213" s="237" t="s">
        <v>1164</v>
      </c>
    </row>
    <row r="214" spans="1:65" s="2" customFormat="1" ht="16.5" customHeight="1">
      <c r="A214" s="38"/>
      <c r="B214" s="39"/>
      <c r="C214" s="280" t="s">
        <v>763</v>
      </c>
      <c r="D214" s="280" t="s">
        <v>560</v>
      </c>
      <c r="E214" s="281" t="s">
        <v>1165</v>
      </c>
      <c r="F214" s="282" t="s">
        <v>1166</v>
      </c>
      <c r="G214" s="283" t="s">
        <v>578</v>
      </c>
      <c r="H214" s="284">
        <v>6</v>
      </c>
      <c r="I214" s="285"/>
      <c r="J214" s="286">
        <f>ROUND(I214*H214,2)</f>
        <v>0</v>
      </c>
      <c r="K214" s="282" t="s">
        <v>166</v>
      </c>
      <c r="L214" s="287"/>
      <c r="M214" s="288" t="s">
        <v>1</v>
      </c>
      <c r="N214" s="289" t="s">
        <v>42</v>
      </c>
      <c r="O214" s="91"/>
      <c r="P214" s="235">
        <f>O214*H214</f>
        <v>0</v>
      </c>
      <c r="Q214" s="235">
        <v>0.00072</v>
      </c>
      <c r="R214" s="235">
        <f>Q214*H214</f>
        <v>0.00432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236</v>
      </c>
      <c r="AT214" s="237" t="s">
        <v>560</v>
      </c>
      <c r="AU214" s="237" t="s">
        <v>86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84</v>
      </c>
      <c r="BK214" s="238">
        <f>ROUND(I214*H214,2)</f>
        <v>0</v>
      </c>
      <c r="BL214" s="17" t="s">
        <v>159</v>
      </c>
      <c r="BM214" s="237" t="s">
        <v>1167</v>
      </c>
    </row>
    <row r="215" spans="1:65" s="2" customFormat="1" ht="16.5" customHeight="1">
      <c r="A215" s="38"/>
      <c r="B215" s="39"/>
      <c r="C215" s="226" t="s">
        <v>767</v>
      </c>
      <c r="D215" s="226" t="s">
        <v>155</v>
      </c>
      <c r="E215" s="227" t="s">
        <v>1168</v>
      </c>
      <c r="F215" s="228" t="s">
        <v>1169</v>
      </c>
      <c r="G215" s="229" t="s">
        <v>165</v>
      </c>
      <c r="H215" s="230">
        <v>30</v>
      </c>
      <c r="I215" s="231"/>
      <c r="J215" s="232">
        <f>ROUND(I215*H215,2)</f>
        <v>0</v>
      </c>
      <c r="K215" s="228" t="s">
        <v>166</v>
      </c>
      <c r="L215" s="44"/>
      <c r="M215" s="233" t="s">
        <v>1</v>
      </c>
      <c r="N215" s="234" t="s">
        <v>42</v>
      </c>
      <c r="O215" s="91"/>
      <c r="P215" s="235">
        <f>O215*H215</f>
        <v>0</v>
      </c>
      <c r="Q215" s="235">
        <v>0.00019</v>
      </c>
      <c r="R215" s="235">
        <f>Q215*H215</f>
        <v>0.0057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159</v>
      </c>
      <c r="AT215" s="237" t="s">
        <v>155</v>
      </c>
      <c r="AU215" s="237" t="s">
        <v>86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84</v>
      </c>
      <c r="BK215" s="238">
        <f>ROUND(I215*H215,2)</f>
        <v>0</v>
      </c>
      <c r="BL215" s="17" t="s">
        <v>159</v>
      </c>
      <c r="BM215" s="237" t="s">
        <v>1170</v>
      </c>
    </row>
    <row r="216" spans="1:51" s="13" customFormat="1" ht="12">
      <c r="A216" s="13"/>
      <c r="B216" s="239"/>
      <c r="C216" s="240"/>
      <c r="D216" s="241" t="s">
        <v>161</v>
      </c>
      <c r="E216" s="242" t="s">
        <v>1</v>
      </c>
      <c r="F216" s="243" t="s">
        <v>730</v>
      </c>
      <c r="G216" s="240"/>
      <c r="H216" s="244">
        <v>30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161</v>
      </c>
      <c r="AU216" s="250" t="s">
        <v>86</v>
      </c>
      <c r="AV216" s="13" t="s">
        <v>86</v>
      </c>
      <c r="AW216" s="13" t="s">
        <v>34</v>
      </c>
      <c r="AX216" s="13" t="s">
        <v>84</v>
      </c>
      <c r="AY216" s="250" t="s">
        <v>153</v>
      </c>
    </row>
    <row r="217" spans="1:65" s="2" customFormat="1" ht="24.15" customHeight="1">
      <c r="A217" s="38"/>
      <c r="B217" s="39"/>
      <c r="C217" s="226" t="s">
        <v>774</v>
      </c>
      <c r="D217" s="226" t="s">
        <v>155</v>
      </c>
      <c r="E217" s="227" t="s">
        <v>1171</v>
      </c>
      <c r="F217" s="228" t="s">
        <v>1172</v>
      </c>
      <c r="G217" s="229" t="s">
        <v>578</v>
      </c>
      <c r="H217" s="230">
        <v>2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42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159</v>
      </c>
      <c r="AT217" s="237" t="s">
        <v>155</v>
      </c>
      <c r="AU217" s="237" t="s">
        <v>86</v>
      </c>
      <c r="AY217" s="17" t="s">
        <v>153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84</v>
      </c>
      <c r="BK217" s="238">
        <f>ROUND(I217*H217,2)</f>
        <v>0</v>
      </c>
      <c r="BL217" s="17" t="s">
        <v>159</v>
      </c>
      <c r="BM217" s="237" t="s">
        <v>1173</v>
      </c>
    </row>
    <row r="218" spans="1:65" s="2" customFormat="1" ht="44.25" customHeight="1">
      <c r="A218" s="38"/>
      <c r="B218" s="39"/>
      <c r="C218" s="226" t="s">
        <v>779</v>
      </c>
      <c r="D218" s="226" t="s">
        <v>155</v>
      </c>
      <c r="E218" s="227" t="s">
        <v>1174</v>
      </c>
      <c r="F218" s="228" t="s">
        <v>1175</v>
      </c>
      <c r="G218" s="229" t="s">
        <v>165</v>
      </c>
      <c r="H218" s="230">
        <v>10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42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159</v>
      </c>
      <c r="AT218" s="237" t="s">
        <v>155</v>
      </c>
      <c r="AU218" s="237" t="s">
        <v>86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84</v>
      </c>
      <c r="BK218" s="238">
        <f>ROUND(I218*H218,2)</f>
        <v>0</v>
      </c>
      <c r="BL218" s="17" t="s">
        <v>159</v>
      </c>
      <c r="BM218" s="237" t="s">
        <v>1176</v>
      </c>
    </row>
    <row r="219" spans="1:65" s="2" customFormat="1" ht="16.5" customHeight="1">
      <c r="A219" s="38"/>
      <c r="B219" s="39"/>
      <c r="C219" s="226" t="s">
        <v>785</v>
      </c>
      <c r="D219" s="226" t="s">
        <v>155</v>
      </c>
      <c r="E219" s="227" t="s">
        <v>1177</v>
      </c>
      <c r="F219" s="228" t="s">
        <v>1178</v>
      </c>
      <c r="G219" s="229" t="s">
        <v>578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42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159</v>
      </c>
      <c r="AT219" s="237" t="s">
        <v>155</v>
      </c>
      <c r="AU219" s="237" t="s">
        <v>86</v>
      </c>
      <c r="AY219" s="17" t="s">
        <v>153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84</v>
      </c>
      <c r="BK219" s="238">
        <f>ROUND(I219*H219,2)</f>
        <v>0</v>
      </c>
      <c r="BL219" s="17" t="s">
        <v>159</v>
      </c>
      <c r="BM219" s="237" t="s">
        <v>1179</v>
      </c>
    </row>
    <row r="220" spans="1:65" s="2" customFormat="1" ht="16.5" customHeight="1">
      <c r="A220" s="38"/>
      <c r="B220" s="39"/>
      <c r="C220" s="226" t="s">
        <v>790</v>
      </c>
      <c r="D220" s="226" t="s">
        <v>155</v>
      </c>
      <c r="E220" s="227" t="s">
        <v>1180</v>
      </c>
      <c r="F220" s="228" t="s">
        <v>1181</v>
      </c>
      <c r="G220" s="229" t="s">
        <v>578</v>
      </c>
      <c r="H220" s="230">
        <v>1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42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159</v>
      </c>
      <c r="AT220" s="237" t="s">
        <v>155</v>
      </c>
      <c r="AU220" s="237" t="s">
        <v>86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84</v>
      </c>
      <c r="BK220" s="238">
        <f>ROUND(I220*H220,2)</f>
        <v>0</v>
      </c>
      <c r="BL220" s="17" t="s">
        <v>159</v>
      </c>
      <c r="BM220" s="237" t="s">
        <v>1182</v>
      </c>
    </row>
    <row r="221" spans="1:65" s="2" customFormat="1" ht="44.25" customHeight="1">
      <c r="A221" s="38"/>
      <c r="B221" s="39"/>
      <c r="C221" s="226" t="s">
        <v>794</v>
      </c>
      <c r="D221" s="226" t="s">
        <v>155</v>
      </c>
      <c r="E221" s="227" t="s">
        <v>1183</v>
      </c>
      <c r="F221" s="228" t="s">
        <v>1184</v>
      </c>
      <c r="G221" s="229" t="s">
        <v>578</v>
      </c>
      <c r="H221" s="230">
        <v>2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42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159</v>
      </c>
      <c r="AT221" s="237" t="s">
        <v>155</v>
      </c>
      <c r="AU221" s="237" t="s">
        <v>86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84</v>
      </c>
      <c r="BK221" s="238">
        <f>ROUND(I221*H221,2)</f>
        <v>0</v>
      </c>
      <c r="BL221" s="17" t="s">
        <v>159</v>
      </c>
      <c r="BM221" s="237" t="s">
        <v>1185</v>
      </c>
    </row>
    <row r="222" spans="1:65" s="2" customFormat="1" ht="24.15" customHeight="1">
      <c r="A222" s="38"/>
      <c r="B222" s="39"/>
      <c r="C222" s="226" t="s">
        <v>800</v>
      </c>
      <c r="D222" s="226" t="s">
        <v>155</v>
      </c>
      <c r="E222" s="227" t="s">
        <v>1186</v>
      </c>
      <c r="F222" s="228" t="s">
        <v>1187</v>
      </c>
      <c r="G222" s="229" t="s">
        <v>1188</v>
      </c>
      <c r="H222" s="230">
        <v>2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42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159</v>
      </c>
      <c r="AT222" s="237" t="s">
        <v>155</v>
      </c>
      <c r="AU222" s="237" t="s">
        <v>86</v>
      </c>
      <c r="AY222" s="17" t="s">
        <v>153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84</v>
      </c>
      <c r="BK222" s="238">
        <f>ROUND(I222*H222,2)</f>
        <v>0</v>
      </c>
      <c r="BL222" s="17" t="s">
        <v>159</v>
      </c>
      <c r="BM222" s="237" t="s">
        <v>1189</v>
      </c>
    </row>
    <row r="223" spans="1:65" s="2" customFormat="1" ht="24.15" customHeight="1">
      <c r="A223" s="38"/>
      <c r="B223" s="39"/>
      <c r="C223" s="226" t="s">
        <v>806</v>
      </c>
      <c r="D223" s="226" t="s">
        <v>155</v>
      </c>
      <c r="E223" s="227" t="s">
        <v>1190</v>
      </c>
      <c r="F223" s="228" t="s">
        <v>1191</v>
      </c>
      <c r="G223" s="229" t="s">
        <v>165</v>
      </c>
      <c r="H223" s="230">
        <v>20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42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159</v>
      </c>
      <c r="AT223" s="237" t="s">
        <v>155</v>
      </c>
      <c r="AU223" s="237" t="s">
        <v>86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84</v>
      </c>
      <c r="BK223" s="238">
        <f>ROUND(I223*H223,2)</f>
        <v>0</v>
      </c>
      <c r="BL223" s="17" t="s">
        <v>159</v>
      </c>
      <c r="BM223" s="237" t="s">
        <v>1192</v>
      </c>
    </row>
    <row r="224" spans="1:65" s="2" customFormat="1" ht="24.15" customHeight="1">
      <c r="A224" s="38"/>
      <c r="B224" s="39"/>
      <c r="C224" s="226" t="s">
        <v>812</v>
      </c>
      <c r="D224" s="226" t="s">
        <v>155</v>
      </c>
      <c r="E224" s="227" t="s">
        <v>1193</v>
      </c>
      <c r="F224" s="228" t="s">
        <v>1194</v>
      </c>
      <c r="G224" s="229" t="s">
        <v>1188</v>
      </c>
      <c r="H224" s="230">
        <v>1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42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159</v>
      </c>
      <c r="AT224" s="237" t="s">
        <v>155</v>
      </c>
      <c r="AU224" s="237" t="s">
        <v>86</v>
      </c>
      <c r="AY224" s="17" t="s">
        <v>153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84</v>
      </c>
      <c r="BK224" s="238">
        <f>ROUND(I224*H224,2)</f>
        <v>0</v>
      </c>
      <c r="BL224" s="17" t="s">
        <v>159</v>
      </c>
      <c r="BM224" s="237" t="s">
        <v>1195</v>
      </c>
    </row>
    <row r="225" spans="1:65" s="2" customFormat="1" ht="24.15" customHeight="1">
      <c r="A225" s="38"/>
      <c r="B225" s="39"/>
      <c r="C225" s="226" t="s">
        <v>818</v>
      </c>
      <c r="D225" s="226" t="s">
        <v>155</v>
      </c>
      <c r="E225" s="227" t="s">
        <v>1196</v>
      </c>
      <c r="F225" s="228" t="s">
        <v>1197</v>
      </c>
      <c r="G225" s="229" t="s">
        <v>578</v>
      </c>
      <c r="H225" s="230">
        <v>1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42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159</v>
      </c>
      <c r="AT225" s="237" t="s">
        <v>155</v>
      </c>
      <c r="AU225" s="237" t="s">
        <v>86</v>
      </c>
      <c r="AY225" s="17" t="s">
        <v>153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84</v>
      </c>
      <c r="BK225" s="238">
        <f>ROUND(I225*H225,2)</f>
        <v>0</v>
      </c>
      <c r="BL225" s="17" t="s">
        <v>159</v>
      </c>
      <c r="BM225" s="237" t="s">
        <v>1198</v>
      </c>
    </row>
    <row r="226" spans="1:65" s="2" customFormat="1" ht="24.15" customHeight="1">
      <c r="A226" s="38"/>
      <c r="B226" s="39"/>
      <c r="C226" s="226" t="s">
        <v>824</v>
      </c>
      <c r="D226" s="226" t="s">
        <v>155</v>
      </c>
      <c r="E226" s="227" t="s">
        <v>1199</v>
      </c>
      <c r="F226" s="228" t="s">
        <v>1200</v>
      </c>
      <c r="G226" s="229" t="s">
        <v>578</v>
      </c>
      <c r="H226" s="230">
        <v>1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42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159</v>
      </c>
      <c r="AT226" s="237" t="s">
        <v>155</v>
      </c>
      <c r="AU226" s="237" t="s">
        <v>86</v>
      </c>
      <c r="AY226" s="17" t="s">
        <v>153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84</v>
      </c>
      <c r="BK226" s="238">
        <f>ROUND(I226*H226,2)</f>
        <v>0</v>
      </c>
      <c r="BL226" s="17" t="s">
        <v>159</v>
      </c>
      <c r="BM226" s="237" t="s">
        <v>1201</v>
      </c>
    </row>
    <row r="227" spans="1:65" s="2" customFormat="1" ht="24.15" customHeight="1">
      <c r="A227" s="38"/>
      <c r="B227" s="39"/>
      <c r="C227" s="226" t="s">
        <v>830</v>
      </c>
      <c r="D227" s="226" t="s">
        <v>155</v>
      </c>
      <c r="E227" s="227" t="s">
        <v>1202</v>
      </c>
      <c r="F227" s="228" t="s">
        <v>1203</v>
      </c>
      <c r="G227" s="229" t="s">
        <v>578</v>
      </c>
      <c r="H227" s="230">
        <v>2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42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159</v>
      </c>
      <c r="AT227" s="237" t="s">
        <v>155</v>
      </c>
      <c r="AU227" s="237" t="s">
        <v>86</v>
      </c>
      <c r="AY227" s="17" t="s">
        <v>153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84</v>
      </c>
      <c r="BK227" s="238">
        <f>ROUND(I227*H227,2)</f>
        <v>0</v>
      </c>
      <c r="BL227" s="17" t="s">
        <v>159</v>
      </c>
      <c r="BM227" s="237" t="s">
        <v>1204</v>
      </c>
    </row>
    <row r="228" spans="1:65" s="2" customFormat="1" ht="24.15" customHeight="1">
      <c r="A228" s="38"/>
      <c r="B228" s="39"/>
      <c r="C228" s="226" t="s">
        <v>836</v>
      </c>
      <c r="D228" s="226" t="s">
        <v>155</v>
      </c>
      <c r="E228" s="227" t="s">
        <v>1205</v>
      </c>
      <c r="F228" s="228" t="s">
        <v>1206</v>
      </c>
      <c r="G228" s="229" t="s">
        <v>1188</v>
      </c>
      <c r="H228" s="230">
        <v>1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42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159</v>
      </c>
      <c r="AT228" s="237" t="s">
        <v>155</v>
      </c>
      <c r="AU228" s="237" t="s">
        <v>86</v>
      </c>
      <c r="AY228" s="17" t="s">
        <v>153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84</v>
      </c>
      <c r="BK228" s="238">
        <f>ROUND(I228*H228,2)</f>
        <v>0</v>
      </c>
      <c r="BL228" s="17" t="s">
        <v>159</v>
      </c>
      <c r="BM228" s="237" t="s">
        <v>1207</v>
      </c>
    </row>
    <row r="229" spans="1:65" s="2" customFormat="1" ht="16.5" customHeight="1">
      <c r="A229" s="38"/>
      <c r="B229" s="39"/>
      <c r="C229" s="226" t="s">
        <v>843</v>
      </c>
      <c r="D229" s="226" t="s">
        <v>155</v>
      </c>
      <c r="E229" s="227" t="s">
        <v>1208</v>
      </c>
      <c r="F229" s="228" t="s">
        <v>1209</v>
      </c>
      <c r="G229" s="229" t="s">
        <v>165</v>
      </c>
      <c r="H229" s="230">
        <v>20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42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159</v>
      </c>
      <c r="AT229" s="237" t="s">
        <v>155</v>
      </c>
      <c r="AU229" s="237" t="s">
        <v>86</v>
      </c>
      <c r="AY229" s="17" t="s">
        <v>153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84</v>
      </c>
      <c r="BK229" s="238">
        <f>ROUND(I229*H229,2)</f>
        <v>0</v>
      </c>
      <c r="BL229" s="17" t="s">
        <v>159</v>
      </c>
      <c r="BM229" s="237" t="s">
        <v>1210</v>
      </c>
    </row>
    <row r="230" spans="1:63" s="12" customFormat="1" ht="22.8" customHeight="1">
      <c r="A230" s="12"/>
      <c r="B230" s="210"/>
      <c r="C230" s="211"/>
      <c r="D230" s="212" t="s">
        <v>76</v>
      </c>
      <c r="E230" s="224" t="s">
        <v>192</v>
      </c>
      <c r="F230" s="224" t="s">
        <v>193</v>
      </c>
      <c r="G230" s="211"/>
      <c r="H230" s="211"/>
      <c r="I230" s="214"/>
      <c r="J230" s="225">
        <f>BK230</f>
        <v>0</v>
      </c>
      <c r="K230" s="211"/>
      <c r="L230" s="216"/>
      <c r="M230" s="217"/>
      <c r="N230" s="218"/>
      <c r="O230" s="218"/>
      <c r="P230" s="219">
        <f>SUM(P231:P242)</f>
        <v>0</v>
      </c>
      <c r="Q230" s="218"/>
      <c r="R230" s="219">
        <f>SUM(R231:R242)</f>
        <v>0</v>
      </c>
      <c r="S230" s="218"/>
      <c r="T230" s="220">
        <f>SUM(T231:T242)</f>
        <v>5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1" t="s">
        <v>84</v>
      </c>
      <c r="AT230" s="222" t="s">
        <v>76</v>
      </c>
      <c r="AU230" s="222" t="s">
        <v>84</v>
      </c>
      <c r="AY230" s="221" t="s">
        <v>153</v>
      </c>
      <c r="BK230" s="223">
        <f>SUM(BK231:BK242)</f>
        <v>0</v>
      </c>
    </row>
    <row r="231" spans="1:65" s="2" customFormat="1" ht="21.75" customHeight="1">
      <c r="A231" s="38"/>
      <c r="B231" s="39"/>
      <c r="C231" s="226" t="s">
        <v>849</v>
      </c>
      <c r="D231" s="226" t="s">
        <v>155</v>
      </c>
      <c r="E231" s="227" t="s">
        <v>1211</v>
      </c>
      <c r="F231" s="228" t="s">
        <v>1212</v>
      </c>
      <c r="G231" s="229" t="s">
        <v>165</v>
      </c>
      <c r="H231" s="230">
        <v>31.8</v>
      </c>
      <c r="I231" s="231"/>
      <c r="J231" s="232">
        <f>ROUND(I231*H231,2)</f>
        <v>0</v>
      </c>
      <c r="K231" s="228" t="s">
        <v>166</v>
      </c>
      <c r="L231" s="44"/>
      <c r="M231" s="233" t="s">
        <v>1</v>
      </c>
      <c r="N231" s="234" t="s">
        <v>42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159</v>
      </c>
      <c r="AT231" s="237" t="s">
        <v>155</v>
      </c>
      <c r="AU231" s="237" t="s">
        <v>86</v>
      </c>
      <c r="AY231" s="17" t="s">
        <v>153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84</v>
      </c>
      <c r="BK231" s="238">
        <f>ROUND(I231*H231,2)</f>
        <v>0</v>
      </c>
      <c r="BL231" s="17" t="s">
        <v>159</v>
      </c>
      <c r="BM231" s="237" t="s">
        <v>1213</v>
      </c>
    </row>
    <row r="232" spans="1:51" s="13" customFormat="1" ht="12">
      <c r="A232" s="13"/>
      <c r="B232" s="239"/>
      <c r="C232" s="240"/>
      <c r="D232" s="241" t="s">
        <v>161</v>
      </c>
      <c r="E232" s="242" t="s">
        <v>1</v>
      </c>
      <c r="F232" s="243" t="s">
        <v>1214</v>
      </c>
      <c r="G232" s="240"/>
      <c r="H232" s="244">
        <v>7.4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161</v>
      </c>
      <c r="AU232" s="250" t="s">
        <v>86</v>
      </c>
      <c r="AV232" s="13" t="s">
        <v>86</v>
      </c>
      <c r="AW232" s="13" t="s">
        <v>34</v>
      </c>
      <c r="AX232" s="13" t="s">
        <v>77</v>
      </c>
      <c r="AY232" s="250" t="s">
        <v>153</v>
      </c>
    </row>
    <row r="233" spans="1:51" s="13" customFormat="1" ht="12">
      <c r="A233" s="13"/>
      <c r="B233" s="239"/>
      <c r="C233" s="240"/>
      <c r="D233" s="241" t="s">
        <v>161</v>
      </c>
      <c r="E233" s="242" t="s">
        <v>1</v>
      </c>
      <c r="F233" s="243" t="s">
        <v>1215</v>
      </c>
      <c r="G233" s="240"/>
      <c r="H233" s="244">
        <v>8.4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161</v>
      </c>
      <c r="AU233" s="250" t="s">
        <v>86</v>
      </c>
      <c r="AV233" s="13" t="s">
        <v>86</v>
      </c>
      <c r="AW233" s="13" t="s">
        <v>34</v>
      </c>
      <c r="AX233" s="13" t="s">
        <v>77</v>
      </c>
      <c r="AY233" s="250" t="s">
        <v>153</v>
      </c>
    </row>
    <row r="234" spans="1:51" s="13" customFormat="1" ht="12">
      <c r="A234" s="13"/>
      <c r="B234" s="239"/>
      <c r="C234" s="240"/>
      <c r="D234" s="241" t="s">
        <v>161</v>
      </c>
      <c r="E234" s="242" t="s">
        <v>1</v>
      </c>
      <c r="F234" s="243" t="s">
        <v>1216</v>
      </c>
      <c r="G234" s="240"/>
      <c r="H234" s="244">
        <v>8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161</v>
      </c>
      <c r="AU234" s="250" t="s">
        <v>86</v>
      </c>
      <c r="AV234" s="13" t="s">
        <v>86</v>
      </c>
      <c r="AW234" s="13" t="s">
        <v>34</v>
      </c>
      <c r="AX234" s="13" t="s">
        <v>77</v>
      </c>
      <c r="AY234" s="250" t="s">
        <v>153</v>
      </c>
    </row>
    <row r="235" spans="1:51" s="13" customFormat="1" ht="12">
      <c r="A235" s="13"/>
      <c r="B235" s="239"/>
      <c r="C235" s="240"/>
      <c r="D235" s="241" t="s">
        <v>161</v>
      </c>
      <c r="E235" s="242" t="s">
        <v>1</v>
      </c>
      <c r="F235" s="243" t="s">
        <v>1216</v>
      </c>
      <c r="G235" s="240"/>
      <c r="H235" s="244">
        <v>8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161</v>
      </c>
      <c r="AU235" s="250" t="s">
        <v>86</v>
      </c>
      <c r="AV235" s="13" t="s">
        <v>86</v>
      </c>
      <c r="AW235" s="13" t="s">
        <v>34</v>
      </c>
      <c r="AX235" s="13" t="s">
        <v>77</v>
      </c>
      <c r="AY235" s="250" t="s">
        <v>153</v>
      </c>
    </row>
    <row r="236" spans="1:51" s="15" customFormat="1" ht="12">
      <c r="A236" s="15"/>
      <c r="B236" s="269"/>
      <c r="C236" s="270"/>
      <c r="D236" s="241" t="s">
        <v>161</v>
      </c>
      <c r="E236" s="271" t="s">
        <v>1</v>
      </c>
      <c r="F236" s="272" t="s">
        <v>390</v>
      </c>
      <c r="G236" s="270"/>
      <c r="H236" s="273">
        <v>31.8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9" t="s">
        <v>161</v>
      </c>
      <c r="AU236" s="279" t="s">
        <v>86</v>
      </c>
      <c r="AV236" s="15" t="s">
        <v>159</v>
      </c>
      <c r="AW236" s="15" t="s">
        <v>34</v>
      </c>
      <c r="AX236" s="15" t="s">
        <v>84</v>
      </c>
      <c r="AY236" s="279" t="s">
        <v>153</v>
      </c>
    </row>
    <row r="237" spans="1:65" s="2" customFormat="1" ht="24.15" customHeight="1">
      <c r="A237" s="38"/>
      <c r="B237" s="39"/>
      <c r="C237" s="226" t="s">
        <v>853</v>
      </c>
      <c r="D237" s="226" t="s">
        <v>155</v>
      </c>
      <c r="E237" s="227" t="s">
        <v>1217</v>
      </c>
      <c r="F237" s="228" t="s">
        <v>1218</v>
      </c>
      <c r="G237" s="229" t="s">
        <v>158</v>
      </c>
      <c r="H237" s="230">
        <v>250</v>
      </c>
      <c r="I237" s="231"/>
      <c r="J237" s="232">
        <f>ROUND(I237*H237,2)</f>
        <v>0</v>
      </c>
      <c r="K237" s="228" t="s">
        <v>166</v>
      </c>
      <c r="L237" s="44"/>
      <c r="M237" s="233" t="s">
        <v>1</v>
      </c>
      <c r="N237" s="234" t="s">
        <v>42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0.02</v>
      </c>
      <c r="T237" s="236">
        <f>S237*H237</f>
        <v>5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159</v>
      </c>
      <c r="AT237" s="237" t="s">
        <v>155</v>
      </c>
      <c r="AU237" s="237" t="s">
        <v>86</v>
      </c>
      <c r="AY237" s="17" t="s">
        <v>153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84</v>
      </c>
      <c r="BK237" s="238">
        <f>ROUND(I237*H237,2)</f>
        <v>0</v>
      </c>
      <c r="BL237" s="17" t="s">
        <v>159</v>
      </c>
      <c r="BM237" s="237" t="s">
        <v>1219</v>
      </c>
    </row>
    <row r="238" spans="1:51" s="13" customFormat="1" ht="12">
      <c r="A238" s="13"/>
      <c r="B238" s="239"/>
      <c r="C238" s="240"/>
      <c r="D238" s="241" t="s">
        <v>161</v>
      </c>
      <c r="E238" s="242" t="s">
        <v>1</v>
      </c>
      <c r="F238" s="243" t="s">
        <v>1220</v>
      </c>
      <c r="G238" s="240"/>
      <c r="H238" s="244">
        <v>250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161</v>
      </c>
      <c r="AU238" s="250" t="s">
        <v>86</v>
      </c>
      <c r="AV238" s="13" t="s">
        <v>86</v>
      </c>
      <c r="AW238" s="13" t="s">
        <v>34</v>
      </c>
      <c r="AX238" s="13" t="s">
        <v>84</v>
      </c>
      <c r="AY238" s="250" t="s">
        <v>153</v>
      </c>
    </row>
    <row r="239" spans="1:65" s="2" customFormat="1" ht="33" customHeight="1">
      <c r="A239" s="38"/>
      <c r="B239" s="39"/>
      <c r="C239" s="226" t="s">
        <v>857</v>
      </c>
      <c r="D239" s="226" t="s">
        <v>155</v>
      </c>
      <c r="E239" s="227" t="s">
        <v>1221</v>
      </c>
      <c r="F239" s="228" t="s">
        <v>1222</v>
      </c>
      <c r="G239" s="229" t="s">
        <v>165</v>
      </c>
      <c r="H239" s="230">
        <v>10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42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159</v>
      </c>
      <c r="AT239" s="237" t="s">
        <v>155</v>
      </c>
      <c r="AU239" s="237" t="s">
        <v>86</v>
      </c>
      <c r="AY239" s="17" t="s">
        <v>153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84</v>
      </c>
      <c r="BK239" s="238">
        <f>ROUND(I239*H239,2)</f>
        <v>0</v>
      </c>
      <c r="BL239" s="17" t="s">
        <v>159</v>
      </c>
      <c r="BM239" s="237" t="s">
        <v>1223</v>
      </c>
    </row>
    <row r="240" spans="1:51" s="13" customFormat="1" ht="12">
      <c r="A240" s="13"/>
      <c r="B240" s="239"/>
      <c r="C240" s="240"/>
      <c r="D240" s="241" t="s">
        <v>161</v>
      </c>
      <c r="E240" s="242" t="s">
        <v>1</v>
      </c>
      <c r="F240" s="243" t="s">
        <v>249</v>
      </c>
      <c r="G240" s="240"/>
      <c r="H240" s="244">
        <v>10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161</v>
      </c>
      <c r="AU240" s="250" t="s">
        <v>86</v>
      </c>
      <c r="AV240" s="13" t="s">
        <v>86</v>
      </c>
      <c r="AW240" s="13" t="s">
        <v>34</v>
      </c>
      <c r="AX240" s="13" t="s">
        <v>84</v>
      </c>
      <c r="AY240" s="250" t="s">
        <v>153</v>
      </c>
    </row>
    <row r="241" spans="1:65" s="2" customFormat="1" ht="44.25" customHeight="1">
      <c r="A241" s="38"/>
      <c r="B241" s="39"/>
      <c r="C241" s="226" t="s">
        <v>862</v>
      </c>
      <c r="D241" s="226" t="s">
        <v>155</v>
      </c>
      <c r="E241" s="227" t="s">
        <v>1224</v>
      </c>
      <c r="F241" s="228" t="s">
        <v>1225</v>
      </c>
      <c r="G241" s="229" t="s">
        <v>578</v>
      </c>
      <c r="H241" s="230">
        <v>1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42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159</v>
      </c>
      <c r="AT241" s="237" t="s">
        <v>155</v>
      </c>
      <c r="AU241" s="237" t="s">
        <v>86</v>
      </c>
      <c r="AY241" s="17" t="s">
        <v>153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84</v>
      </c>
      <c r="BK241" s="238">
        <f>ROUND(I241*H241,2)</f>
        <v>0</v>
      </c>
      <c r="BL241" s="17" t="s">
        <v>159</v>
      </c>
      <c r="BM241" s="237" t="s">
        <v>1226</v>
      </c>
    </row>
    <row r="242" spans="1:51" s="13" customFormat="1" ht="12">
      <c r="A242" s="13"/>
      <c r="B242" s="239"/>
      <c r="C242" s="240"/>
      <c r="D242" s="241" t="s">
        <v>161</v>
      </c>
      <c r="E242" s="242" t="s">
        <v>1</v>
      </c>
      <c r="F242" s="243" t="s">
        <v>84</v>
      </c>
      <c r="G242" s="240"/>
      <c r="H242" s="244">
        <v>1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161</v>
      </c>
      <c r="AU242" s="250" t="s">
        <v>86</v>
      </c>
      <c r="AV242" s="13" t="s">
        <v>86</v>
      </c>
      <c r="AW242" s="13" t="s">
        <v>34</v>
      </c>
      <c r="AX242" s="13" t="s">
        <v>84</v>
      </c>
      <c r="AY242" s="250" t="s">
        <v>153</v>
      </c>
    </row>
    <row r="243" spans="1:63" s="12" customFormat="1" ht="22.8" customHeight="1">
      <c r="A243" s="12"/>
      <c r="B243" s="210"/>
      <c r="C243" s="211"/>
      <c r="D243" s="212" t="s">
        <v>76</v>
      </c>
      <c r="E243" s="224" t="s">
        <v>364</v>
      </c>
      <c r="F243" s="224" t="s">
        <v>365</v>
      </c>
      <c r="G243" s="211"/>
      <c r="H243" s="211"/>
      <c r="I243" s="214"/>
      <c r="J243" s="225">
        <f>BK243</f>
        <v>0</v>
      </c>
      <c r="K243" s="211"/>
      <c r="L243" s="216"/>
      <c r="M243" s="217"/>
      <c r="N243" s="218"/>
      <c r="O243" s="218"/>
      <c r="P243" s="219">
        <f>SUM(P244:P249)</f>
        <v>0</v>
      </c>
      <c r="Q243" s="218"/>
      <c r="R243" s="219">
        <f>SUM(R244:R249)</f>
        <v>0</v>
      </c>
      <c r="S243" s="218"/>
      <c r="T243" s="220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1" t="s">
        <v>84</v>
      </c>
      <c r="AT243" s="222" t="s">
        <v>76</v>
      </c>
      <c r="AU243" s="222" t="s">
        <v>84</v>
      </c>
      <c r="AY243" s="221" t="s">
        <v>153</v>
      </c>
      <c r="BK243" s="223">
        <f>SUM(BK244:BK249)</f>
        <v>0</v>
      </c>
    </row>
    <row r="244" spans="1:65" s="2" customFormat="1" ht="24.15" customHeight="1">
      <c r="A244" s="38"/>
      <c r="B244" s="39"/>
      <c r="C244" s="226" t="s">
        <v>867</v>
      </c>
      <c r="D244" s="226" t="s">
        <v>155</v>
      </c>
      <c r="E244" s="227" t="s">
        <v>969</v>
      </c>
      <c r="F244" s="228" t="s">
        <v>970</v>
      </c>
      <c r="G244" s="229" t="s">
        <v>243</v>
      </c>
      <c r="H244" s="230">
        <v>12.79</v>
      </c>
      <c r="I244" s="231"/>
      <c r="J244" s="232">
        <f>ROUND(I244*H244,2)</f>
        <v>0</v>
      </c>
      <c r="K244" s="228" t="s">
        <v>166</v>
      </c>
      <c r="L244" s="44"/>
      <c r="M244" s="233" t="s">
        <v>1</v>
      </c>
      <c r="N244" s="234" t="s">
        <v>42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159</v>
      </c>
      <c r="AT244" s="237" t="s">
        <v>155</v>
      </c>
      <c r="AU244" s="237" t="s">
        <v>86</v>
      </c>
      <c r="AY244" s="17" t="s">
        <v>153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84</v>
      </c>
      <c r="BK244" s="238">
        <f>ROUND(I244*H244,2)</f>
        <v>0</v>
      </c>
      <c r="BL244" s="17" t="s">
        <v>159</v>
      </c>
      <c r="BM244" s="237" t="s">
        <v>1227</v>
      </c>
    </row>
    <row r="245" spans="1:51" s="13" customFormat="1" ht="12">
      <c r="A245" s="13"/>
      <c r="B245" s="239"/>
      <c r="C245" s="240"/>
      <c r="D245" s="241" t="s">
        <v>161</v>
      </c>
      <c r="E245" s="242" t="s">
        <v>1</v>
      </c>
      <c r="F245" s="243" t="s">
        <v>1097</v>
      </c>
      <c r="G245" s="240"/>
      <c r="H245" s="244">
        <v>12.79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161</v>
      </c>
      <c r="AU245" s="250" t="s">
        <v>86</v>
      </c>
      <c r="AV245" s="13" t="s">
        <v>86</v>
      </c>
      <c r="AW245" s="13" t="s">
        <v>34</v>
      </c>
      <c r="AX245" s="13" t="s">
        <v>84</v>
      </c>
      <c r="AY245" s="250" t="s">
        <v>153</v>
      </c>
    </row>
    <row r="246" spans="1:65" s="2" customFormat="1" ht="24.15" customHeight="1">
      <c r="A246" s="38"/>
      <c r="B246" s="39"/>
      <c r="C246" s="226" t="s">
        <v>873</v>
      </c>
      <c r="D246" s="226" t="s">
        <v>155</v>
      </c>
      <c r="E246" s="227" t="s">
        <v>975</v>
      </c>
      <c r="F246" s="228" t="s">
        <v>976</v>
      </c>
      <c r="G246" s="229" t="s">
        <v>243</v>
      </c>
      <c r="H246" s="230">
        <v>115.11</v>
      </c>
      <c r="I246" s="231"/>
      <c r="J246" s="232">
        <f>ROUND(I246*H246,2)</f>
        <v>0</v>
      </c>
      <c r="K246" s="228" t="s">
        <v>166</v>
      </c>
      <c r="L246" s="44"/>
      <c r="M246" s="233" t="s">
        <v>1</v>
      </c>
      <c r="N246" s="234" t="s">
        <v>42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159</v>
      </c>
      <c r="AT246" s="237" t="s">
        <v>155</v>
      </c>
      <c r="AU246" s="237" t="s">
        <v>86</v>
      </c>
      <c r="AY246" s="17" t="s">
        <v>153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84</v>
      </c>
      <c r="BK246" s="238">
        <f>ROUND(I246*H246,2)</f>
        <v>0</v>
      </c>
      <c r="BL246" s="17" t="s">
        <v>159</v>
      </c>
      <c r="BM246" s="237" t="s">
        <v>1228</v>
      </c>
    </row>
    <row r="247" spans="1:51" s="13" customFormat="1" ht="12">
      <c r="A247" s="13"/>
      <c r="B247" s="239"/>
      <c r="C247" s="240"/>
      <c r="D247" s="241" t="s">
        <v>161</v>
      </c>
      <c r="E247" s="242" t="s">
        <v>1</v>
      </c>
      <c r="F247" s="243" t="s">
        <v>1229</v>
      </c>
      <c r="G247" s="240"/>
      <c r="H247" s="244">
        <v>115.11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161</v>
      </c>
      <c r="AU247" s="250" t="s">
        <v>86</v>
      </c>
      <c r="AV247" s="13" t="s">
        <v>86</v>
      </c>
      <c r="AW247" s="13" t="s">
        <v>34</v>
      </c>
      <c r="AX247" s="13" t="s">
        <v>84</v>
      </c>
      <c r="AY247" s="250" t="s">
        <v>153</v>
      </c>
    </row>
    <row r="248" spans="1:65" s="2" customFormat="1" ht="21.75" customHeight="1">
      <c r="A248" s="38"/>
      <c r="B248" s="39"/>
      <c r="C248" s="226" t="s">
        <v>524</v>
      </c>
      <c r="D248" s="226" t="s">
        <v>155</v>
      </c>
      <c r="E248" s="227" t="s">
        <v>1230</v>
      </c>
      <c r="F248" s="228" t="s">
        <v>1231</v>
      </c>
      <c r="G248" s="229" t="s">
        <v>243</v>
      </c>
      <c r="H248" s="230">
        <v>12.79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42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159</v>
      </c>
      <c r="AT248" s="237" t="s">
        <v>155</v>
      </c>
      <c r="AU248" s="237" t="s">
        <v>86</v>
      </c>
      <c r="AY248" s="17" t="s">
        <v>153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84</v>
      </c>
      <c r="BK248" s="238">
        <f>ROUND(I248*H248,2)</f>
        <v>0</v>
      </c>
      <c r="BL248" s="17" t="s">
        <v>159</v>
      </c>
      <c r="BM248" s="237" t="s">
        <v>1232</v>
      </c>
    </row>
    <row r="249" spans="1:51" s="13" customFormat="1" ht="12">
      <c r="A249" s="13"/>
      <c r="B249" s="239"/>
      <c r="C249" s="240"/>
      <c r="D249" s="241" t="s">
        <v>161</v>
      </c>
      <c r="E249" s="242" t="s">
        <v>1</v>
      </c>
      <c r="F249" s="243" t="s">
        <v>1097</v>
      </c>
      <c r="G249" s="240"/>
      <c r="H249" s="244">
        <v>12.79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161</v>
      </c>
      <c r="AU249" s="250" t="s">
        <v>86</v>
      </c>
      <c r="AV249" s="13" t="s">
        <v>86</v>
      </c>
      <c r="AW249" s="13" t="s">
        <v>34</v>
      </c>
      <c r="AX249" s="13" t="s">
        <v>84</v>
      </c>
      <c r="AY249" s="250" t="s">
        <v>153</v>
      </c>
    </row>
    <row r="250" spans="1:63" s="12" customFormat="1" ht="22.8" customHeight="1">
      <c r="A250" s="12"/>
      <c r="B250" s="210"/>
      <c r="C250" s="211"/>
      <c r="D250" s="212" t="s">
        <v>76</v>
      </c>
      <c r="E250" s="224" t="s">
        <v>303</v>
      </c>
      <c r="F250" s="224" t="s">
        <v>304</v>
      </c>
      <c r="G250" s="211"/>
      <c r="H250" s="211"/>
      <c r="I250" s="214"/>
      <c r="J250" s="225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1" t="s">
        <v>84</v>
      </c>
      <c r="AT250" s="222" t="s">
        <v>76</v>
      </c>
      <c r="AU250" s="222" t="s">
        <v>84</v>
      </c>
      <c r="AY250" s="221" t="s">
        <v>153</v>
      </c>
      <c r="BK250" s="223">
        <f>SUM(BK251:BK252)</f>
        <v>0</v>
      </c>
    </row>
    <row r="251" spans="1:65" s="2" customFormat="1" ht="24.15" customHeight="1">
      <c r="A251" s="38"/>
      <c r="B251" s="39"/>
      <c r="C251" s="226" t="s">
        <v>884</v>
      </c>
      <c r="D251" s="226" t="s">
        <v>155</v>
      </c>
      <c r="E251" s="227" t="s">
        <v>603</v>
      </c>
      <c r="F251" s="228" t="s">
        <v>604</v>
      </c>
      <c r="G251" s="229" t="s">
        <v>243</v>
      </c>
      <c r="H251" s="230">
        <v>24.33</v>
      </c>
      <c r="I251" s="231"/>
      <c r="J251" s="232">
        <f>ROUND(I251*H251,2)</f>
        <v>0</v>
      </c>
      <c r="K251" s="228" t="s">
        <v>166</v>
      </c>
      <c r="L251" s="44"/>
      <c r="M251" s="233" t="s">
        <v>1</v>
      </c>
      <c r="N251" s="234" t="s">
        <v>42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159</v>
      </c>
      <c r="AT251" s="237" t="s">
        <v>155</v>
      </c>
      <c r="AU251" s="237" t="s">
        <v>86</v>
      </c>
      <c r="AY251" s="17" t="s">
        <v>153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84</v>
      </c>
      <c r="BK251" s="238">
        <f>ROUND(I251*H251,2)</f>
        <v>0</v>
      </c>
      <c r="BL251" s="17" t="s">
        <v>159</v>
      </c>
      <c r="BM251" s="237" t="s">
        <v>1233</v>
      </c>
    </row>
    <row r="252" spans="1:51" s="13" customFormat="1" ht="12">
      <c r="A252" s="13"/>
      <c r="B252" s="239"/>
      <c r="C252" s="240"/>
      <c r="D252" s="241" t="s">
        <v>161</v>
      </c>
      <c r="E252" s="242" t="s">
        <v>1</v>
      </c>
      <c r="F252" s="243" t="s">
        <v>1234</v>
      </c>
      <c r="G252" s="240"/>
      <c r="H252" s="244">
        <v>24.33</v>
      </c>
      <c r="I252" s="245"/>
      <c r="J252" s="240"/>
      <c r="K252" s="240"/>
      <c r="L252" s="246"/>
      <c r="M252" s="261"/>
      <c r="N252" s="262"/>
      <c r="O252" s="262"/>
      <c r="P252" s="262"/>
      <c r="Q252" s="262"/>
      <c r="R252" s="262"/>
      <c r="S252" s="262"/>
      <c r="T252" s="26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161</v>
      </c>
      <c r="AU252" s="250" t="s">
        <v>86</v>
      </c>
      <c r="AV252" s="13" t="s">
        <v>86</v>
      </c>
      <c r="AW252" s="13" t="s">
        <v>34</v>
      </c>
      <c r="AX252" s="13" t="s">
        <v>84</v>
      </c>
      <c r="AY252" s="250" t="s">
        <v>153</v>
      </c>
    </row>
    <row r="253" spans="1:31" s="2" customFormat="1" ht="6.95" customHeight="1">
      <c r="A253" s="38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44"/>
      <c r="M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</row>
  </sheetData>
  <sheetProtection password="CC35" sheet="1" objects="1" scenarios="1" formatColumns="0" formatRows="0" autoFilter="0"/>
  <autoFilter ref="C123:K25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23. 10. 2020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ROUND((SUM(BE124:BE271)),2)</f>
        <v>0</v>
      </c>
      <c r="G33" s="38"/>
      <c r="H33" s="38"/>
      <c r="I33" s="164">
        <v>0.21</v>
      </c>
      <c r="J33" s="163">
        <f>ROUND(((SUM(BE124:BE271))*I33),2)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ROUND((SUM(BF124:BF271)),2)</f>
        <v>0</v>
      </c>
      <c r="G34" s="38"/>
      <c r="H34" s="38"/>
      <c r="I34" s="164">
        <v>0.15</v>
      </c>
      <c r="J34" s="163">
        <f>ROUND(((SUM(BF124:BF271))*I34),2)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ROUND((SUM(BG124:BG271)),2)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ROUND((SUM(BH124:BH271)),2)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ROUND((SUM(BI124:BI271)),2)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05 - Opěrné stěny a pažení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Svratouch</v>
      </c>
      <c r="G89" s="40"/>
      <c r="H89" s="40"/>
      <c r="I89" s="32" t="s">
        <v>22</v>
      </c>
      <c r="J89" s="79" t="str">
        <f>IF(J12="","",J12)</f>
        <v>23. 10. 2020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Svratouch</v>
      </c>
      <c r="G91" s="40"/>
      <c r="H91" s="40"/>
      <c r="I91" s="32" t="s">
        <v>30</v>
      </c>
      <c r="J91" s="36" t="str">
        <f>E21</f>
        <v>Envicons,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Envicons,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131</v>
      </c>
      <c r="D94" s="185"/>
      <c r="E94" s="185"/>
      <c r="F94" s="185"/>
      <c r="G94" s="185"/>
      <c r="H94" s="185"/>
      <c r="I94" s="185"/>
      <c r="J94" s="186" t="s">
        <v>132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133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188"/>
      <c r="C97" s="189"/>
      <c r="D97" s="190" t="s">
        <v>135</v>
      </c>
      <c r="E97" s="191"/>
      <c r="F97" s="191"/>
      <c r="G97" s="191"/>
      <c r="H97" s="191"/>
      <c r="I97" s="191"/>
      <c r="J97" s="192">
        <f>J125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136</v>
      </c>
      <c r="E98" s="196"/>
      <c r="F98" s="196"/>
      <c r="G98" s="196"/>
      <c r="H98" s="196"/>
      <c r="I98" s="196"/>
      <c r="J98" s="197">
        <f>J126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200</v>
      </c>
      <c r="E99" s="196"/>
      <c r="F99" s="196"/>
      <c r="G99" s="196"/>
      <c r="H99" s="196"/>
      <c r="I99" s="196"/>
      <c r="J99" s="197">
        <f>J195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201</v>
      </c>
      <c r="E100" s="196"/>
      <c r="F100" s="196"/>
      <c r="G100" s="196"/>
      <c r="H100" s="196"/>
      <c r="I100" s="196"/>
      <c r="J100" s="197">
        <f>J208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J235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137</v>
      </c>
      <c r="E102" s="196"/>
      <c r="F102" s="196"/>
      <c r="G102" s="196"/>
      <c r="H102" s="196"/>
      <c r="I102" s="196"/>
      <c r="J102" s="197">
        <f>J239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310</v>
      </c>
      <c r="E103" s="196"/>
      <c r="F103" s="196"/>
      <c r="G103" s="196"/>
      <c r="H103" s="196"/>
      <c r="I103" s="196"/>
      <c r="J103" s="197">
        <f>J255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203</v>
      </c>
      <c r="E104" s="196"/>
      <c r="F104" s="196"/>
      <c r="G104" s="196"/>
      <c r="H104" s="196"/>
      <c r="I104" s="196"/>
      <c r="J104" s="197">
        <f>J270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Svratouch, protipovodňové úpravy potoka Řivnáč_bez CETINU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05 - Opěrné stěny a pažení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Svratouch</v>
      </c>
      <c r="G118" s="40"/>
      <c r="H118" s="40"/>
      <c r="I118" s="32" t="s">
        <v>22</v>
      </c>
      <c r="J118" s="79" t="str">
        <f>IF(J12="","",J12)</f>
        <v>23. 10. 2020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Obec Svratouch</v>
      </c>
      <c r="G120" s="40"/>
      <c r="H120" s="40"/>
      <c r="I120" s="32" t="s">
        <v>30</v>
      </c>
      <c r="J120" s="36" t="str">
        <f>E21</f>
        <v>Envicons,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35</v>
      </c>
      <c r="J121" s="36" t="str">
        <f>E24</f>
        <v>Envicons,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139</v>
      </c>
      <c r="D123" s="202" t="s">
        <v>62</v>
      </c>
      <c r="E123" s="202" t="s">
        <v>58</v>
      </c>
      <c r="F123" s="202" t="s">
        <v>59</v>
      </c>
      <c r="G123" s="202" t="s">
        <v>140</v>
      </c>
      <c r="H123" s="202" t="s">
        <v>141</v>
      </c>
      <c r="I123" s="202" t="s">
        <v>142</v>
      </c>
      <c r="J123" s="202" t="s">
        <v>132</v>
      </c>
      <c r="K123" s="203" t="s">
        <v>143</v>
      </c>
      <c r="L123" s="204"/>
      <c r="M123" s="100" t="s">
        <v>1</v>
      </c>
      <c r="N123" s="101" t="s">
        <v>41</v>
      </c>
      <c r="O123" s="101" t="s">
        <v>144</v>
      </c>
      <c r="P123" s="101" t="s">
        <v>145</v>
      </c>
      <c r="Q123" s="101" t="s">
        <v>146</v>
      </c>
      <c r="R123" s="101" t="s">
        <v>147</v>
      </c>
      <c r="S123" s="101" t="s">
        <v>148</v>
      </c>
      <c r="T123" s="102" t="s">
        <v>149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150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281.20275512</v>
      </c>
      <c r="S124" s="104"/>
      <c r="T124" s="208">
        <f>T125</f>
        <v>160.97500000000002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134</v>
      </c>
      <c r="BK124" s="209">
        <f>BK125</f>
        <v>0</v>
      </c>
    </row>
    <row r="125" spans="1:63" s="12" customFormat="1" ht="25.9" customHeight="1">
      <c r="A125" s="12"/>
      <c r="B125" s="210"/>
      <c r="C125" s="211"/>
      <c r="D125" s="212" t="s">
        <v>76</v>
      </c>
      <c r="E125" s="213" t="s">
        <v>151</v>
      </c>
      <c r="F125" s="213" t="s">
        <v>152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P126+P195+P208+P235+P239+P255+P270</f>
        <v>0</v>
      </c>
      <c r="Q125" s="218"/>
      <c r="R125" s="219">
        <f>R126+R195+R208+R235+R239+R255+R270</f>
        <v>281.20275512</v>
      </c>
      <c r="S125" s="218"/>
      <c r="T125" s="220">
        <f>T126+T195+T208+T235+T239+T255+T270</f>
        <v>160.97500000000002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84</v>
      </c>
      <c r="AT125" s="222" t="s">
        <v>76</v>
      </c>
      <c r="AU125" s="222" t="s">
        <v>77</v>
      </c>
      <c r="AY125" s="221" t="s">
        <v>153</v>
      </c>
      <c r="BK125" s="223">
        <f>BK126+BK195+BK208+BK235+BK239+BK255+BK270</f>
        <v>0</v>
      </c>
    </row>
    <row r="126" spans="1:63" s="12" customFormat="1" ht="22.8" customHeight="1">
      <c r="A126" s="12"/>
      <c r="B126" s="210"/>
      <c r="C126" s="211"/>
      <c r="D126" s="212" t="s">
        <v>76</v>
      </c>
      <c r="E126" s="224" t="s">
        <v>84</v>
      </c>
      <c r="F126" s="224" t="s">
        <v>154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SUM(P127:P194)</f>
        <v>0</v>
      </c>
      <c r="Q126" s="218"/>
      <c r="R126" s="219">
        <f>SUM(R127:R194)</f>
        <v>1.419185</v>
      </c>
      <c r="S126" s="218"/>
      <c r="T126" s="220">
        <f>SUM(T127:T194)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84</v>
      </c>
      <c r="AT126" s="222" t="s">
        <v>76</v>
      </c>
      <c r="AU126" s="222" t="s">
        <v>84</v>
      </c>
      <c r="AY126" s="221" t="s">
        <v>153</v>
      </c>
      <c r="BK126" s="223">
        <f>SUM(BK127:BK194)</f>
        <v>0</v>
      </c>
    </row>
    <row r="127" spans="1:65" s="2" customFormat="1" ht="24.15" customHeight="1">
      <c r="A127" s="38"/>
      <c r="B127" s="39"/>
      <c r="C127" s="226" t="s">
        <v>84</v>
      </c>
      <c r="D127" s="226" t="s">
        <v>155</v>
      </c>
      <c r="E127" s="227" t="s">
        <v>1236</v>
      </c>
      <c r="F127" s="228" t="s">
        <v>1237</v>
      </c>
      <c r="G127" s="229" t="s">
        <v>158</v>
      </c>
      <c r="H127" s="230">
        <v>103.5</v>
      </c>
      <c r="I127" s="231"/>
      <c r="J127" s="232">
        <f>ROUND(I127*H127,2)</f>
        <v>0</v>
      </c>
      <c r="K127" s="228" t="s">
        <v>166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159</v>
      </c>
      <c r="AT127" s="237" t="s">
        <v>155</v>
      </c>
      <c r="AU127" s="237" t="s">
        <v>86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84</v>
      </c>
      <c r="BK127" s="238">
        <f>ROUND(I127*H127,2)</f>
        <v>0</v>
      </c>
      <c r="BL127" s="17" t="s">
        <v>159</v>
      </c>
      <c r="BM127" s="237" t="s">
        <v>1238</v>
      </c>
    </row>
    <row r="128" spans="1:51" s="14" customFormat="1" ht="12">
      <c r="A128" s="14"/>
      <c r="B128" s="251"/>
      <c r="C128" s="252"/>
      <c r="D128" s="241" t="s">
        <v>161</v>
      </c>
      <c r="E128" s="253" t="s">
        <v>1</v>
      </c>
      <c r="F128" s="254" t="s">
        <v>424</v>
      </c>
      <c r="G128" s="252"/>
      <c r="H128" s="253" t="s">
        <v>1</v>
      </c>
      <c r="I128" s="255"/>
      <c r="J128" s="252"/>
      <c r="K128" s="252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161</v>
      </c>
      <c r="AU128" s="260" t="s">
        <v>86</v>
      </c>
      <c r="AV128" s="14" t="s">
        <v>84</v>
      </c>
      <c r="AW128" s="14" t="s">
        <v>34</v>
      </c>
      <c r="AX128" s="14" t="s">
        <v>77</v>
      </c>
      <c r="AY128" s="260" t="s">
        <v>153</v>
      </c>
    </row>
    <row r="129" spans="1:51" s="13" customFormat="1" ht="12">
      <c r="A129" s="13"/>
      <c r="B129" s="239"/>
      <c r="C129" s="240"/>
      <c r="D129" s="241" t="s">
        <v>161</v>
      </c>
      <c r="E129" s="242" t="s">
        <v>1</v>
      </c>
      <c r="F129" s="243" t="s">
        <v>1239</v>
      </c>
      <c r="G129" s="240"/>
      <c r="H129" s="244">
        <v>103.5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161</v>
      </c>
      <c r="AU129" s="250" t="s">
        <v>86</v>
      </c>
      <c r="AV129" s="13" t="s">
        <v>86</v>
      </c>
      <c r="AW129" s="13" t="s">
        <v>34</v>
      </c>
      <c r="AX129" s="13" t="s">
        <v>84</v>
      </c>
      <c r="AY129" s="250" t="s">
        <v>153</v>
      </c>
    </row>
    <row r="130" spans="1:65" s="2" customFormat="1" ht="33" customHeight="1">
      <c r="A130" s="38"/>
      <c r="B130" s="39"/>
      <c r="C130" s="226" t="s">
        <v>86</v>
      </c>
      <c r="D130" s="226" t="s">
        <v>155</v>
      </c>
      <c r="E130" s="227" t="s">
        <v>311</v>
      </c>
      <c r="F130" s="228" t="s">
        <v>312</v>
      </c>
      <c r="G130" s="229" t="s">
        <v>184</v>
      </c>
      <c r="H130" s="230">
        <v>294.075</v>
      </c>
      <c r="I130" s="231"/>
      <c r="J130" s="232">
        <f>ROUND(I130*H130,2)</f>
        <v>0</v>
      </c>
      <c r="K130" s="228" t="s">
        <v>166</v>
      </c>
      <c r="L130" s="44"/>
      <c r="M130" s="233" t="s">
        <v>1</v>
      </c>
      <c r="N130" s="234" t="s">
        <v>42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159</v>
      </c>
      <c r="AT130" s="237" t="s">
        <v>155</v>
      </c>
      <c r="AU130" s="237" t="s">
        <v>86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84</v>
      </c>
      <c r="BK130" s="238">
        <f>ROUND(I130*H130,2)</f>
        <v>0</v>
      </c>
      <c r="BL130" s="17" t="s">
        <v>159</v>
      </c>
      <c r="BM130" s="237" t="s">
        <v>1240</v>
      </c>
    </row>
    <row r="131" spans="1:51" s="14" customFormat="1" ht="12">
      <c r="A131" s="14"/>
      <c r="B131" s="251"/>
      <c r="C131" s="252"/>
      <c r="D131" s="241" t="s">
        <v>161</v>
      </c>
      <c r="E131" s="253" t="s">
        <v>1</v>
      </c>
      <c r="F131" s="254" t="s">
        <v>440</v>
      </c>
      <c r="G131" s="252"/>
      <c r="H131" s="253" t="s">
        <v>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161</v>
      </c>
      <c r="AU131" s="260" t="s">
        <v>86</v>
      </c>
      <c r="AV131" s="14" t="s">
        <v>84</v>
      </c>
      <c r="AW131" s="14" t="s">
        <v>34</v>
      </c>
      <c r="AX131" s="14" t="s">
        <v>77</v>
      </c>
      <c r="AY131" s="260" t="s">
        <v>153</v>
      </c>
    </row>
    <row r="132" spans="1:51" s="14" customFormat="1" ht="12">
      <c r="A132" s="14"/>
      <c r="B132" s="251"/>
      <c r="C132" s="252"/>
      <c r="D132" s="241" t="s">
        <v>161</v>
      </c>
      <c r="E132" s="253" t="s">
        <v>1</v>
      </c>
      <c r="F132" s="254" t="s">
        <v>1241</v>
      </c>
      <c r="G132" s="252"/>
      <c r="H132" s="253" t="s">
        <v>1</v>
      </c>
      <c r="I132" s="255"/>
      <c r="J132" s="252"/>
      <c r="K132" s="252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161</v>
      </c>
      <c r="AU132" s="260" t="s">
        <v>86</v>
      </c>
      <c r="AV132" s="14" t="s">
        <v>84</v>
      </c>
      <c r="AW132" s="14" t="s">
        <v>34</v>
      </c>
      <c r="AX132" s="14" t="s">
        <v>77</v>
      </c>
      <c r="AY132" s="260" t="s">
        <v>153</v>
      </c>
    </row>
    <row r="133" spans="1:51" s="13" customFormat="1" ht="12">
      <c r="A133" s="13"/>
      <c r="B133" s="239"/>
      <c r="C133" s="240"/>
      <c r="D133" s="241" t="s">
        <v>161</v>
      </c>
      <c r="E133" s="242" t="s">
        <v>1</v>
      </c>
      <c r="F133" s="243" t="s">
        <v>1242</v>
      </c>
      <c r="G133" s="240"/>
      <c r="H133" s="244">
        <v>294.075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161</v>
      </c>
      <c r="AU133" s="250" t="s">
        <v>86</v>
      </c>
      <c r="AV133" s="13" t="s">
        <v>86</v>
      </c>
      <c r="AW133" s="13" t="s">
        <v>34</v>
      </c>
      <c r="AX133" s="13" t="s">
        <v>84</v>
      </c>
      <c r="AY133" s="250" t="s">
        <v>153</v>
      </c>
    </row>
    <row r="134" spans="1:65" s="2" customFormat="1" ht="33" customHeight="1">
      <c r="A134" s="38"/>
      <c r="B134" s="39"/>
      <c r="C134" s="226" t="s">
        <v>169</v>
      </c>
      <c r="D134" s="226" t="s">
        <v>155</v>
      </c>
      <c r="E134" s="227" t="s">
        <v>210</v>
      </c>
      <c r="F134" s="228" t="s">
        <v>211</v>
      </c>
      <c r="G134" s="229" t="s">
        <v>184</v>
      </c>
      <c r="H134" s="230">
        <v>98.025</v>
      </c>
      <c r="I134" s="231"/>
      <c r="J134" s="232">
        <f>ROUND(I134*H134,2)</f>
        <v>0</v>
      </c>
      <c r="K134" s="228" t="s">
        <v>166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159</v>
      </c>
      <c r="AT134" s="237" t="s">
        <v>155</v>
      </c>
      <c r="AU134" s="237" t="s">
        <v>86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84</v>
      </c>
      <c r="BK134" s="238">
        <f>ROUND(I134*H134,2)</f>
        <v>0</v>
      </c>
      <c r="BL134" s="17" t="s">
        <v>159</v>
      </c>
      <c r="BM134" s="237" t="s">
        <v>1243</v>
      </c>
    </row>
    <row r="135" spans="1:51" s="14" customFormat="1" ht="12">
      <c r="A135" s="14"/>
      <c r="B135" s="251"/>
      <c r="C135" s="252"/>
      <c r="D135" s="241" t="s">
        <v>161</v>
      </c>
      <c r="E135" s="253" t="s">
        <v>1</v>
      </c>
      <c r="F135" s="254" t="s">
        <v>440</v>
      </c>
      <c r="G135" s="252"/>
      <c r="H135" s="253" t="s">
        <v>1</v>
      </c>
      <c r="I135" s="255"/>
      <c r="J135" s="252"/>
      <c r="K135" s="252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161</v>
      </c>
      <c r="AU135" s="260" t="s">
        <v>86</v>
      </c>
      <c r="AV135" s="14" t="s">
        <v>84</v>
      </c>
      <c r="AW135" s="14" t="s">
        <v>34</v>
      </c>
      <c r="AX135" s="14" t="s">
        <v>77</v>
      </c>
      <c r="AY135" s="260" t="s">
        <v>153</v>
      </c>
    </row>
    <row r="136" spans="1:51" s="14" customFormat="1" ht="12">
      <c r="A136" s="14"/>
      <c r="B136" s="251"/>
      <c r="C136" s="252"/>
      <c r="D136" s="241" t="s">
        <v>161</v>
      </c>
      <c r="E136" s="253" t="s">
        <v>1</v>
      </c>
      <c r="F136" s="254" t="s">
        <v>1244</v>
      </c>
      <c r="G136" s="252"/>
      <c r="H136" s="253" t="s">
        <v>1</v>
      </c>
      <c r="I136" s="255"/>
      <c r="J136" s="252"/>
      <c r="K136" s="252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161</v>
      </c>
      <c r="AU136" s="260" t="s">
        <v>86</v>
      </c>
      <c r="AV136" s="14" t="s">
        <v>84</v>
      </c>
      <c r="AW136" s="14" t="s">
        <v>34</v>
      </c>
      <c r="AX136" s="14" t="s">
        <v>77</v>
      </c>
      <c r="AY136" s="260" t="s">
        <v>153</v>
      </c>
    </row>
    <row r="137" spans="1:51" s="13" customFormat="1" ht="12">
      <c r="A137" s="13"/>
      <c r="B137" s="239"/>
      <c r="C137" s="240"/>
      <c r="D137" s="241" t="s">
        <v>161</v>
      </c>
      <c r="E137" s="242" t="s">
        <v>1</v>
      </c>
      <c r="F137" s="243" t="s">
        <v>1245</v>
      </c>
      <c r="G137" s="240"/>
      <c r="H137" s="244">
        <v>98.025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161</v>
      </c>
      <c r="AU137" s="250" t="s">
        <v>86</v>
      </c>
      <c r="AV137" s="13" t="s">
        <v>86</v>
      </c>
      <c r="AW137" s="13" t="s">
        <v>34</v>
      </c>
      <c r="AX137" s="13" t="s">
        <v>84</v>
      </c>
      <c r="AY137" s="250" t="s">
        <v>153</v>
      </c>
    </row>
    <row r="138" spans="1:65" s="2" customFormat="1" ht="37.8" customHeight="1">
      <c r="A138" s="38"/>
      <c r="B138" s="39"/>
      <c r="C138" s="226" t="s">
        <v>159</v>
      </c>
      <c r="D138" s="226" t="s">
        <v>155</v>
      </c>
      <c r="E138" s="227" t="s">
        <v>1246</v>
      </c>
      <c r="F138" s="228" t="s">
        <v>1247</v>
      </c>
      <c r="G138" s="229" t="s">
        <v>165</v>
      </c>
      <c r="H138" s="230">
        <v>70.4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0.00133</v>
      </c>
      <c r="R138" s="235">
        <f>Q138*H138</f>
        <v>0.093632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1248</v>
      </c>
    </row>
    <row r="139" spans="1:51" s="14" customFormat="1" ht="12">
      <c r="A139" s="14"/>
      <c r="B139" s="251"/>
      <c r="C139" s="252"/>
      <c r="D139" s="241" t="s">
        <v>161</v>
      </c>
      <c r="E139" s="253" t="s">
        <v>1</v>
      </c>
      <c r="F139" s="254" t="s">
        <v>1249</v>
      </c>
      <c r="G139" s="252"/>
      <c r="H139" s="253" t="s">
        <v>1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161</v>
      </c>
      <c r="AU139" s="260" t="s">
        <v>86</v>
      </c>
      <c r="AV139" s="14" t="s">
        <v>84</v>
      </c>
      <c r="AW139" s="14" t="s">
        <v>34</v>
      </c>
      <c r="AX139" s="14" t="s">
        <v>77</v>
      </c>
      <c r="AY139" s="260" t="s">
        <v>153</v>
      </c>
    </row>
    <row r="140" spans="1:51" s="13" customFormat="1" ht="12">
      <c r="A140" s="13"/>
      <c r="B140" s="239"/>
      <c r="C140" s="240"/>
      <c r="D140" s="241" t="s">
        <v>161</v>
      </c>
      <c r="E140" s="242" t="s">
        <v>1</v>
      </c>
      <c r="F140" s="243" t="s">
        <v>1250</v>
      </c>
      <c r="G140" s="240"/>
      <c r="H140" s="244">
        <v>70.4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161</v>
      </c>
      <c r="AU140" s="250" t="s">
        <v>86</v>
      </c>
      <c r="AV140" s="13" t="s">
        <v>86</v>
      </c>
      <c r="AW140" s="13" t="s">
        <v>34</v>
      </c>
      <c r="AX140" s="13" t="s">
        <v>84</v>
      </c>
      <c r="AY140" s="250" t="s">
        <v>153</v>
      </c>
    </row>
    <row r="141" spans="1:65" s="2" customFormat="1" ht="16.5" customHeight="1">
      <c r="A141" s="38"/>
      <c r="B141" s="39"/>
      <c r="C141" s="280" t="s">
        <v>181</v>
      </c>
      <c r="D141" s="280" t="s">
        <v>560</v>
      </c>
      <c r="E141" s="281" t="s">
        <v>1251</v>
      </c>
      <c r="F141" s="282" t="s">
        <v>1252</v>
      </c>
      <c r="G141" s="283" t="s">
        <v>243</v>
      </c>
      <c r="H141" s="284">
        <v>1.324</v>
      </c>
      <c r="I141" s="285"/>
      <c r="J141" s="286">
        <f>ROUND(I141*H141,2)</f>
        <v>0</v>
      </c>
      <c r="K141" s="282" t="s">
        <v>166</v>
      </c>
      <c r="L141" s="287"/>
      <c r="M141" s="288" t="s">
        <v>1</v>
      </c>
      <c r="N141" s="289" t="s">
        <v>42</v>
      </c>
      <c r="O141" s="91"/>
      <c r="P141" s="235">
        <f>O141*H141</f>
        <v>0</v>
      </c>
      <c r="Q141" s="235">
        <v>1</v>
      </c>
      <c r="R141" s="235">
        <f>Q141*H141</f>
        <v>1.324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236</v>
      </c>
      <c r="AT141" s="237" t="s">
        <v>560</v>
      </c>
      <c r="AU141" s="237" t="s">
        <v>86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84</v>
      </c>
      <c r="BK141" s="238">
        <f>ROUND(I141*H141,2)</f>
        <v>0</v>
      </c>
      <c r="BL141" s="17" t="s">
        <v>159</v>
      </c>
      <c r="BM141" s="237" t="s">
        <v>1253</v>
      </c>
    </row>
    <row r="142" spans="1:47" s="2" customFormat="1" ht="12">
      <c r="A142" s="38"/>
      <c r="B142" s="39"/>
      <c r="C142" s="40"/>
      <c r="D142" s="241" t="s">
        <v>1017</v>
      </c>
      <c r="E142" s="40"/>
      <c r="F142" s="290" t="s">
        <v>1254</v>
      </c>
      <c r="G142" s="40"/>
      <c r="H142" s="40"/>
      <c r="I142" s="291"/>
      <c r="J142" s="40"/>
      <c r="K142" s="40"/>
      <c r="L142" s="44"/>
      <c r="M142" s="292"/>
      <c r="N142" s="29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1017</v>
      </c>
      <c r="AU142" s="17" t="s">
        <v>86</v>
      </c>
    </row>
    <row r="143" spans="1:51" s="14" customFormat="1" ht="12">
      <c r="A143" s="14"/>
      <c r="B143" s="251"/>
      <c r="C143" s="252"/>
      <c r="D143" s="241" t="s">
        <v>161</v>
      </c>
      <c r="E143" s="253" t="s">
        <v>1</v>
      </c>
      <c r="F143" s="254" t="s">
        <v>1255</v>
      </c>
      <c r="G143" s="252"/>
      <c r="H143" s="253" t="s">
        <v>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161</v>
      </c>
      <c r="AU143" s="260" t="s">
        <v>86</v>
      </c>
      <c r="AV143" s="14" t="s">
        <v>84</v>
      </c>
      <c r="AW143" s="14" t="s">
        <v>34</v>
      </c>
      <c r="AX143" s="14" t="s">
        <v>77</v>
      </c>
      <c r="AY143" s="260" t="s">
        <v>153</v>
      </c>
    </row>
    <row r="144" spans="1:51" s="13" customFormat="1" ht="12">
      <c r="A144" s="13"/>
      <c r="B144" s="239"/>
      <c r="C144" s="240"/>
      <c r="D144" s="241" t="s">
        <v>161</v>
      </c>
      <c r="E144" s="242" t="s">
        <v>1</v>
      </c>
      <c r="F144" s="243" t="s">
        <v>1256</v>
      </c>
      <c r="G144" s="240"/>
      <c r="H144" s="244">
        <v>1.324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161</v>
      </c>
      <c r="AU144" s="250" t="s">
        <v>86</v>
      </c>
      <c r="AV144" s="13" t="s">
        <v>86</v>
      </c>
      <c r="AW144" s="13" t="s">
        <v>34</v>
      </c>
      <c r="AX144" s="13" t="s">
        <v>84</v>
      </c>
      <c r="AY144" s="250" t="s">
        <v>153</v>
      </c>
    </row>
    <row r="145" spans="1:65" s="2" customFormat="1" ht="33" customHeight="1">
      <c r="A145" s="38"/>
      <c r="B145" s="39"/>
      <c r="C145" s="226" t="s">
        <v>187</v>
      </c>
      <c r="D145" s="226" t="s">
        <v>155</v>
      </c>
      <c r="E145" s="227" t="s">
        <v>215</v>
      </c>
      <c r="F145" s="228" t="s">
        <v>216</v>
      </c>
      <c r="G145" s="229" t="s">
        <v>184</v>
      </c>
      <c r="H145" s="230">
        <v>158.55</v>
      </c>
      <c r="I145" s="231"/>
      <c r="J145" s="232">
        <f>ROUND(I145*H145,2)</f>
        <v>0</v>
      </c>
      <c r="K145" s="228" t="s">
        <v>166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159</v>
      </c>
      <c r="AT145" s="237" t="s">
        <v>155</v>
      </c>
      <c r="AU145" s="237" t="s">
        <v>86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84</v>
      </c>
      <c r="BK145" s="238">
        <f>ROUND(I145*H145,2)</f>
        <v>0</v>
      </c>
      <c r="BL145" s="17" t="s">
        <v>159</v>
      </c>
      <c r="BM145" s="237" t="s">
        <v>1257</v>
      </c>
    </row>
    <row r="146" spans="1:51" s="14" customFormat="1" ht="12">
      <c r="A146" s="14"/>
      <c r="B146" s="251"/>
      <c r="C146" s="252"/>
      <c r="D146" s="241" t="s">
        <v>161</v>
      </c>
      <c r="E146" s="253" t="s">
        <v>1</v>
      </c>
      <c r="F146" s="254" t="s">
        <v>424</v>
      </c>
      <c r="G146" s="252"/>
      <c r="H146" s="253" t="s">
        <v>1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161</v>
      </c>
      <c r="AU146" s="260" t="s">
        <v>86</v>
      </c>
      <c r="AV146" s="14" t="s">
        <v>84</v>
      </c>
      <c r="AW146" s="14" t="s">
        <v>34</v>
      </c>
      <c r="AX146" s="14" t="s">
        <v>77</v>
      </c>
      <c r="AY146" s="260" t="s">
        <v>153</v>
      </c>
    </row>
    <row r="147" spans="1:51" s="13" customFormat="1" ht="12">
      <c r="A147" s="13"/>
      <c r="B147" s="239"/>
      <c r="C147" s="240"/>
      <c r="D147" s="241" t="s">
        <v>161</v>
      </c>
      <c r="E147" s="242" t="s">
        <v>1</v>
      </c>
      <c r="F147" s="243" t="s">
        <v>1258</v>
      </c>
      <c r="G147" s="240"/>
      <c r="H147" s="244">
        <v>158.55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161</v>
      </c>
      <c r="AU147" s="250" t="s">
        <v>86</v>
      </c>
      <c r="AV147" s="13" t="s">
        <v>86</v>
      </c>
      <c r="AW147" s="13" t="s">
        <v>34</v>
      </c>
      <c r="AX147" s="13" t="s">
        <v>84</v>
      </c>
      <c r="AY147" s="250" t="s">
        <v>153</v>
      </c>
    </row>
    <row r="148" spans="1:65" s="2" customFormat="1" ht="37.8" customHeight="1">
      <c r="A148" s="38"/>
      <c r="B148" s="39"/>
      <c r="C148" s="226" t="s">
        <v>194</v>
      </c>
      <c r="D148" s="226" t="s">
        <v>155</v>
      </c>
      <c r="E148" s="227" t="s">
        <v>220</v>
      </c>
      <c r="F148" s="228" t="s">
        <v>221</v>
      </c>
      <c r="G148" s="229" t="s">
        <v>184</v>
      </c>
      <c r="H148" s="230">
        <v>3171</v>
      </c>
      <c r="I148" s="231"/>
      <c r="J148" s="232">
        <f>ROUND(I148*H148,2)</f>
        <v>0</v>
      </c>
      <c r="K148" s="228" t="s">
        <v>166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159</v>
      </c>
      <c r="AT148" s="237" t="s">
        <v>155</v>
      </c>
      <c r="AU148" s="237" t="s">
        <v>86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84</v>
      </c>
      <c r="BK148" s="238">
        <f>ROUND(I148*H148,2)</f>
        <v>0</v>
      </c>
      <c r="BL148" s="17" t="s">
        <v>159</v>
      </c>
      <c r="BM148" s="237" t="s">
        <v>1259</v>
      </c>
    </row>
    <row r="149" spans="1:51" s="14" customFormat="1" ht="12">
      <c r="A149" s="14"/>
      <c r="B149" s="251"/>
      <c r="C149" s="252"/>
      <c r="D149" s="241" t="s">
        <v>161</v>
      </c>
      <c r="E149" s="253" t="s">
        <v>1</v>
      </c>
      <c r="F149" s="254" t="s">
        <v>424</v>
      </c>
      <c r="G149" s="252"/>
      <c r="H149" s="253" t="s">
        <v>1</v>
      </c>
      <c r="I149" s="255"/>
      <c r="J149" s="252"/>
      <c r="K149" s="252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161</v>
      </c>
      <c r="AU149" s="260" t="s">
        <v>86</v>
      </c>
      <c r="AV149" s="14" t="s">
        <v>84</v>
      </c>
      <c r="AW149" s="14" t="s">
        <v>34</v>
      </c>
      <c r="AX149" s="14" t="s">
        <v>77</v>
      </c>
      <c r="AY149" s="260" t="s">
        <v>153</v>
      </c>
    </row>
    <row r="150" spans="1:51" s="14" customFormat="1" ht="12">
      <c r="A150" s="14"/>
      <c r="B150" s="251"/>
      <c r="C150" s="252"/>
      <c r="D150" s="241" t="s">
        <v>161</v>
      </c>
      <c r="E150" s="253" t="s">
        <v>1</v>
      </c>
      <c r="F150" s="254" t="s">
        <v>1260</v>
      </c>
      <c r="G150" s="252"/>
      <c r="H150" s="253" t="s">
        <v>1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161</v>
      </c>
      <c r="AU150" s="260" t="s">
        <v>86</v>
      </c>
      <c r="AV150" s="14" t="s">
        <v>84</v>
      </c>
      <c r="AW150" s="14" t="s">
        <v>34</v>
      </c>
      <c r="AX150" s="14" t="s">
        <v>77</v>
      </c>
      <c r="AY150" s="260" t="s">
        <v>153</v>
      </c>
    </row>
    <row r="151" spans="1:51" s="13" customFormat="1" ht="12">
      <c r="A151" s="13"/>
      <c r="B151" s="239"/>
      <c r="C151" s="240"/>
      <c r="D151" s="241" t="s">
        <v>161</v>
      </c>
      <c r="E151" s="242" t="s">
        <v>1</v>
      </c>
      <c r="F151" s="243" t="s">
        <v>1261</v>
      </c>
      <c r="G151" s="240"/>
      <c r="H151" s="244">
        <v>3171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161</v>
      </c>
      <c r="AU151" s="250" t="s">
        <v>86</v>
      </c>
      <c r="AV151" s="13" t="s">
        <v>86</v>
      </c>
      <c r="AW151" s="13" t="s">
        <v>34</v>
      </c>
      <c r="AX151" s="13" t="s">
        <v>84</v>
      </c>
      <c r="AY151" s="250" t="s">
        <v>153</v>
      </c>
    </row>
    <row r="152" spans="1:65" s="2" customFormat="1" ht="33" customHeight="1">
      <c r="A152" s="38"/>
      <c r="B152" s="39"/>
      <c r="C152" s="226" t="s">
        <v>236</v>
      </c>
      <c r="D152" s="226" t="s">
        <v>155</v>
      </c>
      <c r="E152" s="227" t="s">
        <v>225</v>
      </c>
      <c r="F152" s="228" t="s">
        <v>226</v>
      </c>
      <c r="G152" s="229" t="s">
        <v>184</v>
      </c>
      <c r="H152" s="230">
        <v>52.85</v>
      </c>
      <c r="I152" s="231"/>
      <c r="J152" s="232">
        <f>ROUND(I152*H152,2)</f>
        <v>0</v>
      </c>
      <c r="K152" s="228" t="s">
        <v>166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159</v>
      </c>
      <c r="AT152" s="237" t="s">
        <v>155</v>
      </c>
      <c r="AU152" s="237" t="s">
        <v>86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84</v>
      </c>
      <c r="BK152" s="238">
        <f>ROUND(I152*H152,2)</f>
        <v>0</v>
      </c>
      <c r="BL152" s="17" t="s">
        <v>159</v>
      </c>
      <c r="BM152" s="237" t="s">
        <v>1262</v>
      </c>
    </row>
    <row r="153" spans="1:51" s="14" customFormat="1" ht="12">
      <c r="A153" s="14"/>
      <c r="B153" s="251"/>
      <c r="C153" s="252"/>
      <c r="D153" s="241" t="s">
        <v>161</v>
      </c>
      <c r="E153" s="253" t="s">
        <v>1</v>
      </c>
      <c r="F153" s="254" t="s">
        <v>424</v>
      </c>
      <c r="G153" s="252"/>
      <c r="H153" s="253" t="s">
        <v>1</v>
      </c>
      <c r="I153" s="255"/>
      <c r="J153" s="252"/>
      <c r="K153" s="252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161</v>
      </c>
      <c r="AU153" s="260" t="s">
        <v>86</v>
      </c>
      <c r="AV153" s="14" t="s">
        <v>84</v>
      </c>
      <c r="AW153" s="14" t="s">
        <v>34</v>
      </c>
      <c r="AX153" s="14" t="s">
        <v>77</v>
      </c>
      <c r="AY153" s="260" t="s">
        <v>153</v>
      </c>
    </row>
    <row r="154" spans="1:51" s="13" customFormat="1" ht="12">
      <c r="A154" s="13"/>
      <c r="B154" s="239"/>
      <c r="C154" s="240"/>
      <c r="D154" s="241" t="s">
        <v>161</v>
      </c>
      <c r="E154" s="242" t="s">
        <v>1</v>
      </c>
      <c r="F154" s="243" t="s">
        <v>1263</v>
      </c>
      <c r="G154" s="240"/>
      <c r="H154" s="244">
        <v>52.85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161</v>
      </c>
      <c r="AU154" s="250" t="s">
        <v>86</v>
      </c>
      <c r="AV154" s="13" t="s">
        <v>86</v>
      </c>
      <c r="AW154" s="13" t="s">
        <v>34</v>
      </c>
      <c r="AX154" s="13" t="s">
        <v>84</v>
      </c>
      <c r="AY154" s="250" t="s">
        <v>153</v>
      </c>
    </row>
    <row r="155" spans="1:65" s="2" customFormat="1" ht="37.8" customHeight="1">
      <c r="A155" s="38"/>
      <c r="B155" s="39"/>
      <c r="C155" s="226" t="s">
        <v>192</v>
      </c>
      <c r="D155" s="226" t="s">
        <v>155</v>
      </c>
      <c r="E155" s="227" t="s">
        <v>229</v>
      </c>
      <c r="F155" s="228" t="s">
        <v>230</v>
      </c>
      <c r="G155" s="229" t="s">
        <v>184</v>
      </c>
      <c r="H155" s="230">
        <v>1057</v>
      </c>
      <c r="I155" s="231"/>
      <c r="J155" s="232">
        <f>ROUND(I155*H155,2)</f>
        <v>0</v>
      </c>
      <c r="K155" s="228" t="s">
        <v>166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159</v>
      </c>
      <c r="AT155" s="237" t="s">
        <v>155</v>
      </c>
      <c r="AU155" s="237" t="s">
        <v>86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84</v>
      </c>
      <c r="BK155" s="238">
        <f>ROUND(I155*H155,2)</f>
        <v>0</v>
      </c>
      <c r="BL155" s="17" t="s">
        <v>159</v>
      </c>
      <c r="BM155" s="237" t="s">
        <v>1264</v>
      </c>
    </row>
    <row r="156" spans="1:51" s="14" customFormat="1" ht="12">
      <c r="A156" s="14"/>
      <c r="B156" s="251"/>
      <c r="C156" s="252"/>
      <c r="D156" s="241" t="s">
        <v>161</v>
      </c>
      <c r="E156" s="253" t="s">
        <v>1</v>
      </c>
      <c r="F156" s="254" t="s">
        <v>424</v>
      </c>
      <c r="G156" s="252"/>
      <c r="H156" s="253" t="s">
        <v>1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161</v>
      </c>
      <c r="AU156" s="260" t="s">
        <v>86</v>
      </c>
      <c r="AV156" s="14" t="s">
        <v>84</v>
      </c>
      <c r="AW156" s="14" t="s">
        <v>34</v>
      </c>
      <c r="AX156" s="14" t="s">
        <v>77</v>
      </c>
      <c r="AY156" s="26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1260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51" s="13" customFormat="1" ht="12">
      <c r="A158" s="13"/>
      <c r="B158" s="239"/>
      <c r="C158" s="240"/>
      <c r="D158" s="241" t="s">
        <v>161</v>
      </c>
      <c r="E158" s="242" t="s">
        <v>1</v>
      </c>
      <c r="F158" s="243" t="s">
        <v>1265</v>
      </c>
      <c r="G158" s="240"/>
      <c r="H158" s="244">
        <v>1057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161</v>
      </c>
      <c r="AU158" s="250" t="s">
        <v>86</v>
      </c>
      <c r="AV158" s="13" t="s">
        <v>86</v>
      </c>
      <c r="AW158" s="13" t="s">
        <v>34</v>
      </c>
      <c r="AX158" s="13" t="s">
        <v>84</v>
      </c>
      <c r="AY158" s="250" t="s">
        <v>153</v>
      </c>
    </row>
    <row r="159" spans="1:65" s="2" customFormat="1" ht="24.15" customHeight="1">
      <c r="A159" s="38"/>
      <c r="B159" s="39"/>
      <c r="C159" s="226" t="s">
        <v>249</v>
      </c>
      <c r="D159" s="226" t="s">
        <v>155</v>
      </c>
      <c r="E159" s="227" t="s">
        <v>237</v>
      </c>
      <c r="F159" s="228" t="s">
        <v>238</v>
      </c>
      <c r="G159" s="229" t="s">
        <v>184</v>
      </c>
      <c r="H159" s="230">
        <v>52.85</v>
      </c>
      <c r="I159" s="231"/>
      <c r="J159" s="232">
        <f>ROUND(I159*H159,2)</f>
        <v>0</v>
      </c>
      <c r="K159" s="228" t="s">
        <v>166</v>
      </c>
      <c r="L159" s="44"/>
      <c r="M159" s="233" t="s">
        <v>1</v>
      </c>
      <c r="N159" s="234" t="s">
        <v>42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159</v>
      </c>
      <c r="AT159" s="237" t="s">
        <v>155</v>
      </c>
      <c r="AU159" s="237" t="s">
        <v>86</v>
      </c>
      <c r="AY159" s="17" t="s">
        <v>153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84</v>
      </c>
      <c r="BK159" s="238">
        <f>ROUND(I159*H159,2)</f>
        <v>0</v>
      </c>
      <c r="BL159" s="17" t="s">
        <v>159</v>
      </c>
      <c r="BM159" s="237" t="s">
        <v>1266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424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51" s="14" customFormat="1" ht="12">
      <c r="A161" s="14"/>
      <c r="B161" s="251"/>
      <c r="C161" s="252"/>
      <c r="D161" s="241" t="s">
        <v>161</v>
      </c>
      <c r="E161" s="253" t="s">
        <v>1</v>
      </c>
      <c r="F161" s="254" t="s">
        <v>1260</v>
      </c>
      <c r="G161" s="252"/>
      <c r="H161" s="253" t="s">
        <v>1</v>
      </c>
      <c r="I161" s="255"/>
      <c r="J161" s="252"/>
      <c r="K161" s="252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161</v>
      </c>
      <c r="AU161" s="260" t="s">
        <v>86</v>
      </c>
      <c r="AV161" s="14" t="s">
        <v>84</v>
      </c>
      <c r="AW161" s="14" t="s">
        <v>34</v>
      </c>
      <c r="AX161" s="14" t="s">
        <v>77</v>
      </c>
      <c r="AY161" s="260" t="s">
        <v>153</v>
      </c>
    </row>
    <row r="162" spans="1:51" s="13" customFormat="1" ht="12">
      <c r="A162" s="13"/>
      <c r="B162" s="239"/>
      <c r="C162" s="240"/>
      <c r="D162" s="241" t="s">
        <v>161</v>
      </c>
      <c r="E162" s="242" t="s">
        <v>1</v>
      </c>
      <c r="F162" s="243" t="s">
        <v>1263</v>
      </c>
      <c r="G162" s="240"/>
      <c r="H162" s="244">
        <v>52.85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161</v>
      </c>
      <c r="AU162" s="250" t="s">
        <v>86</v>
      </c>
      <c r="AV162" s="13" t="s">
        <v>86</v>
      </c>
      <c r="AW162" s="13" t="s">
        <v>34</v>
      </c>
      <c r="AX162" s="13" t="s">
        <v>84</v>
      </c>
      <c r="AY162" s="250" t="s">
        <v>153</v>
      </c>
    </row>
    <row r="163" spans="1:65" s="2" customFormat="1" ht="24.15" customHeight="1">
      <c r="A163" s="38"/>
      <c r="B163" s="39"/>
      <c r="C163" s="226" t="s">
        <v>255</v>
      </c>
      <c r="D163" s="226" t="s">
        <v>155</v>
      </c>
      <c r="E163" s="227" t="s">
        <v>1267</v>
      </c>
      <c r="F163" s="228" t="s">
        <v>1268</v>
      </c>
      <c r="G163" s="229" t="s">
        <v>184</v>
      </c>
      <c r="H163" s="230">
        <v>158.55</v>
      </c>
      <c r="I163" s="231"/>
      <c r="J163" s="232">
        <f>ROUND(I163*H163,2)</f>
        <v>0</v>
      </c>
      <c r="K163" s="228" t="s">
        <v>166</v>
      </c>
      <c r="L163" s="44"/>
      <c r="M163" s="233" t="s">
        <v>1</v>
      </c>
      <c r="N163" s="234" t="s">
        <v>42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159</v>
      </c>
      <c r="AT163" s="237" t="s">
        <v>155</v>
      </c>
      <c r="AU163" s="237" t="s">
        <v>86</v>
      </c>
      <c r="AY163" s="17" t="s">
        <v>153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84</v>
      </c>
      <c r="BK163" s="238">
        <f>ROUND(I163*H163,2)</f>
        <v>0</v>
      </c>
      <c r="BL163" s="17" t="s">
        <v>159</v>
      </c>
      <c r="BM163" s="237" t="s">
        <v>1269</v>
      </c>
    </row>
    <row r="164" spans="1:51" s="14" customFormat="1" ht="12">
      <c r="A164" s="14"/>
      <c r="B164" s="251"/>
      <c r="C164" s="252"/>
      <c r="D164" s="241" t="s">
        <v>161</v>
      </c>
      <c r="E164" s="253" t="s">
        <v>1</v>
      </c>
      <c r="F164" s="254" t="s">
        <v>424</v>
      </c>
      <c r="G164" s="252"/>
      <c r="H164" s="253" t="s">
        <v>1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161</v>
      </c>
      <c r="AU164" s="260" t="s">
        <v>86</v>
      </c>
      <c r="AV164" s="14" t="s">
        <v>84</v>
      </c>
      <c r="AW164" s="14" t="s">
        <v>34</v>
      </c>
      <c r="AX164" s="14" t="s">
        <v>77</v>
      </c>
      <c r="AY164" s="260" t="s">
        <v>153</v>
      </c>
    </row>
    <row r="165" spans="1:51" s="14" customFormat="1" ht="12">
      <c r="A165" s="14"/>
      <c r="B165" s="251"/>
      <c r="C165" s="252"/>
      <c r="D165" s="241" t="s">
        <v>161</v>
      </c>
      <c r="E165" s="253" t="s">
        <v>1</v>
      </c>
      <c r="F165" s="254" t="s">
        <v>1260</v>
      </c>
      <c r="G165" s="252"/>
      <c r="H165" s="253" t="s">
        <v>1</v>
      </c>
      <c r="I165" s="255"/>
      <c r="J165" s="252"/>
      <c r="K165" s="252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161</v>
      </c>
      <c r="AU165" s="260" t="s">
        <v>86</v>
      </c>
      <c r="AV165" s="14" t="s">
        <v>84</v>
      </c>
      <c r="AW165" s="14" t="s">
        <v>34</v>
      </c>
      <c r="AX165" s="14" t="s">
        <v>77</v>
      </c>
      <c r="AY165" s="260" t="s">
        <v>153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1258</v>
      </c>
      <c r="G166" s="240"/>
      <c r="H166" s="244">
        <v>158.55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84</v>
      </c>
      <c r="AY166" s="250" t="s">
        <v>153</v>
      </c>
    </row>
    <row r="167" spans="1:65" s="2" customFormat="1" ht="24.15" customHeight="1">
      <c r="A167" s="38"/>
      <c r="B167" s="39"/>
      <c r="C167" s="226" t="s">
        <v>260</v>
      </c>
      <c r="D167" s="226" t="s">
        <v>155</v>
      </c>
      <c r="E167" s="227" t="s">
        <v>241</v>
      </c>
      <c r="F167" s="228" t="s">
        <v>242</v>
      </c>
      <c r="G167" s="229" t="s">
        <v>243</v>
      </c>
      <c r="H167" s="230">
        <v>401.66</v>
      </c>
      <c r="I167" s="231"/>
      <c r="J167" s="232">
        <f>ROUND(I167*H167,2)</f>
        <v>0</v>
      </c>
      <c r="K167" s="228" t="s">
        <v>166</v>
      </c>
      <c r="L167" s="44"/>
      <c r="M167" s="233" t="s">
        <v>1</v>
      </c>
      <c r="N167" s="234" t="s">
        <v>42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159</v>
      </c>
      <c r="AT167" s="237" t="s">
        <v>155</v>
      </c>
      <c r="AU167" s="237" t="s">
        <v>86</v>
      </c>
      <c r="AY167" s="17" t="s">
        <v>153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84</v>
      </c>
      <c r="BK167" s="238">
        <f>ROUND(I167*H167,2)</f>
        <v>0</v>
      </c>
      <c r="BL167" s="17" t="s">
        <v>159</v>
      </c>
      <c r="BM167" s="237" t="s">
        <v>1270</v>
      </c>
    </row>
    <row r="168" spans="1:51" s="13" customFormat="1" ht="12">
      <c r="A168" s="13"/>
      <c r="B168" s="239"/>
      <c r="C168" s="240"/>
      <c r="D168" s="241" t="s">
        <v>161</v>
      </c>
      <c r="E168" s="242" t="s">
        <v>1</v>
      </c>
      <c r="F168" s="243" t="s">
        <v>1271</v>
      </c>
      <c r="G168" s="240"/>
      <c r="H168" s="244">
        <v>401.66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161</v>
      </c>
      <c r="AU168" s="250" t="s">
        <v>86</v>
      </c>
      <c r="AV168" s="13" t="s">
        <v>86</v>
      </c>
      <c r="AW168" s="13" t="s">
        <v>34</v>
      </c>
      <c r="AX168" s="13" t="s">
        <v>84</v>
      </c>
      <c r="AY168" s="250" t="s">
        <v>153</v>
      </c>
    </row>
    <row r="169" spans="1:51" s="14" customFormat="1" ht="12">
      <c r="A169" s="14"/>
      <c r="B169" s="251"/>
      <c r="C169" s="252"/>
      <c r="D169" s="241" t="s">
        <v>161</v>
      </c>
      <c r="E169" s="253" t="s">
        <v>1</v>
      </c>
      <c r="F169" s="254" t="s">
        <v>174</v>
      </c>
      <c r="G169" s="252"/>
      <c r="H169" s="253" t="s">
        <v>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161</v>
      </c>
      <c r="AU169" s="260" t="s">
        <v>86</v>
      </c>
      <c r="AV169" s="14" t="s">
        <v>84</v>
      </c>
      <c r="AW169" s="14" t="s">
        <v>34</v>
      </c>
      <c r="AX169" s="14" t="s">
        <v>77</v>
      </c>
      <c r="AY169" s="26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387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26" t="s">
        <v>265</v>
      </c>
      <c r="D171" s="226" t="s">
        <v>155</v>
      </c>
      <c r="E171" s="227" t="s">
        <v>250</v>
      </c>
      <c r="F171" s="228" t="s">
        <v>251</v>
      </c>
      <c r="G171" s="229" t="s">
        <v>184</v>
      </c>
      <c r="H171" s="230">
        <v>180.7</v>
      </c>
      <c r="I171" s="231"/>
      <c r="J171" s="232">
        <f>ROUND(I171*H171,2)</f>
        <v>0</v>
      </c>
      <c r="K171" s="228" t="s">
        <v>166</v>
      </c>
      <c r="L171" s="44"/>
      <c r="M171" s="233" t="s">
        <v>1</v>
      </c>
      <c r="N171" s="234" t="s">
        <v>42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159</v>
      </c>
      <c r="AT171" s="237" t="s">
        <v>155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1272</v>
      </c>
    </row>
    <row r="172" spans="1:51" s="14" customFormat="1" ht="12">
      <c r="A172" s="14"/>
      <c r="B172" s="251"/>
      <c r="C172" s="252"/>
      <c r="D172" s="241" t="s">
        <v>161</v>
      </c>
      <c r="E172" s="253" t="s">
        <v>1</v>
      </c>
      <c r="F172" s="254" t="s">
        <v>424</v>
      </c>
      <c r="G172" s="252"/>
      <c r="H172" s="253" t="s">
        <v>1</v>
      </c>
      <c r="I172" s="255"/>
      <c r="J172" s="252"/>
      <c r="K172" s="252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161</v>
      </c>
      <c r="AU172" s="260" t="s">
        <v>86</v>
      </c>
      <c r="AV172" s="14" t="s">
        <v>84</v>
      </c>
      <c r="AW172" s="14" t="s">
        <v>34</v>
      </c>
      <c r="AX172" s="14" t="s">
        <v>77</v>
      </c>
      <c r="AY172" s="260" t="s">
        <v>153</v>
      </c>
    </row>
    <row r="173" spans="1:51" s="13" customFormat="1" ht="12">
      <c r="A173" s="13"/>
      <c r="B173" s="239"/>
      <c r="C173" s="240"/>
      <c r="D173" s="241" t="s">
        <v>161</v>
      </c>
      <c r="E173" s="242" t="s">
        <v>1</v>
      </c>
      <c r="F173" s="243" t="s">
        <v>1273</v>
      </c>
      <c r="G173" s="240"/>
      <c r="H173" s="244">
        <v>180.7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161</v>
      </c>
      <c r="AU173" s="250" t="s">
        <v>86</v>
      </c>
      <c r="AV173" s="13" t="s">
        <v>86</v>
      </c>
      <c r="AW173" s="13" t="s">
        <v>34</v>
      </c>
      <c r="AX173" s="13" t="s">
        <v>84</v>
      </c>
      <c r="AY173" s="250" t="s">
        <v>153</v>
      </c>
    </row>
    <row r="174" spans="1:65" s="2" customFormat="1" ht="24.15" customHeight="1">
      <c r="A174" s="38"/>
      <c r="B174" s="39"/>
      <c r="C174" s="226" t="s">
        <v>270</v>
      </c>
      <c r="D174" s="226" t="s">
        <v>155</v>
      </c>
      <c r="E174" s="227" t="s">
        <v>1274</v>
      </c>
      <c r="F174" s="228" t="s">
        <v>1275</v>
      </c>
      <c r="G174" s="229" t="s">
        <v>158</v>
      </c>
      <c r="H174" s="230">
        <v>103.5</v>
      </c>
      <c r="I174" s="231"/>
      <c r="J174" s="232">
        <f>ROUND(I174*H174,2)</f>
        <v>0</v>
      </c>
      <c r="K174" s="228" t="s">
        <v>166</v>
      </c>
      <c r="L174" s="44"/>
      <c r="M174" s="233" t="s">
        <v>1</v>
      </c>
      <c r="N174" s="234" t="s">
        <v>42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159</v>
      </c>
      <c r="AT174" s="237" t="s">
        <v>155</v>
      </c>
      <c r="AU174" s="237" t="s">
        <v>86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84</v>
      </c>
      <c r="BK174" s="238">
        <f>ROUND(I174*H174,2)</f>
        <v>0</v>
      </c>
      <c r="BL174" s="17" t="s">
        <v>159</v>
      </c>
      <c r="BM174" s="237" t="s">
        <v>1276</v>
      </c>
    </row>
    <row r="175" spans="1:51" s="14" customFormat="1" ht="12">
      <c r="A175" s="14"/>
      <c r="B175" s="251"/>
      <c r="C175" s="252"/>
      <c r="D175" s="241" t="s">
        <v>161</v>
      </c>
      <c r="E175" s="253" t="s">
        <v>1</v>
      </c>
      <c r="F175" s="254" t="s">
        <v>424</v>
      </c>
      <c r="G175" s="252"/>
      <c r="H175" s="253" t="s">
        <v>1</v>
      </c>
      <c r="I175" s="255"/>
      <c r="J175" s="252"/>
      <c r="K175" s="252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161</v>
      </c>
      <c r="AU175" s="260" t="s">
        <v>86</v>
      </c>
      <c r="AV175" s="14" t="s">
        <v>84</v>
      </c>
      <c r="AW175" s="14" t="s">
        <v>34</v>
      </c>
      <c r="AX175" s="14" t="s">
        <v>77</v>
      </c>
      <c r="AY175" s="260" t="s">
        <v>153</v>
      </c>
    </row>
    <row r="176" spans="1:51" s="13" customFormat="1" ht="12">
      <c r="A176" s="13"/>
      <c r="B176" s="239"/>
      <c r="C176" s="240"/>
      <c r="D176" s="241" t="s">
        <v>161</v>
      </c>
      <c r="E176" s="242" t="s">
        <v>1</v>
      </c>
      <c r="F176" s="243" t="s">
        <v>1239</v>
      </c>
      <c r="G176" s="240"/>
      <c r="H176" s="244">
        <v>103.5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161</v>
      </c>
      <c r="AU176" s="250" t="s">
        <v>86</v>
      </c>
      <c r="AV176" s="13" t="s">
        <v>86</v>
      </c>
      <c r="AW176" s="13" t="s">
        <v>34</v>
      </c>
      <c r="AX176" s="13" t="s">
        <v>84</v>
      </c>
      <c r="AY176" s="250" t="s">
        <v>153</v>
      </c>
    </row>
    <row r="177" spans="1:65" s="2" customFormat="1" ht="24.15" customHeight="1">
      <c r="A177" s="38"/>
      <c r="B177" s="39"/>
      <c r="C177" s="226" t="s">
        <v>8</v>
      </c>
      <c r="D177" s="226" t="s">
        <v>155</v>
      </c>
      <c r="E177" s="227" t="s">
        <v>1277</v>
      </c>
      <c r="F177" s="228" t="s">
        <v>1278</v>
      </c>
      <c r="G177" s="229" t="s">
        <v>158</v>
      </c>
      <c r="H177" s="230">
        <v>103.5</v>
      </c>
      <c r="I177" s="231"/>
      <c r="J177" s="232">
        <f>ROUND(I177*H177,2)</f>
        <v>0</v>
      </c>
      <c r="K177" s="228" t="s">
        <v>166</v>
      </c>
      <c r="L177" s="44"/>
      <c r="M177" s="233" t="s">
        <v>1</v>
      </c>
      <c r="N177" s="234" t="s">
        <v>42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159</v>
      </c>
      <c r="AT177" s="237" t="s">
        <v>155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1279</v>
      </c>
    </row>
    <row r="178" spans="1:51" s="14" customFormat="1" ht="12">
      <c r="A178" s="14"/>
      <c r="B178" s="251"/>
      <c r="C178" s="252"/>
      <c r="D178" s="241" t="s">
        <v>161</v>
      </c>
      <c r="E178" s="253" t="s">
        <v>1</v>
      </c>
      <c r="F178" s="254" t="s">
        <v>424</v>
      </c>
      <c r="G178" s="252"/>
      <c r="H178" s="253" t="s">
        <v>1</v>
      </c>
      <c r="I178" s="255"/>
      <c r="J178" s="252"/>
      <c r="K178" s="252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161</v>
      </c>
      <c r="AU178" s="260" t="s">
        <v>86</v>
      </c>
      <c r="AV178" s="14" t="s">
        <v>84</v>
      </c>
      <c r="AW178" s="14" t="s">
        <v>34</v>
      </c>
      <c r="AX178" s="14" t="s">
        <v>77</v>
      </c>
      <c r="AY178" s="260" t="s">
        <v>153</v>
      </c>
    </row>
    <row r="179" spans="1:51" s="13" customFormat="1" ht="12">
      <c r="A179" s="13"/>
      <c r="B179" s="239"/>
      <c r="C179" s="240"/>
      <c r="D179" s="241" t="s">
        <v>161</v>
      </c>
      <c r="E179" s="242" t="s">
        <v>1</v>
      </c>
      <c r="F179" s="243" t="s">
        <v>1239</v>
      </c>
      <c r="G179" s="240"/>
      <c r="H179" s="244">
        <v>103.5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161</v>
      </c>
      <c r="AU179" s="250" t="s">
        <v>86</v>
      </c>
      <c r="AV179" s="13" t="s">
        <v>86</v>
      </c>
      <c r="AW179" s="13" t="s">
        <v>34</v>
      </c>
      <c r="AX179" s="13" t="s">
        <v>84</v>
      </c>
      <c r="AY179" s="250" t="s">
        <v>153</v>
      </c>
    </row>
    <row r="180" spans="1:65" s="2" customFormat="1" ht="16.5" customHeight="1">
      <c r="A180" s="38"/>
      <c r="B180" s="39"/>
      <c r="C180" s="280" t="s">
        <v>282</v>
      </c>
      <c r="D180" s="280" t="s">
        <v>560</v>
      </c>
      <c r="E180" s="281" t="s">
        <v>1280</v>
      </c>
      <c r="F180" s="282" t="s">
        <v>1281</v>
      </c>
      <c r="G180" s="283" t="s">
        <v>887</v>
      </c>
      <c r="H180" s="284">
        <v>1.553</v>
      </c>
      <c r="I180" s="285"/>
      <c r="J180" s="286">
        <f>ROUND(I180*H180,2)</f>
        <v>0</v>
      </c>
      <c r="K180" s="282" t="s">
        <v>1</v>
      </c>
      <c r="L180" s="287"/>
      <c r="M180" s="288" t="s">
        <v>1</v>
      </c>
      <c r="N180" s="289" t="s">
        <v>42</v>
      </c>
      <c r="O180" s="91"/>
      <c r="P180" s="235">
        <f>O180*H180</f>
        <v>0</v>
      </c>
      <c r="Q180" s="235">
        <v>0.001</v>
      </c>
      <c r="R180" s="235">
        <f>Q180*H180</f>
        <v>0.001553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236</v>
      </c>
      <c r="AT180" s="237" t="s">
        <v>560</v>
      </c>
      <c r="AU180" s="237" t="s">
        <v>86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84</v>
      </c>
      <c r="BK180" s="238">
        <f>ROUND(I180*H180,2)</f>
        <v>0</v>
      </c>
      <c r="BL180" s="17" t="s">
        <v>159</v>
      </c>
      <c r="BM180" s="237" t="s">
        <v>1282</v>
      </c>
    </row>
    <row r="181" spans="1:51" s="13" customFormat="1" ht="12">
      <c r="A181" s="13"/>
      <c r="B181" s="239"/>
      <c r="C181" s="240"/>
      <c r="D181" s="241" t="s">
        <v>161</v>
      </c>
      <c r="E181" s="242" t="s">
        <v>1</v>
      </c>
      <c r="F181" s="243" t="s">
        <v>1283</v>
      </c>
      <c r="G181" s="240"/>
      <c r="H181" s="244">
        <v>1.553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161</v>
      </c>
      <c r="AU181" s="250" t="s">
        <v>86</v>
      </c>
      <c r="AV181" s="13" t="s">
        <v>86</v>
      </c>
      <c r="AW181" s="13" t="s">
        <v>34</v>
      </c>
      <c r="AX181" s="13" t="s">
        <v>84</v>
      </c>
      <c r="AY181" s="250" t="s">
        <v>153</v>
      </c>
    </row>
    <row r="182" spans="1:51" s="14" customFormat="1" ht="12">
      <c r="A182" s="14"/>
      <c r="B182" s="251"/>
      <c r="C182" s="252"/>
      <c r="D182" s="241" t="s">
        <v>161</v>
      </c>
      <c r="E182" s="253" t="s">
        <v>1</v>
      </c>
      <c r="F182" s="254" t="s">
        <v>1284</v>
      </c>
      <c r="G182" s="252"/>
      <c r="H182" s="253" t="s">
        <v>1</v>
      </c>
      <c r="I182" s="255"/>
      <c r="J182" s="252"/>
      <c r="K182" s="252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161</v>
      </c>
      <c r="AU182" s="260" t="s">
        <v>86</v>
      </c>
      <c r="AV182" s="14" t="s">
        <v>84</v>
      </c>
      <c r="AW182" s="14" t="s">
        <v>34</v>
      </c>
      <c r="AX182" s="14" t="s">
        <v>77</v>
      </c>
      <c r="AY182" s="260" t="s">
        <v>153</v>
      </c>
    </row>
    <row r="183" spans="1:65" s="2" customFormat="1" ht="24.15" customHeight="1">
      <c r="A183" s="38"/>
      <c r="B183" s="39"/>
      <c r="C183" s="226" t="s">
        <v>291</v>
      </c>
      <c r="D183" s="226" t="s">
        <v>155</v>
      </c>
      <c r="E183" s="227" t="s">
        <v>256</v>
      </c>
      <c r="F183" s="228" t="s">
        <v>257</v>
      </c>
      <c r="G183" s="229" t="s">
        <v>158</v>
      </c>
      <c r="H183" s="230">
        <v>91.05</v>
      </c>
      <c r="I183" s="231"/>
      <c r="J183" s="232">
        <f>ROUND(I183*H183,2)</f>
        <v>0</v>
      </c>
      <c r="K183" s="228" t="s">
        <v>166</v>
      </c>
      <c r="L183" s="44"/>
      <c r="M183" s="233" t="s">
        <v>1</v>
      </c>
      <c r="N183" s="234" t="s">
        <v>42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159</v>
      </c>
      <c r="AT183" s="237" t="s">
        <v>155</v>
      </c>
      <c r="AU183" s="237" t="s">
        <v>86</v>
      </c>
      <c r="AY183" s="17" t="s">
        <v>153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84</v>
      </c>
      <c r="BK183" s="238">
        <f>ROUND(I183*H183,2)</f>
        <v>0</v>
      </c>
      <c r="BL183" s="17" t="s">
        <v>159</v>
      </c>
      <c r="BM183" s="237" t="s">
        <v>1285</v>
      </c>
    </row>
    <row r="184" spans="1:51" s="14" customFormat="1" ht="12">
      <c r="A184" s="14"/>
      <c r="B184" s="251"/>
      <c r="C184" s="252"/>
      <c r="D184" s="241" t="s">
        <v>161</v>
      </c>
      <c r="E184" s="253" t="s">
        <v>1</v>
      </c>
      <c r="F184" s="254" t="s">
        <v>174</v>
      </c>
      <c r="G184" s="252"/>
      <c r="H184" s="253" t="s">
        <v>1</v>
      </c>
      <c r="I184" s="255"/>
      <c r="J184" s="252"/>
      <c r="K184" s="252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161</v>
      </c>
      <c r="AU184" s="260" t="s">
        <v>86</v>
      </c>
      <c r="AV184" s="14" t="s">
        <v>84</v>
      </c>
      <c r="AW184" s="14" t="s">
        <v>34</v>
      </c>
      <c r="AX184" s="14" t="s">
        <v>77</v>
      </c>
      <c r="AY184" s="260" t="s">
        <v>153</v>
      </c>
    </row>
    <row r="185" spans="1:51" s="13" customFormat="1" ht="12">
      <c r="A185" s="13"/>
      <c r="B185" s="239"/>
      <c r="C185" s="240"/>
      <c r="D185" s="241" t="s">
        <v>161</v>
      </c>
      <c r="E185" s="242" t="s">
        <v>1</v>
      </c>
      <c r="F185" s="243" t="s">
        <v>1286</v>
      </c>
      <c r="G185" s="240"/>
      <c r="H185" s="244">
        <v>91.05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161</v>
      </c>
      <c r="AU185" s="250" t="s">
        <v>86</v>
      </c>
      <c r="AV185" s="13" t="s">
        <v>86</v>
      </c>
      <c r="AW185" s="13" t="s">
        <v>34</v>
      </c>
      <c r="AX185" s="13" t="s">
        <v>84</v>
      </c>
      <c r="AY185" s="250" t="s">
        <v>153</v>
      </c>
    </row>
    <row r="186" spans="1:65" s="2" customFormat="1" ht="24.15" customHeight="1">
      <c r="A186" s="38"/>
      <c r="B186" s="39"/>
      <c r="C186" s="226" t="s">
        <v>297</v>
      </c>
      <c r="D186" s="226" t="s">
        <v>155</v>
      </c>
      <c r="E186" s="227" t="s">
        <v>261</v>
      </c>
      <c r="F186" s="228" t="s">
        <v>262</v>
      </c>
      <c r="G186" s="229" t="s">
        <v>158</v>
      </c>
      <c r="H186" s="230">
        <v>30.35</v>
      </c>
      <c r="I186" s="231"/>
      <c r="J186" s="232">
        <f>ROUND(I186*H186,2)</f>
        <v>0</v>
      </c>
      <c r="K186" s="228" t="s">
        <v>166</v>
      </c>
      <c r="L186" s="44"/>
      <c r="M186" s="233" t="s">
        <v>1</v>
      </c>
      <c r="N186" s="234" t="s">
        <v>42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159</v>
      </c>
      <c r="AT186" s="237" t="s">
        <v>155</v>
      </c>
      <c r="AU186" s="237" t="s">
        <v>86</v>
      </c>
      <c r="AY186" s="17" t="s">
        <v>153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84</v>
      </c>
      <c r="BK186" s="238">
        <f>ROUND(I186*H186,2)</f>
        <v>0</v>
      </c>
      <c r="BL186" s="17" t="s">
        <v>159</v>
      </c>
      <c r="BM186" s="237" t="s">
        <v>1287</v>
      </c>
    </row>
    <row r="187" spans="1:51" s="14" customFormat="1" ht="12">
      <c r="A187" s="14"/>
      <c r="B187" s="251"/>
      <c r="C187" s="252"/>
      <c r="D187" s="241" t="s">
        <v>161</v>
      </c>
      <c r="E187" s="253" t="s">
        <v>1</v>
      </c>
      <c r="F187" s="254" t="s">
        <v>174</v>
      </c>
      <c r="G187" s="252"/>
      <c r="H187" s="253" t="s">
        <v>1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161</v>
      </c>
      <c r="AU187" s="260" t="s">
        <v>86</v>
      </c>
      <c r="AV187" s="14" t="s">
        <v>84</v>
      </c>
      <c r="AW187" s="14" t="s">
        <v>34</v>
      </c>
      <c r="AX187" s="14" t="s">
        <v>77</v>
      </c>
      <c r="AY187" s="260" t="s">
        <v>153</v>
      </c>
    </row>
    <row r="188" spans="1:51" s="13" customFormat="1" ht="12">
      <c r="A188" s="13"/>
      <c r="B188" s="239"/>
      <c r="C188" s="240"/>
      <c r="D188" s="241" t="s">
        <v>161</v>
      </c>
      <c r="E188" s="242" t="s">
        <v>1</v>
      </c>
      <c r="F188" s="243" t="s">
        <v>1288</v>
      </c>
      <c r="G188" s="240"/>
      <c r="H188" s="244">
        <v>30.35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161</v>
      </c>
      <c r="AU188" s="250" t="s">
        <v>86</v>
      </c>
      <c r="AV188" s="13" t="s">
        <v>86</v>
      </c>
      <c r="AW188" s="13" t="s">
        <v>34</v>
      </c>
      <c r="AX188" s="13" t="s">
        <v>84</v>
      </c>
      <c r="AY188" s="250" t="s">
        <v>153</v>
      </c>
    </row>
    <row r="189" spans="1:65" s="2" customFormat="1" ht="24.15" customHeight="1">
      <c r="A189" s="38"/>
      <c r="B189" s="39"/>
      <c r="C189" s="226" t="s">
        <v>305</v>
      </c>
      <c r="D189" s="226" t="s">
        <v>155</v>
      </c>
      <c r="E189" s="227" t="s">
        <v>266</v>
      </c>
      <c r="F189" s="228" t="s">
        <v>267</v>
      </c>
      <c r="G189" s="229" t="s">
        <v>158</v>
      </c>
      <c r="H189" s="230">
        <v>24.75</v>
      </c>
      <c r="I189" s="231"/>
      <c r="J189" s="232">
        <f>ROUND(I189*H189,2)</f>
        <v>0</v>
      </c>
      <c r="K189" s="228" t="s">
        <v>166</v>
      </c>
      <c r="L189" s="44"/>
      <c r="M189" s="233" t="s">
        <v>1</v>
      </c>
      <c r="N189" s="234" t="s">
        <v>42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159</v>
      </c>
      <c r="AT189" s="237" t="s">
        <v>155</v>
      </c>
      <c r="AU189" s="237" t="s">
        <v>86</v>
      </c>
      <c r="AY189" s="17" t="s">
        <v>153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84</v>
      </c>
      <c r="BK189" s="238">
        <f>ROUND(I189*H189,2)</f>
        <v>0</v>
      </c>
      <c r="BL189" s="17" t="s">
        <v>159</v>
      </c>
      <c r="BM189" s="237" t="s">
        <v>1289</v>
      </c>
    </row>
    <row r="190" spans="1:51" s="14" customFormat="1" ht="12">
      <c r="A190" s="14"/>
      <c r="B190" s="251"/>
      <c r="C190" s="252"/>
      <c r="D190" s="241" t="s">
        <v>161</v>
      </c>
      <c r="E190" s="253" t="s">
        <v>1</v>
      </c>
      <c r="F190" s="254" t="s">
        <v>174</v>
      </c>
      <c r="G190" s="252"/>
      <c r="H190" s="253" t="s">
        <v>1</v>
      </c>
      <c r="I190" s="255"/>
      <c r="J190" s="252"/>
      <c r="K190" s="252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161</v>
      </c>
      <c r="AU190" s="260" t="s">
        <v>86</v>
      </c>
      <c r="AV190" s="14" t="s">
        <v>84</v>
      </c>
      <c r="AW190" s="14" t="s">
        <v>34</v>
      </c>
      <c r="AX190" s="14" t="s">
        <v>77</v>
      </c>
      <c r="AY190" s="260" t="s">
        <v>153</v>
      </c>
    </row>
    <row r="191" spans="1:51" s="13" customFormat="1" ht="12">
      <c r="A191" s="13"/>
      <c r="B191" s="239"/>
      <c r="C191" s="240"/>
      <c r="D191" s="241" t="s">
        <v>161</v>
      </c>
      <c r="E191" s="242" t="s">
        <v>1</v>
      </c>
      <c r="F191" s="243" t="s">
        <v>1290</v>
      </c>
      <c r="G191" s="240"/>
      <c r="H191" s="244">
        <v>24.75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161</v>
      </c>
      <c r="AU191" s="250" t="s">
        <v>86</v>
      </c>
      <c r="AV191" s="13" t="s">
        <v>86</v>
      </c>
      <c r="AW191" s="13" t="s">
        <v>34</v>
      </c>
      <c r="AX191" s="13" t="s">
        <v>84</v>
      </c>
      <c r="AY191" s="250" t="s">
        <v>153</v>
      </c>
    </row>
    <row r="192" spans="1:65" s="2" customFormat="1" ht="24.15" customHeight="1">
      <c r="A192" s="38"/>
      <c r="B192" s="39"/>
      <c r="C192" s="226" t="s">
        <v>377</v>
      </c>
      <c r="D192" s="226" t="s">
        <v>155</v>
      </c>
      <c r="E192" s="227" t="s">
        <v>271</v>
      </c>
      <c r="F192" s="228" t="s">
        <v>272</v>
      </c>
      <c r="G192" s="229" t="s">
        <v>158</v>
      </c>
      <c r="H192" s="230">
        <v>8.25</v>
      </c>
      <c r="I192" s="231"/>
      <c r="J192" s="232">
        <f>ROUND(I192*H192,2)</f>
        <v>0</v>
      </c>
      <c r="K192" s="228" t="s">
        <v>166</v>
      </c>
      <c r="L192" s="44"/>
      <c r="M192" s="233" t="s">
        <v>1</v>
      </c>
      <c r="N192" s="234" t="s">
        <v>42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159</v>
      </c>
      <c r="AT192" s="237" t="s">
        <v>155</v>
      </c>
      <c r="AU192" s="237" t="s">
        <v>86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84</v>
      </c>
      <c r="BK192" s="238">
        <f>ROUND(I192*H192,2)</f>
        <v>0</v>
      </c>
      <c r="BL192" s="17" t="s">
        <v>159</v>
      </c>
      <c r="BM192" s="237" t="s">
        <v>1291</v>
      </c>
    </row>
    <row r="193" spans="1:51" s="14" customFormat="1" ht="12">
      <c r="A193" s="14"/>
      <c r="B193" s="251"/>
      <c r="C193" s="252"/>
      <c r="D193" s="241" t="s">
        <v>161</v>
      </c>
      <c r="E193" s="253" t="s">
        <v>1</v>
      </c>
      <c r="F193" s="254" t="s">
        <v>174</v>
      </c>
      <c r="G193" s="252"/>
      <c r="H193" s="253" t="s">
        <v>1</v>
      </c>
      <c r="I193" s="255"/>
      <c r="J193" s="252"/>
      <c r="K193" s="252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161</v>
      </c>
      <c r="AU193" s="260" t="s">
        <v>86</v>
      </c>
      <c r="AV193" s="14" t="s">
        <v>84</v>
      </c>
      <c r="AW193" s="14" t="s">
        <v>34</v>
      </c>
      <c r="AX193" s="14" t="s">
        <v>77</v>
      </c>
      <c r="AY193" s="260" t="s">
        <v>153</v>
      </c>
    </row>
    <row r="194" spans="1:51" s="13" customFormat="1" ht="12">
      <c r="A194" s="13"/>
      <c r="B194" s="239"/>
      <c r="C194" s="240"/>
      <c r="D194" s="241" t="s">
        <v>161</v>
      </c>
      <c r="E194" s="242" t="s">
        <v>1</v>
      </c>
      <c r="F194" s="243" t="s">
        <v>1292</v>
      </c>
      <c r="G194" s="240"/>
      <c r="H194" s="244">
        <v>8.25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161</v>
      </c>
      <c r="AU194" s="250" t="s">
        <v>86</v>
      </c>
      <c r="AV194" s="13" t="s">
        <v>86</v>
      </c>
      <c r="AW194" s="13" t="s">
        <v>34</v>
      </c>
      <c r="AX194" s="13" t="s">
        <v>84</v>
      </c>
      <c r="AY194" s="250" t="s">
        <v>153</v>
      </c>
    </row>
    <row r="195" spans="1:63" s="12" customFormat="1" ht="22.8" customHeight="1">
      <c r="A195" s="12"/>
      <c r="B195" s="210"/>
      <c r="C195" s="211"/>
      <c r="D195" s="212" t="s">
        <v>76</v>
      </c>
      <c r="E195" s="224" t="s">
        <v>86</v>
      </c>
      <c r="F195" s="224" t="s">
        <v>275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SUM(P196:P207)</f>
        <v>0</v>
      </c>
      <c r="Q195" s="218"/>
      <c r="R195" s="219">
        <f>SUM(R196:R207)</f>
        <v>78.045957</v>
      </c>
      <c r="S195" s="218"/>
      <c r="T195" s="220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84</v>
      </c>
      <c r="AT195" s="222" t="s">
        <v>76</v>
      </c>
      <c r="AU195" s="222" t="s">
        <v>84</v>
      </c>
      <c r="AY195" s="221" t="s">
        <v>153</v>
      </c>
      <c r="BK195" s="223">
        <f>SUM(BK196:BK207)</f>
        <v>0</v>
      </c>
    </row>
    <row r="196" spans="1:65" s="2" customFormat="1" ht="21.75" customHeight="1">
      <c r="A196" s="38"/>
      <c r="B196" s="39"/>
      <c r="C196" s="226" t="s">
        <v>7</v>
      </c>
      <c r="D196" s="226" t="s">
        <v>155</v>
      </c>
      <c r="E196" s="227" t="s">
        <v>1293</v>
      </c>
      <c r="F196" s="228" t="s">
        <v>1294</v>
      </c>
      <c r="G196" s="229" t="s">
        <v>165</v>
      </c>
      <c r="H196" s="230">
        <v>63.4</v>
      </c>
      <c r="I196" s="231"/>
      <c r="J196" s="232">
        <f>ROUND(I196*H196,2)</f>
        <v>0</v>
      </c>
      <c r="K196" s="228" t="s">
        <v>166</v>
      </c>
      <c r="L196" s="44"/>
      <c r="M196" s="233" t="s">
        <v>1</v>
      </c>
      <c r="N196" s="234" t="s">
        <v>42</v>
      </c>
      <c r="O196" s="91"/>
      <c r="P196" s="235">
        <f>O196*H196</f>
        <v>0</v>
      </c>
      <c r="Q196" s="235">
        <v>0.00048</v>
      </c>
      <c r="R196" s="235">
        <f>Q196*H196</f>
        <v>0.030432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159</v>
      </c>
      <c r="AT196" s="237" t="s">
        <v>155</v>
      </c>
      <c r="AU196" s="237" t="s">
        <v>86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84</v>
      </c>
      <c r="BK196" s="238">
        <f>ROUND(I196*H196,2)</f>
        <v>0</v>
      </c>
      <c r="BL196" s="17" t="s">
        <v>159</v>
      </c>
      <c r="BM196" s="237" t="s">
        <v>1295</v>
      </c>
    </row>
    <row r="197" spans="1:51" s="13" customFormat="1" ht="12">
      <c r="A197" s="13"/>
      <c r="B197" s="239"/>
      <c r="C197" s="240"/>
      <c r="D197" s="241" t="s">
        <v>161</v>
      </c>
      <c r="E197" s="242" t="s">
        <v>1</v>
      </c>
      <c r="F197" s="243" t="s">
        <v>1296</v>
      </c>
      <c r="G197" s="240"/>
      <c r="H197" s="244">
        <v>63.4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161</v>
      </c>
      <c r="AU197" s="250" t="s">
        <v>86</v>
      </c>
      <c r="AV197" s="13" t="s">
        <v>86</v>
      </c>
      <c r="AW197" s="13" t="s">
        <v>34</v>
      </c>
      <c r="AX197" s="13" t="s">
        <v>84</v>
      </c>
      <c r="AY197" s="250" t="s">
        <v>153</v>
      </c>
    </row>
    <row r="198" spans="1:51" s="14" customFormat="1" ht="12">
      <c r="A198" s="14"/>
      <c r="B198" s="251"/>
      <c r="C198" s="252"/>
      <c r="D198" s="241" t="s">
        <v>161</v>
      </c>
      <c r="E198" s="253" t="s">
        <v>1</v>
      </c>
      <c r="F198" s="254" t="s">
        <v>174</v>
      </c>
      <c r="G198" s="252"/>
      <c r="H198" s="253" t="s">
        <v>1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161</v>
      </c>
      <c r="AU198" s="260" t="s">
        <v>86</v>
      </c>
      <c r="AV198" s="14" t="s">
        <v>84</v>
      </c>
      <c r="AW198" s="14" t="s">
        <v>34</v>
      </c>
      <c r="AX198" s="14" t="s">
        <v>77</v>
      </c>
      <c r="AY198" s="260" t="s">
        <v>153</v>
      </c>
    </row>
    <row r="199" spans="1:65" s="2" customFormat="1" ht="16.5" customHeight="1">
      <c r="A199" s="38"/>
      <c r="B199" s="39"/>
      <c r="C199" s="226" t="s">
        <v>391</v>
      </c>
      <c r="D199" s="226" t="s">
        <v>155</v>
      </c>
      <c r="E199" s="227" t="s">
        <v>1297</v>
      </c>
      <c r="F199" s="228" t="s">
        <v>1298</v>
      </c>
      <c r="G199" s="229" t="s">
        <v>165</v>
      </c>
      <c r="H199" s="230">
        <v>22.5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42</v>
      </c>
      <c r="O199" s="91"/>
      <c r="P199" s="235">
        <f>O199*H199</f>
        <v>0</v>
      </c>
      <c r="Q199" s="235">
        <v>0.00069</v>
      </c>
      <c r="R199" s="235">
        <f>Q199*H199</f>
        <v>0.015524999999999999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159</v>
      </c>
      <c r="AT199" s="237" t="s">
        <v>155</v>
      </c>
      <c r="AU199" s="237" t="s">
        <v>86</v>
      </c>
      <c r="AY199" s="17" t="s">
        <v>153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84</v>
      </c>
      <c r="BK199" s="238">
        <f>ROUND(I199*H199,2)</f>
        <v>0</v>
      </c>
      <c r="BL199" s="17" t="s">
        <v>159</v>
      </c>
      <c r="BM199" s="237" t="s">
        <v>1299</v>
      </c>
    </row>
    <row r="200" spans="1:51" s="13" customFormat="1" ht="12">
      <c r="A200" s="13"/>
      <c r="B200" s="239"/>
      <c r="C200" s="240"/>
      <c r="D200" s="241" t="s">
        <v>161</v>
      </c>
      <c r="E200" s="242" t="s">
        <v>1</v>
      </c>
      <c r="F200" s="243" t="s">
        <v>1300</v>
      </c>
      <c r="G200" s="240"/>
      <c r="H200" s="244">
        <v>22.5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161</v>
      </c>
      <c r="AU200" s="250" t="s">
        <v>86</v>
      </c>
      <c r="AV200" s="13" t="s">
        <v>86</v>
      </c>
      <c r="AW200" s="13" t="s">
        <v>34</v>
      </c>
      <c r="AX200" s="13" t="s">
        <v>84</v>
      </c>
      <c r="AY200" s="250" t="s">
        <v>153</v>
      </c>
    </row>
    <row r="201" spans="1:51" s="14" customFormat="1" ht="12">
      <c r="A201" s="14"/>
      <c r="B201" s="251"/>
      <c r="C201" s="252"/>
      <c r="D201" s="241" t="s">
        <v>161</v>
      </c>
      <c r="E201" s="253" t="s">
        <v>1</v>
      </c>
      <c r="F201" s="254" t="s">
        <v>174</v>
      </c>
      <c r="G201" s="252"/>
      <c r="H201" s="253" t="s">
        <v>1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161</v>
      </c>
      <c r="AU201" s="260" t="s">
        <v>86</v>
      </c>
      <c r="AV201" s="14" t="s">
        <v>84</v>
      </c>
      <c r="AW201" s="14" t="s">
        <v>34</v>
      </c>
      <c r="AX201" s="14" t="s">
        <v>77</v>
      </c>
      <c r="AY201" s="260" t="s">
        <v>153</v>
      </c>
    </row>
    <row r="202" spans="1:65" s="2" customFormat="1" ht="24.15" customHeight="1">
      <c r="A202" s="38"/>
      <c r="B202" s="39"/>
      <c r="C202" s="226" t="s">
        <v>559</v>
      </c>
      <c r="D202" s="226" t="s">
        <v>155</v>
      </c>
      <c r="E202" s="227" t="s">
        <v>1301</v>
      </c>
      <c r="F202" s="228" t="s">
        <v>1302</v>
      </c>
      <c r="G202" s="229" t="s">
        <v>165</v>
      </c>
      <c r="H202" s="230">
        <v>63.4</v>
      </c>
      <c r="I202" s="231"/>
      <c r="J202" s="232">
        <f>ROUND(I202*H202,2)</f>
        <v>0</v>
      </c>
      <c r="K202" s="228" t="s">
        <v>166</v>
      </c>
      <c r="L202" s="44"/>
      <c r="M202" s="233" t="s">
        <v>1</v>
      </c>
      <c r="N202" s="234" t="s">
        <v>42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159</v>
      </c>
      <c r="AT202" s="237" t="s">
        <v>155</v>
      </c>
      <c r="AU202" s="237" t="s">
        <v>86</v>
      </c>
      <c r="AY202" s="17" t="s">
        <v>153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84</v>
      </c>
      <c r="BK202" s="238">
        <f>ROUND(I202*H202,2)</f>
        <v>0</v>
      </c>
      <c r="BL202" s="17" t="s">
        <v>159</v>
      </c>
      <c r="BM202" s="237" t="s">
        <v>1303</v>
      </c>
    </row>
    <row r="203" spans="1:51" s="13" customFormat="1" ht="12">
      <c r="A203" s="13"/>
      <c r="B203" s="239"/>
      <c r="C203" s="240"/>
      <c r="D203" s="241" t="s">
        <v>161</v>
      </c>
      <c r="E203" s="242" t="s">
        <v>1</v>
      </c>
      <c r="F203" s="243" t="s">
        <v>1296</v>
      </c>
      <c r="G203" s="240"/>
      <c r="H203" s="244">
        <v>63.4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161</v>
      </c>
      <c r="AU203" s="250" t="s">
        <v>86</v>
      </c>
      <c r="AV203" s="13" t="s">
        <v>86</v>
      </c>
      <c r="AW203" s="13" t="s">
        <v>34</v>
      </c>
      <c r="AX203" s="13" t="s">
        <v>84</v>
      </c>
      <c r="AY203" s="250" t="s">
        <v>153</v>
      </c>
    </row>
    <row r="204" spans="1:51" s="14" customFormat="1" ht="12">
      <c r="A204" s="14"/>
      <c r="B204" s="251"/>
      <c r="C204" s="252"/>
      <c r="D204" s="241" t="s">
        <v>161</v>
      </c>
      <c r="E204" s="253" t="s">
        <v>1</v>
      </c>
      <c r="F204" s="254" t="s">
        <v>174</v>
      </c>
      <c r="G204" s="252"/>
      <c r="H204" s="253" t="s">
        <v>1</v>
      </c>
      <c r="I204" s="255"/>
      <c r="J204" s="252"/>
      <c r="K204" s="252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161</v>
      </c>
      <c r="AU204" s="260" t="s">
        <v>86</v>
      </c>
      <c r="AV204" s="14" t="s">
        <v>84</v>
      </c>
      <c r="AW204" s="14" t="s">
        <v>34</v>
      </c>
      <c r="AX204" s="14" t="s">
        <v>77</v>
      </c>
      <c r="AY204" s="260" t="s">
        <v>153</v>
      </c>
    </row>
    <row r="205" spans="1:65" s="2" customFormat="1" ht="16.5" customHeight="1">
      <c r="A205" s="38"/>
      <c r="B205" s="39"/>
      <c r="C205" s="280" t="s">
        <v>700</v>
      </c>
      <c r="D205" s="280" t="s">
        <v>560</v>
      </c>
      <c r="E205" s="281" t="s">
        <v>837</v>
      </c>
      <c r="F205" s="282" t="s">
        <v>838</v>
      </c>
      <c r="G205" s="283" t="s">
        <v>243</v>
      </c>
      <c r="H205" s="284">
        <v>78</v>
      </c>
      <c r="I205" s="285"/>
      <c r="J205" s="286">
        <f>ROUND(I205*H205,2)</f>
        <v>0</v>
      </c>
      <c r="K205" s="282" t="s">
        <v>166</v>
      </c>
      <c r="L205" s="287"/>
      <c r="M205" s="288" t="s">
        <v>1</v>
      </c>
      <c r="N205" s="289" t="s">
        <v>42</v>
      </c>
      <c r="O205" s="91"/>
      <c r="P205" s="235">
        <f>O205*H205</f>
        <v>0</v>
      </c>
      <c r="Q205" s="235">
        <v>1</v>
      </c>
      <c r="R205" s="235">
        <f>Q205*H205</f>
        <v>78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236</v>
      </c>
      <c r="AT205" s="237" t="s">
        <v>560</v>
      </c>
      <c r="AU205" s="237" t="s">
        <v>86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84</v>
      </c>
      <c r="BK205" s="238">
        <f>ROUND(I205*H205,2)</f>
        <v>0</v>
      </c>
      <c r="BL205" s="17" t="s">
        <v>159</v>
      </c>
      <c r="BM205" s="237" t="s">
        <v>1304</v>
      </c>
    </row>
    <row r="206" spans="1:51" s="13" customFormat="1" ht="12">
      <c r="A206" s="13"/>
      <c r="B206" s="239"/>
      <c r="C206" s="240"/>
      <c r="D206" s="241" t="s">
        <v>161</v>
      </c>
      <c r="E206" s="242" t="s">
        <v>1</v>
      </c>
      <c r="F206" s="243" t="s">
        <v>1305</v>
      </c>
      <c r="G206" s="240"/>
      <c r="H206" s="244">
        <v>78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161</v>
      </c>
      <c r="AU206" s="250" t="s">
        <v>86</v>
      </c>
      <c r="AV206" s="13" t="s">
        <v>86</v>
      </c>
      <c r="AW206" s="13" t="s">
        <v>34</v>
      </c>
      <c r="AX206" s="13" t="s">
        <v>84</v>
      </c>
      <c r="AY206" s="250" t="s">
        <v>153</v>
      </c>
    </row>
    <row r="207" spans="1:51" s="14" customFormat="1" ht="12">
      <c r="A207" s="14"/>
      <c r="B207" s="251"/>
      <c r="C207" s="252"/>
      <c r="D207" s="241" t="s">
        <v>161</v>
      </c>
      <c r="E207" s="253" t="s">
        <v>1</v>
      </c>
      <c r="F207" s="254" t="s">
        <v>247</v>
      </c>
      <c r="G207" s="252"/>
      <c r="H207" s="253" t="s">
        <v>1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161</v>
      </c>
      <c r="AU207" s="260" t="s">
        <v>86</v>
      </c>
      <c r="AV207" s="14" t="s">
        <v>84</v>
      </c>
      <c r="AW207" s="14" t="s">
        <v>34</v>
      </c>
      <c r="AX207" s="14" t="s">
        <v>77</v>
      </c>
      <c r="AY207" s="260" t="s">
        <v>153</v>
      </c>
    </row>
    <row r="208" spans="1:63" s="12" customFormat="1" ht="22.8" customHeight="1">
      <c r="A208" s="12"/>
      <c r="B208" s="210"/>
      <c r="C208" s="211"/>
      <c r="D208" s="212" t="s">
        <v>76</v>
      </c>
      <c r="E208" s="224" t="s">
        <v>169</v>
      </c>
      <c r="F208" s="224" t="s">
        <v>281</v>
      </c>
      <c r="G208" s="211"/>
      <c r="H208" s="211"/>
      <c r="I208" s="214"/>
      <c r="J208" s="225">
        <f>BK208</f>
        <v>0</v>
      </c>
      <c r="K208" s="211"/>
      <c r="L208" s="216"/>
      <c r="M208" s="217"/>
      <c r="N208" s="218"/>
      <c r="O208" s="218"/>
      <c r="P208" s="219">
        <f>SUM(P209:P234)</f>
        <v>0</v>
      </c>
      <c r="Q208" s="218"/>
      <c r="R208" s="219">
        <f>SUM(R209:R234)</f>
        <v>201.66433072</v>
      </c>
      <c r="S208" s="218"/>
      <c r="T208" s="220">
        <f>SUM(T209:T234)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84</v>
      </c>
      <c r="AT208" s="222" t="s">
        <v>76</v>
      </c>
      <c r="AU208" s="222" t="s">
        <v>84</v>
      </c>
      <c r="AY208" s="221" t="s">
        <v>153</v>
      </c>
      <c r="BK208" s="223">
        <f>SUM(BK209:BK234)</f>
        <v>0</v>
      </c>
    </row>
    <row r="209" spans="1:65" s="2" customFormat="1" ht="24.15" customHeight="1">
      <c r="A209" s="38"/>
      <c r="B209" s="39"/>
      <c r="C209" s="226" t="s">
        <v>705</v>
      </c>
      <c r="D209" s="226" t="s">
        <v>155</v>
      </c>
      <c r="E209" s="227" t="s">
        <v>1306</v>
      </c>
      <c r="F209" s="228" t="s">
        <v>284</v>
      </c>
      <c r="G209" s="229" t="s">
        <v>184</v>
      </c>
      <c r="H209" s="230">
        <v>61.4</v>
      </c>
      <c r="I209" s="231"/>
      <c r="J209" s="232">
        <f>ROUND(I209*H209,2)</f>
        <v>0</v>
      </c>
      <c r="K209" s="228" t="s">
        <v>166</v>
      </c>
      <c r="L209" s="44"/>
      <c r="M209" s="233" t="s">
        <v>1</v>
      </c>
      <c r="N209" s="234" t="s">
        <v>42</v>
      </c>
      <c r="O209" s="91"/>
      <c r="P209" s="235">
        <f>O209*H209</f>
        <v>0</v>
      </c>
      <c r="Q209" s="235">
        <v>3.11388</v>
      </c>
      <c r="R209" s="235">
        <f>Q209*H209</f>
        <v>191.192232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159</v>
      </c>
      <c r="AT209" s="237" t="s">
        <v>155</v>
      </c>
      <c r="AU209" s="237" t="s">
        <v>86</v>
      </c>
      <c r="AY209" s="17" t="s">
        <v>153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84</v>
      </c>
      <c r="BK209" s="238">
        <f>ROUND(I209*H209,2)</f>
        <v>0</v>
      </c>
      <c r="BL209" s="17" t="s">
        <v>159</v>
      </c>
      <c r="BM209" s="237" t="s">
        <v>1307</v>
      </c>
    </row>
    <row r="210" spans="1:51" s="14" customFormat="1" ht="12">
      <c r="A210" s="14"/>
      <c r="B210" s="251"/>
      <c r="C210" s="252"/>
      <c r="D210" s="241" t="s">
        <v>161</v>
      </c>
      <c r="E210" s="253" t="s">
        <v>1</v>
      </c>
      <c r="F210" s="254" t="s">
        <v>424</v>
      </c>
      <c r="G210" s="252"/>
      <c r="H210" s="253" t="s">
        <v>1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161</v>
      </c>
      <c r="AU210" s="260" t="s">
        <v>86</v>
      </c>
      <c r="AV210" s="14" t="s">
        <v>84</v>
      </c>
      <c r="AW210" s="14" t="s">
        <v>34</v>
      </c>
      <c r="AX210" s="14" t="s">
        <v>77</v>
      </c>
      <c r="AY210" s="260" t="s">
        <v>153</v>
      </c>
    </row>
    <row r="211" spans="1:51" s="13" customFormat="1" ht="12">
      <c r="A211" s="13"/>
      <c r="B211" s="239"/>
      <c r="C211" s="240"/>
      <c r="D211" s="241" t="s">
        <v>161</v>
      </c>
      <c r="E211" s="242" t="s">
        <v>1</v>
      </c>
      <c r="F211" s="243" t="s">
        <v>1308</v>
      </c>
      <c r="G211" s="240"/>
      <c r="H211" s="244">
        <v>61.4</v>
      </c>
      <c r="I211" s="245"/>
      <c r="J211" s="240"/>
      <c r="K211" s="240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161</v>
      </c>
      <c r="AU211" s="250" t="s">
        <v>86</v>
      </c>
      <c r="AV211" s="13" t="s">
        <v>86</v>
      </c>
      <c r="AW211" s="13" t="s">
        <v>34</v>
      </c>
      <c r="AX211" s="13" t="s">
        <v>84</v>
      </c>
      <c r="AY211" s="250" t="s">
        <v>153</v>
      </c>
    </row>
    <row r="212" spans="1:65" s="2" customFormat="1" ht="24.15" customHeight="1">
      <c r="A212" s="38"/>
      <c r="B212" s="39"/>
      <c r="C212" s="226" t="s">
        <v>710</v>
      </c>
      <c r="D212" s="226" t="s">
        <v>155</v>
      </c>
      <c r="E212" s="227" t="s">
        <v>1309</v>
      </c>
      <c r="F212" s="228" t="s">
        <v>1310</v>
      </c>
      <c r="G212" s="229" t="s">
        <v>184</v>
      </c>
      <c r="H212" s="230">
        <v>18</v>
      </c>
      <c r="I212" s="231"/>
      <c r="J212" s="232">
        <f>ROUND(I212*H212,2)</f>
        <v>0</v>
      </c>
      <c r="K212" s="228" t="s">
        <v>166</v>
      </c>
      <c r="L212" s="44"/>
      <c r="M212" s="233" t="s">
        <v>1</v>
      </c>
      <c r="N212" s="234" t="s">
        <v>42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159</v>
      </c>
      <c r="AT212" s="237" t="s">
        <v>155</v>
      </c>
      <c r="AU212" s="237" t="s">
        <v>86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84</v>
      </c>
      <c r="BK212" s="238">
        <f>ROUND(I212*H212,2)</f>
        <v>0</v>
      </c>
      <c r="BL212" s="17" t="s">
        <v>159</v>
      </c>
      <c r="BM212" s="237" t="s">
        <v>1311</v>
      </c>
    </row>
    <row r="213" spans="1:51" s="14" customFormat="1" ht="12">
      <c r="A213" s="14"/>
      <c r="B213" s="251"/>
      <c r="C213" s="252"/>
      <c r="D213" s="241" t="s">
        <v>161</v>
      </c>
      <c r="E213" s="253" t="s">
        <v>1</v>
      </c>
      <c r="F213" s="254" t="s">
        <v>1312</v>
      </c>
      <c r="G213" s="252"/>
      <c r="H213" s="253" t="s">
        <v>1</v>
      </c>
      <c r="I213" s="255"/>
      <c r="J213" s="252"/>
      <c r="K213" s="252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161</v>
      </c>
      <c r="AU213" s="260" t="s">
        <v>86</v>
      </c>
      <c r="AV213" s="14" t="s">
        <v>84</v>
      </c>
      <c r="AW213" s="14" t="s">
        <v>34</v>
      </c>
      <c r="AX213" s="14" t="s">
        <v>77</v>
      </c>
      <c r="AY213" s="260" t="s">
        <v>153</v>
      </c>
    </row>
    <row r="214" spans="1:51" s="13" customFormat="1" ht="12">
      <c r="A214" s="13"/>
      <c r="B214" s="239"/>
      <c r="C214" s="240"/>
      <c r="D214" s="241" t="s">
        <v>161</v>
      </c>
      <c r="E214" s="242" t="s">
        <v>1</v>
      </c>
      <c r="F214" s="243" t="s">
        <v>297</v>
      </c>
      <c r="G214" s="240"/>
      <c r="H214" s="244">
        <v>18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161</v>
      </c>
      <c r="AU214" s="250" t="s">
        <v>86</v>
      </c>
      <c r="AV214" s="13" t="s">
        <v>86</v>
      </c>
      <c r="AW214" s="13" t="s">
        <v>34</v>
      </c>
      <c r="AX214" s="13" t="s">
        <v>84</v>
      </c>
      <c r="AY214" s="250" t="s">
        <v>153</v>
      </c>
    </row>
    <row r="215" spans="1:65" s="2" customFormat="1" ht="24.15" customHeight="1">
      <c r="A215" s="38"/>
      <c r="B215" s="39"/>
      <c r="C215" s="226" t="s">
        <v>715</v>
      </c>
      <c r="D215" s="226" t="s">
        <v>155</v>
      </c>
      <c r="E215" s="227" t="s">
        <v>1313</v>
      </c>
      <c r="F215" s="228" t="s">
        <v>1314</v>
      </c>
      <c r="G215" s="229" t="s">
        <v>184</v>
      </c>
      <c r="H215" s="230">
        <v>59.9</v>
      </c>
      <c r="I215" s="231"/>
      <c r="J215" s="232">
        <f>ROUND(I215*H215,2)</f>
        <v>0</v>
      </c>
      <c r="K215" s="228" t="s">
        <v>166</v>
      </c>
      <c r="L215" s="44"/>
      <c r="M215" s="233" t="s">
        <v>1</v>
      </c>
      <c r="N215" s="234" t="s">
        <v>42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159</v>
      </c>
      <c r="AT215" s="237" t="s">
        <v>155</v>
      </c>
      <c r="AU215" s="237" t="s">
        <v>86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84</v>
      </c>
      <c r="BK215" s="238">
        <f>ROUND(I215*H215,2)</f>
        <v>0</v>
      </c>
      <c r="BL215" s="17" t="s">
        <v>159</v>
      </c>
      <c r="BM215" s="237" t="s">
        <v>1315</v>
      </c>
    </row>
    <row r="216" spans="1:51" s="14" customFormat="1" ht="12">
      <c r="A216" s="14"/>
      <c r="B216" s="251"/>
      <c r="C216" s="252"/>
      <c r="D216" s="241" t="s">
        <v>161</v>
      </c>
      <c r="E216" s="253" t="s">
        <v>1</v>
      </c>
      <c r="F216" s="254" t="s">
        <v>424</v>
      </c>
      <c r="G216" s="252"/>
      <c r="H216" s="253" t="s">
        <v>1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0" t="s">
        <v>161</v>
      </c>
      <c r="AU216" s="260" t="s">
        <v>86</v>
      </c>
      <c r="AV216" s="14" t="s">
        <v>84</v>
      </c>
      <c r="AW216" s="14" t="s">
        <v>34</v>
      </c>
      <c r="AX216" s="14" t="s">
        <v>77</v>
      </c>
      <c r="AY216" s="260" t="s">
        <v>153</v>
      </c>
    </row>
    <row r="217" spans="1:51" s="13" customFormat="1" ht="12">
      <c r="A217" s="13"/>
      <c r="B217" s="239"/>
      <c r="C217" s="240"/>
      <c r="D217" s="241" t="s">
        <v>161</v>
      </c>
      <c r="E217" s="242" t="s">
        <v>1</v>
      </c>
      <c r="F217" s="243" t="s">
        <v>1316</v>
      </c>
      <c r="G217" s="240"/>
      <c r="H217" s="244">
        <v>59.9</v>
      </c>
      <c r="I217" s="245"/>
      <c r="J217" s="240"/>
      <c r="K217" s="240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161</v>
      </c>
      <c r="AU217" s="250" t="s">
        <v>86</v>
      </c>
      <c r="AV217" s="13" t="s">
        <v>86</v>
      </c>
      <c r="AW217" s="13" t="s">
        <v>34</v>
      </c>
      <c r="AX217" s="13" t="s">
        <v>84</v>
      </c>
      <c r="AY217" s="250" t="s">
        <v>153</v>
      </c>
    </row>
    <row r="218" spans="1:65" s="2" customFormat="1" ht="21.75" customHeight="1">
      <c r="A218" s="38"/>
      <c r="B218" s="39"/>
      <c r="C218" s="226" t="s">
        <v>719</v>
      </c>
      <c r="D218" s="226" t="s">
        <v>155</v>
      </c>
      <c r="E218" s="227" t="s">
        <v>1317</v>
      </c>
      <c r="F218" s="228" t="s">
        <v>1318</v>
      </c>
      <c r="G218" s="229" t="s">
        <v>158</v>
      </c>
      <c r="H218" s="230">
        <v>378.1</v>
      </c>
      <c r="I218" s="231"/>
      <c r="J218" s="232">
        <f>ROUND(I218*H218,2)</f>
        <v>0</v>
      </c>
      <c r="K218" s="228" t="s">
        <v>166</v>
      </c>
      <c r="L218" s="44"/>
      <c r="M218" s="233" t="s">
        <v>1</v>
      </c>
      <c r="N218" s="234" t="s">
        <v>42</v>
      </c>
      <c r="O218" s="91"/>
      <c r="P218" s="235">
        <f>O218*H218</f>
        <v>0</v>
      </c>
      <c r="Q218" s="235">
        <v>0.00726</v>
      </c>
      <c r="R218" s="235">
        <f>Q218*H218</f>
        <v>2.745006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159</v>
      </c>
      <c r="AT218" s="237" t="s">
        <v>155</v>
      </c>
      <c r="AU218" s="237" t="s">
        <v>86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84</v>
      </c>
      <c r="BK218" s="238">
        <f>ROUND(I218*H218,2)</f>
        <v>0</v>
      </c>
      <c r="BL218" s="17" t="s">
        <v>159</v>
      </c>
      <c r="BM218" s="237" t="s">
        <v>1319</v>
      </c>
    </row>
    <row r="219" spans="1:51" s="14" customFormat="1" ht="12">
      <c r="A219" s="14"/>
      <c r="B219" s="251"/>
      <c r="C219" s="252"/>
      <c r="D219" s="241" t="s">
        <v>161</v>
      </c>
      <c r="E219" s="253" t="s">
        <v>1</v>
      </c>
      <c r="F219" s="254" t="s">
        <v>424</v>
      </c>
      <c r="G219" s="252"/>
      <c r="H219" s="253" t="s">
        <v>1</v>
      </c>
      <c r="I219" s="255"/>
      <c r="J219" s="252"/>
      <c r="K219" s="252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161</v>
      </c>
      <c r="AU219" s="260" t="s">
        <v>86</v>
      </c>
      <c r="AV219" s="14" t="s">
        <v>84</v>
      </c>
      <c r="AW219" s="14" t="s">
        <v>34</v>
      </c>
      <c r="AX219" s="14" t="s">
        <v>77</v>
      </c>
      <c r="AY219" s="260" t="s">
        <v>153</v>
      </c>
    </row>
    <row r="220" spans="1:51" s="13" customFormat="1" ht="12">
      <c r="A220" s="13"/>
      <c r="B220" s="239"/>
      <c r="C220" s="240"/>
      <c r="D220" s="241" t="s">
        <v>161</v>
      </c>
      <c r="E220" s="242" t="s">
        <v>1</v>
      </c>
      <c r="F220" s="243" t="s">
        <v>1320</v>
      </c>
      <c r="G220" s="240"/>
      <c r="H220" s="244">
        <v>378.1</v>
      </c>
      <c r="I220" s="245"/>
      <c r="J220" s="240"/>
      <c r="K220" s="240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161</v>
      </c>
      <c r="AU220" s="250" t="s">
        <v>86</v>
      </c>
      <c r="AV220" s="13" t="s">
        <v>86</v>
      </c>
      <c r="AW220" s="13" t="s">
        <v>34</v>
      </c>
      <c r="AX220" s="13" t="s">
        <v>84</v>
      </c>
      <c r="AY220" s="250" t="s">
        <v>153</v>
      </c>
    </row>
    <row r="221" spans="1:65" s="2" customFormat="1" ht="21.75" customHeight="1">
      <c r="A221" s="38"/>
      <c r="B221" s="39"/>
      <c r="C221" s="226" t="s">
        <v>724</v>
      </c>
      <c r="D221" s="226" t="s">
        <v>155</v>
      </c>
      <c r="E221" s="227" t="s">
        <v>1321</v>
      </c>
      <c r="F221" s="228" t="s">
        <v>1322</v>
      </c>
      <c r="G221" s="229" t="s">
        <v>158</v>
      </c>
      <c r="H221" s="230">
        <v>378.1</v>
      </c>
      <c r="I221" s="231"/>
      <c r="J221" s="232">
        <f>ROUND(I221*H221,2)</f>
        <v>0</v>
      </c>
      <c r="K221" s="228" t="s">
        <v>166</v>
      </c>
      <c r="L221" s="44"/>
      <c r="M221" s="233" t="s">
        <v>1</v>
      </c>
      <c r="N221" s="234" t="s">
        <v>42</v>
      </c>
      <c r="O221" s="91"/>
      <c r="P221" s="235">
        <f>O221*H221</f>
        <v>0</v>
      </c>
      <c r="Q221" s="235">
        <v>0.00086</v>
      </c>
      <c r="R221" s="235">
        <f>Q221*H221</f>
        <v>0.325166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159</v>
      </c>
      <c r="AT221" s="237" t="s">
        <v>155</v>
      </c>
      <c r="AU221" s="237" t="s">
        <v>86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84</v>
      </c>
      <c r="BK221" s="238">
        <f>ROUND(I221*H221,2)</f>
        <v>0</v>
      </c>
      <c r="BL221" s="17" t="s">
        <v>159</v>
      </c>
      <c r="BM221" s="237" t="s">
        <v>1323</v>
      </c>
    </row>
    <row r="222" spans="1:51" s="13" customFormat="1" ht="12">
      <c r="A222" s="13"/>
      <c r="B222" s="239"/>
      <c r="C222" s="240"/>
      <c r="D222" s="241" t="s">
        <v>161</v>
      </c>
      <c r="E222" s="242" t="s">
        <v>1</v>
      </c>
      <c r="F222" s="243" t="s">
        <v>1320</v>
      </c>
      <c r="G222" s="240"/>
      <c r="H222" s="244">
        <v>378.1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161</v>
      </c>
      <c r="AU222" s="250" t="s">
        <v>86</v>
      </c>
      <c r="AV222" s="13" t="s">
        <v>86</v>
      </c>
      <c r="AW222" s="13" t="s">
        <v>34</v>
      </c>
      <c r="AX222" s="13" t="s">
        <v>84</v>
      </c>
      <c r="AY222" s="250" t="s">
        <v>153</v>
      </c>
    </row>
    <row r="223" spans="1:65" s="2" customFormat="1" ht="24.15" customHeight="1">
      <c r="A223" s="38"/>
      <c r="B223" s="39"/>
      <c r="C223" s="226" t="s">
        <v>730</v>
      </c>
      <c r="D223" s="226" t="s">
        <v>155</v>
      </c>
      <c r="E223" s="227" t="s">
        <v>1324</v>
      </c>
      <c r="F223" s="228" t="s">
        <v>1325</v>
      </c>
      <c r="G223" s="229" t="s">
        <v>243</v>
      </c>
      <c r="H223" s="230">
        <v>2.122</v>
      </c>
      <c r="I223" s="231"/>
      <c r="J223" s="232">
        <f>ROUND(I223*H223,2)</f>
        <v>0</v>
      </c>
      <c r="K223" s="228" t="s">
        <v>166</v>
      </c>
      <c r="L223" s="44"/>
      <c r="M223" s="233" t="s">
        <v>1</v>
      </c>
      <c r="N223" s="234" t="s">
        <v>42</v>
      </c>
      <c r="O223" s="91"/>
      <c r="P223" s="235">
        <f>O223*H223</f>
        <v>0</v>
      </c>
      <c r="Q223" s="235">
        <v>1.0958</v>
      </c>
      <c r="R223" s="235">
        <f>Q223*H223</f>
        <v>2.3252876000000002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159</v>
      </c>
      <c r="AT223" s="237" t="s">
        <v>155</v>
      </c>
      <c r="AU223" s="237" t="s">
        <v>86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84</v>
      </c>
      <c r="BK223" s="238">
        <f>ROUND(I223*H223,2)</f>
        <v>0</v>
      </c>
      <c r="BL223" s="17" t="s">
        <v>159</v>
      </c>
      <c r="BM223" s="237" t="s">
        <v>1326</v>
      </c>
    </row>
    <row r="224" spans="1:51" s="14" customFormat="1" ht="12">
      <c r="A224" s="14"/>
      <c r="B224" s="251"/>
      <c r="C224" s="252"/>
      <c r="D224" s="241" t="s">
        <v>161</v>
      </c>
      <c r="E224" s="253" t="s">
        <v>1</v>
      </c>
      <c r="F224" s="254" t="s">
        <v>1327</v>
      </c>
      <c r="G224" s="252"/>
      <c r="H224" s="253" t="s">
        <v>1</v>
      </c>
      <c r="I224" s="255"/>
      <c r="J224" s="252"/>
      <c r="K224" s="252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161</v>
      </c>
      <c r="AU224" s="260" t="s">
        <v>86</v>
      </c>
      <c r="AV224" s="14" t="s">
        <v>84</v>
      </c>
      <c r="AW224" s="14" t="s">
        <v>34</v>
      </c>
      <c r="AX224" s="14" t="s">
        <v>77</v>
      </c>
      <c r="AY224" s="260" t="s">
        <v>153</v>
      </c>
    </row>
    <row r="225" spans="1:51" s="13" customFormat="1" ht="12">
      <c r="A225" s="13"/>
      <c r="B225" s="239"/>
      <c r="C225" s="240"/>
      <c r="D225" s="241" t="s">
        <v>161</v>
      </c>
      <c r="E225" s="242" t="s">
        <v>1</v>
      </c>
      <c r="F225" s="243" t="s">
        <v>1328</v>
      </c>
      <c r="G225" s="240"/>
      <c r="H225" s="244">
        <v>0.089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161</v>
      </c>
      <c r="AU225" s="250" t="s">
        <v>86</v>
      </c>
      <c r="AV225" s="13" t="s">
        <v>86</v>
      </c>
      <c r="AW225" s="13" t="s">
        <v>34</v>
      </c>
      <c r="AX225" s="13" t="s">
        <v>77</v>
      </c>
      <c r="AY225" s="250" t="s">
        <v>153</v>
      </c>
    </row>
    <row r="226" spans="1:51" s="14" customFormat="1" ht="12">
      <c r="A226" s="14"/>
      <c r="B226" s="251"/>
      <c r="C226" s="252"/>
      <c r="D226" s="241" t="s">
        <v>161</v>
      </c>
      <c r="E226" s="253" t="s">
        <v>1</v>
      </c>
      <c r="F226" s="254" t="s">
        <v>1329</v>
      </c>
      <c r="G226" s="252"/>
      <c r="H226" s="253" t="s">
        <v>1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161</v>
      </c>
      <c r="AU226" s="260" t="s">
        <v>86</v>
      </c>
      <c r="AV226" s="14" t="s">
        <v>84</v>
      </c>
      <c r="AW226" s="14" t="s">
        <v>34</v>
      </c>
      <c r="AX226" s="14" t="s">
        <v>77</v>
      </c>
      <c r="AY226" s="260" t="s">
        <v>153</v>
      </c>
    </row>
    <row r="227" spans="1:51" s="13" customFormat="1" ht="12">
      <c r="A227" s="13"/>
      <c r="B227" s="239"/>
      <c r="C227" s="240"/>
      <c r="D227" s="241" t="s">
        <v>161</v>
      </c>
      <c r="E227" s="242" t="s">
        <v>1</v>
      </c>
      <c r="F227" s="243" t="s">
        <v>1330</v>
      </c>
      <c r="G227" s="240"/>
      <c r="H227" s="244">
        <v>2.033</v>
      </c>
      <c r="I227" s="245"/>
      <c r="J227" s="240"/>
      <c r="K227" s="240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161</v>
      </c>
      <c r="AU227" s="250" t="s">
        <v>86</v>
      </c>
      <c r="AV227" s="13" t="s">
        <v>86</v>
      </c>
      <c r="AW227" s="13" t="s">
        <v>34</v>
      </c>
      <c r="AX227" s="13" t="s">
        <v>77</v>
      </c>
      <c r="AY227" s="250" t="s">
        <v>153</v>
      </c>
    </row>
    <row r="228" spans="1:51" s="15" customFormat="1" ht="12">
      <c r="A228" s="15"/>
      <c r="B228" s="269"/>
      <c r="C228" s="270"/>
      <c r="D228" s="241" t="s">
        <v>161</v>
      </c>
      <c r="E228" s="271" t="s">
        <v>1</v>
      </c>
      <c r="F228" s="272" t="s">
        <v>390</v>
      </c>
      <c r="G228" s="270"/>
      <c r="H228" s="273">
        <v>2.122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161</v>
      </c>
      <c r="AU228" s="279" t="s">
        <v>86</v>
      </c>
      <c r="AV228" s="15" t="s">
        <v>159</v>
      </c>
      <c r="AW228" s="15" t="s">
        <v>34</v>
      </c>
      <c r="AX228" s="15" t="s">
        <v>84</v>
      </c>
      <c r="AY228" s="279" t="s">
        <v>153</v>
      </c>
    </row>
    <row r="229" spans="1:65" s="2" customFormat="1" ht="24.15" customHeight="1">
      <c r="A229" s="38"/>
      <c r="B229" s="39"/>
      <c r="C229" s="226" t="s">
        <v>736</v>
      </c>
      <c r="D229" s="226" t="s">
        <v>155</v>
      </c>
      <c r="E229" s="227" t="s">
        <v>1331</v>
      </c>
      <c r="F229" s="228" t="s">
        <v>1332</v>
      </c>
      <c r="G229" s="229" t="s">
        <v>243</v>
      </c>
      <c r="H229" s="230">
        <v>0.723</v>
      </c>
      <c r="I229" s="231"/>
      <c r="J229" s="232">
        <f>ROUND(I229*H229,2)</f>
        <v>0</v>
      </c>
      <c r="K229" s="228" t="s">
        <v>166</v>
      </c>
      <c r="L229" s="44"/>
      <c r="M229" s="233" t="s">
        <v>1</v>
      </c>
      <c r="N229" s="234" t="s">
        <v>42</v>
      </c>
      <c r="O229" s="91"/>
      <c r="P229" s="235">
        <f>O229*H229</f>
        <v>0</v>
      </c>
      <c r="Q229" s="235">
        <v>1.05631</v>
      </c>
      <c r="R229" s="235">
        <f>Q229*H229</f>
        <v>0.76371213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159</v>
      </c>
      <c r="AT229" s="237" t="s">
        <v>155</v>
      </c>
      <c r="AU229" s="237" t="s">
        <v>86</v>
      </c>
      <c r="AY229" s="17" t="s">
        <v>153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84</v>
      </c>
      <c r="BK229" s="238">
        <f>ROUND(I229*H229,2)</f>
        <v>0</v>
      </c>
      <c r="BL229" s="17" t="s">
        <v>159</v>
      </c>
      <c r="BM229" s="237" t="s">
        <v>1333</v>
      </c>
    </row>
    <row r="230" spans="1:51" s="14" customFormat="1" ht="12">
      <c r="A230" s="14"/>
      <c r="B230" s="251"/>
      <c r="C230" s="252"/>
      <c r="D230" s="241" t="s">
        <v>161</v>
      </c>
      <c r="E230" s="253" t="s">
        <v>1</v>
      </c>
      <c r="F230" s="254" t="s">
        <v>1329</v>
      </c>
      <c r="G230" s="252"/>
      <c r="H230" s="253" t="s">
        <v>1</v>
      </c>
      <c r="I230" s="255"/>
      <c r="J230" s="252"/>
      <c r="K230" s="252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161</v>
      </c>
      <c r="AU230" s="260" t="s">
        <v>86</v>
      </c>
      <c r="AV230" s="14" t="s">
        <v>84</v>
      </c>
      <c r="AW230" s="14" t="s">
        <v>34</v>
      </c>
      <c r="AX230" s="14" t="s">
        <v>77</v>
      </c>
      <c r="AY230" s="260" t="s">
        <v>153</v>
      </c>
    </row>
    <row r="231" spans="1:51" s="13" customFormat="1" ht="12">
      <c r="A231" s="13"/>
      <c r="B231" s="239"/>
      <c r="C231" s="240"/>
      <c r="D231" s="241" t="s">
        <v>161</v>
      </c>
      <c r="E231" s="242" t="s">
        <v>1</v>
      </c>
      <c r="F231" s="243" t="s">
        <v>1334</v>
      </c>
      <c r="G231" s="240"/>
      <c r="H231" s="244">
        <v>0.723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161</v>
      </c>
      <c r="AU231" s="250" t="s">
        <v>86</v>
      </c>
      <c r="AV231" s="13" t="s">
        <v>86</v>
      </c>
      <c r="AW231" s="13" t="s">
        <v>34</v>
      </c>
      <c r="AX231" s="13" t="s">
        <v>84</v>
      </c>
      <c r="AY231" s="250" t="s">
        <v>153</v>
      </c>
    </row>
    <row r="232" spans="1:65" s="2" customFormat="1" ht="24.15" customHeight="1">
      <c r="A232" s="38"/>
      <c r="B232" s="39"/>
      <c r="C232" s="226" t="s">
        <v>740</v>
      </c>
      <c r="D232" s="226" t="s">
        <v>155</v>
      </c>
      <c r="E232" s="227" t="s">
        <v>1335</v>
      </c>
      <c r="F232" s="228" t="s">
        <v>1336</v>
      </c>
      <c r="G232" s="229" t="s">
        <v>243</v>
      </c>
      <c r="H232" s="230">
        <v>4.149</v>
      </c>
      <c r="I232" s="231"/>
      <c r="J232" s="232">
        <f>ROUND(I232*H232,2)</f>
        <v>0</v>
      </c>
      <c r="K232" s="228" t="s">
        <v>166</v>
      </c>
      <c r="L232" s="44"/>
      <c r="M232" s="233" t="s">
        <v>1</v>
      </c>
      <c r="N232" s="234" t="s">
        <v>42</v>
      </c>
      <c r="O232" s="91"/>
      <c r="P232" s="235">
        <f>O232*H232</f>
        <v>0</v>
      </c>
      <c r="Q232" s="235">
        <v>1.03951</v>
      </c>
      <c r="R232" s="235">
        <f>Q232*H232</f>
        <v>4.312926989999999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159</v>
      </c>
      <c r="AT232" s="237" t="s">
        <v>155</v>
      </c>
      <c r="AU232" s="237" t="s">
        <v>86</v>
      </c>
      <c r="AY232" s="17" t="s">
        <v>153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84</v>
      </c>
      <c r="BK232" s="238">
        <f>ROUND(I232*H232,2)</f>
        <v>0</v>
      </c>
      <c r="BL232" s="17" t="s">
        <v>159</v>
      </c>
      <c r="BM232" s="237" t="s">
        <v>1337</v>
      </c>
    </row>
    <row r="233" spans="1:51" s="14" customFormat="1" ht="12">
      <c r="A233" s="14"/>
      <c r="B233" s="251"/>
      <c r="C233" s="252"/>
      <c r="D233" s="241" t="s">
        <v>161</v>
      </c>
      <c r="E233" s="253" t="s">
        <v>1</v>
      </c>
      <c r="F233" s="254" t="s">
        <v>1329</v>
      </c>
      <c r="G233" s="252"/>
      <c r="H233" s="253" t="s">
        <v>1</v>
      </c>
      <c r="I233" s="255"/>
      <c r="J233" s="252"/>
      <c r="K233" s="252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161</v>
      </c>
      <c r="AU233" s="260" t="s">
        <v>86</v>
      </c>
      <c r="AV233" s="14" t="s">
        <v>84</v>
      </c>
      <c r="AW233" s="14" t="s">
        <v>34</v>
      </c>
      <c r="AX233" s="14" t="s">
        <v>77</v>
      </c>
      <c r="AY233" s="260" t="s">
        <v>153</v>
      </c>
    </row>
    <row r="234" spans="1:51" s="13" customFormat="1" ht="12">
      <c r="A234" s="13"/>
      <c r="B234" s="239"/>
      <c r="C234" s="240"/>
      <c r="D234" s="241" t="s">
        <v>161</v>
      </c>
      <c r="E234" s="242" t="s">
        <v>1</v>
      </c>
      <c r="F234" s="243" t="s">
        <v>1338</v>
      </c>
      <c r="G234" s="240"/>
      <c r="H234" s="244">
        <v>4.149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161</v>
      </c>
      <c r="AU234" s="250" t="s">
        <v>86</v>
      </c>
      <c r="AV234" s="13" t="s">
        <v>86</v>
      </c>
      <c r="AW234" s="13" t="s">
        <v>34</v>
      </c>
      <c r="AX234" s="13" t="s">
        <v>84</v>
      </c>
      <c r="AY234" s="250" t="s">
        <v>153</v>
      </c>
    </row>
    <row r="235" spans="1:63" s="12" customFormat="1" ht="22.8" customHeight="1">
      <c r="A235" s="12"/>
      <c r="B235" s="210"/>
      <c r="C235" s="211"/>
      <c r="D235" s="212" t="s">
        <v>76</v>
      </c>
      <c r="E235" s="224" t="s">
        <v>159</v>
      </c>
      <c r="F235" s="224" t="s">
        <v>290</v>
      </c>
      <c r="G235" s="211"/>
      <c r="H235" s="211"/>
      <c r="I235" s="214"/>
      <c r="J235" s="225">
        <f>BK235</f>
        <v>0</v>
      </c>
      <c r="K235" s="211"/>
      <c r="L235" s="216"/>
      <c r="M235" s="217"/>
      <c r="N235" s="218"/>
      <c r="O235" s="218"/>
      <c r="P235" s="219">
        <f>SUM(P236:P238)</f>
        <v>0</v>
      </c>
      <c r="Q235" s="218"/>
      <c r="R235" s="219">
        <f>SUM(R236:R238)</f>
        <v>0</v>
      </c>
      <c r="S235" s="218"/>
      <c r="T235" s="220">
        <f>SUM(T236:T238)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1" t="s">
        <v>84</v>
      </c>
      <c r="AT235" s="222" t="s">
        <v>76</v>
      </c>
      <c r="AU235" s="222" t="s">
        <v>84</v>
      </c>
      <c r="AY235" s="221" t="s">
        <v>153</v>
      </c>
      <c r="BK235" s="223">
        <f>SUM(BK236:BK238)</f>
        <v>0</v>
      </c>
    </row>
    <row r="236" spans="1:65" s="2" customFormat="1" ht="24.15" customHeight="1">
      <c r="A236" s="38"/>
      <c r="B236" s="39"/>
      <c r="C236" s="226" t="s">
        <v>746</v>
      </c>
      <c r="D236" s="226" t="s">
        <v>155</v>
      </c>
      <c r="E236" s="227" t="s">
        <v>1339</v>
      </c>
      <c r="F236" s="228" t="s">
        <v>1340</v>
      </c>
      <c r="G236" s="229" t="s">
        <v>158</v>
      </c>
      <c r="H236" s="230">
        <v>124</v>
      </c>
      <c r="I236" s="231"/>
      <c r="J236" s="232">
        <f>ROUND(I236*H236,2)</f>
        <v>0</v>
      </c>
      <c r="K236" s="228" t="s">
        <v>166</v>
      </c>
      <c r="L236" s="44"/>
      <c r="M236" s="233" t="s">
        <v>1</v>
      </c>
      <c r="N236" s="234" t="s">
        <v>42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159</v>
      </c>
      <c r="AT236" s="237" t="s">
        <v>155</v>
      </c>
      <c r="AU236" s="237" t="s">
        <v>86</v>
      </c>
      <c r="AY236" s="17" t="s">
        <v>153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84</v>
      </c>
      <c r="BK236" s="238">
        <f>ROUND(I236*H236,2)</f>
        <v>0</v>
      </c>
      <c r="BL236" s="17" t="s">
        <v>159</v>
      </c>
      <c r="BM236" s="237" t="s">
        <v>1341</v>
      </c>
    </row>
    <row r="237" spans="1:51" s="13" customFormat="1" ht="12">
      <c r="A237" s="13"/>
      <c r="B237" s="239"/>
      <c r="C237" s="240"/>
      <c r="D237" s="241" t="s">
        <v>161</v>
      </c>
      <c r="E237" s="242" t="s">
        <v>1</v>
      </c>
      <c r="F237" s="243" t="s">
        <v>1342</v>
      </c>
      <c r="G237" s="240"/>
      <c r="H237" s="244">
        <v>124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161</v>
      </c>
      <c r="AU237" s="250" t="s">
        <v>86</v>
      </c>
      <c r="AV237" s="13" t="s">
        <v>86</v>
      </c>
      <c r="AW237" s="13" t="s">
        <v>34</v>
      </c>
      <c r="AX237" s="13" t="s">
        <v>84</v>
      </c>
      <c r="AY237" s="250" t="s">
        <v>153</v>
      </c>
    </row>
    <row r="238" spans="1:51" s="14" customFormat="1" ht="12">
      <c r="A238" s="14"/>
      <c r="B238" s="251"/>
      <c r="C238" s="252"/>
      <c r="D238" s="241" t="s">
        <v>161</v>
      </c>
      <c r="E238" s="253" t="s">
        <v>1</v>
      </c>
      <c r="F238" s="254" t="s">
        <v>424</v>
      </c>
      <c r="G238" s="252"/>
      <c r="H238" s="253" t="s">
        <v>1</v>
      </c>
      <c r="I238" s="255"/>
      <c r="J238" s="252"/>
      <c r="K238" s="252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161</v>
      </c>
      <c r="AU238" s="260" t="s">
        <v>86</v>
      </c>
      <c r="AV238" s="14" t="s">
        <v>84</v>
      </c>
      <c r="AW238" s="14" t="s">
        <v>34</v>
      </c>
      <c r="AX238" s="14" t="s">
        <v>77</v>
      </c>
      <c r="AY238" s="260" t="s">
        <v>153</v>
      </c>
    </row>
    <row r="239" spans="1:63" s="12" customFormat="1" ht="22.8" customHeight="1">
      <c r="A239" s="12"/>
      <c r="B239" s="210"/>
      <c r="C239" s="211"/>
      <c r="D239" s="212" t="s">
        <v>76</v>
      </c>
      <c r="E239" s="224" t="s">
        <v>192</v>
      </c>
      <c r="F239" s="224" t="s">
        <v>193</v>
      </c>
      <c r="G239" s="211"/>
      <c r="H239" s="211"/>
      <c r="I239" s="214"/>
      <c r="J239" s="225">
        <f>BK239</f>
        <v>0</v>
      </c>
      <c r="K239" s="211"/>
      <c r="L239" s="216"/>
      <c r="M239" s="217"/>
      <c r="N239" s="218"/>
      <c r="O239" s="218"/>
      <c r="P239" s="219">
        <f>SUM(P240:P254)</f>
        <v>0</v>
      </c>
      <c r="Q239" s="218"/>
      <c r="R239" s="219">
        <f>SUM(R240:R254)</f>
        <v>0.0732824</v>
      </c>
      <c r="S239" s="218"/>
      <c r="T239" s="220">
        <f>SUM(T240:T254)</f>
        <v>160.97500000000002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1" t="s">
        <v>84</v>
      </c>
      <c r="AT239" s="222" t="s">
        <v>76</v>
      </c>
      <c r="AU239" s="222" t="s">
        <v>84</v>
      </c>
      <c r="AY239" s="221" t="s">
        <v>153</v>
      </c>
      <c r="BK239" s="223">
        <f>SUM(BK240:BK254)</f>
        <v>0</v>
      </c>
    </row>
    <row r="240" spans="1:65" s="2" customFormat="1" ht="24.15" customHeight="1">
      <c r="A240" s="38"/>
      <c r="B240" s="39"/>
      <c r="C240" s="226" t="s">
        <v>752</v>
      </c>
      <c r="D240" s="226" t="s">
        <v>155</v>
      </c>
      <c r="E240" s="227" t="s">
        <v>195</v>
      </c>
      <c r="F240" s="228" t="s">
        <v>196</v>
      </c>
      <c r="G240" s="229" t="s">
        <v>158</v>
      </c>
      <c r="H240" s="230">
        <v>108.4</v>
      </c>
      <c r="I240" s="231"/>
      <c r="J240" s="232">
        <f>ROUND(I240*H240,2)</f>
        <v>0</v>
      </c>
      <c r="K240" s="228" t="s">
        <v>166</v>
      </c>
      <c r="L240" s="44"/>
      <c r="M240" s="233" t="s">
        <v>1</v>
      </c>
      <c r="N240" s="234" t="s">
        <v>42</v>
      </c>
      <c r="O240" s="91"/>
      <c r="P240" s="235">
        <f>O240*H240</f>
        <v>0</v>
      </c>
      <c r="Q240" s="235">
        <v>0.00047</v>
      </c>
      <c r="R240" s="235">
        <f>Q240*H240</f>
        <v>0.050948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159</v>
      </c>
      <c r="AT240" s="237" t="s">
        <v>155</v>
      </c>
      <c r="AU240" s="237" t="s">
        <v>86</v>
      </c>
      <c r="AY240" s="17" t="s">
        <v>153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84</v>
      </c>
      <c r="BK240" s="238">
        <f>ROUND(I240*H240,2)</f>
        <v>0</v>
      </c>
      <c r="BL240" s="17" t="s">
        <v>159</v>
      </c>
      <c r="BM240" s="237" t="s">
        <v>1343</v>
      </c>
    </row>
    <row r="241" spans="1:51" s="14" customFormat="1" ht="12">
      <c r="A241" s="14"/>
      <c r="B241" s="251"/>
      <c r="C241" s="252"/>
      <c r="D241" s="241" t="s">
        <v>161</v>
      </c>
      <c r="E241" s="253" t="s">
        <v>1</v>
      </c>
      <c r="F241" s="254" t="s">
        <v>424</v>
      </c>
      <c r="G241" s="252"/>
      <c r="H241" s="253" t="s">
        <v>1</v>
      </c>
      <c r="I241" s="255"/>
      <c r="J241" s="252"/>
      <c r="K241" s="252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161</v>
      </c>
      <c r="AU241" s="260" t="s">
        <v>86</v>
      </c>
      <c r="AV241" s="14" t="s">
        <v>84</v>
      </c>
      <c r="AW241" s="14" t="s">
        <v>34</v>
      </c>
      <c r="AX241" s="14" t="s">
        <v>77</v>
      </c>
      <c r="AY241" s="260" t="s">
        <v>153</v>
      </c>
    </row>
    <row r="242" spans="1:51" s="13" customFormat="1" ht="12">
      <c r="A242" s="13"/>
      <c r="B242" s="239"/>
      <c r="C242" s="240"/>
      <c r="D242" s="241" t="s">
        <v>161</v>
      </c>
      <c r="E242" s="242" t="s">
        <v>1</v>
      </c>
      <c r="F242" s="243" t="s">
        <v>1344</v>
      </c>
      <c r="G242" s="240"/>
      <c r="H242" s="244">
        <v>108.4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161</v>
      </c>
      <c r="AU242" s="250" t="s">
        <v>86</v>
      </c>
      <c r="AV242" s="13" t="s">
        <v>86</v>
      </c>
      <c r="AW242" s="13" t="s">
        <v>34</v>
      </c>
      <c r="AX242" s="13" t="s">
        <v>84</v>
      </c>
      <c r="AY242" s="250" t="s">
        <v>153</v>
      </c>
    </row>
    <row r="243" spans="1:65" s="2" customFormat="1" ht="24.15" customHeight="1">
      <c r="A243" s="38"/>
      <c r="B243" s="39"/>
      <c r="C243" s="226" t="s">
        <v>758</v>
      </c>
      <c r="D243" s="226" t="s">
        <v>155</v>
      </c>
      <c r="E243" s="227" t="s">
        <v>1345</v>
      </c>
      <c r="F243" s="228" t="s">
        <v>1346</v>
      </c>
      <c r="G243" s="229" t="s">
        <v>165</v>
      </c>
      <c r="H243" s="230">
        <v>44.7</v>
      </c>
      <c r="I243" s="231"/>
      <c r="J243" s="232">
        <f>ROUND(I243*H243,2)</f>
        <v>0</v>
      </c>
      <c r="K243" s="228" t="s">
        <v>166</v>
      </c>
      <c r="L243" s="44"/>
      <c r="M243" s="233" t="s">
        <v>1</v>
      </c>
      <c r="N243" s="234" t="s">
        <v>42</v>
      </c>
      <c r="O243" s="91"/>
      <c r="P243" s="235">
        <f>O243*H243</f>
        <v>0</v>
      </c>
      <c r="Q243" s="235">
        <v>0.00018</v>
      </c>
      <c r="R243" s="235">
        <f>Q243*H243</f>
        <v>0.008046000000000001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159</v>
      </c>
      <c r="AT243" s="237" t="s">
        <v>155</v>
      </c>
      <c r="AU243" s="237" t="s">
        <v>86</v>
      </c>
      <c r="AY243" s="17" t="s">
        <v>153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84</v>
      </c>
      <c r="BK243" s="238">
        <f>ROUND(I243*H243,2)</f>
        <v>0</v>
      </c>
      <c r="BL243" s="17" t="s">
        <v>159</v>
      </c>
      <c r="BM243" s="237" t="s">
        <v>1347</v>
      </c>
    </row>
    <row r="244" spans="1:51" s="13" customFormat="1" ht="12">
      <c r="A244" s="13"/>
      <c r="B244" s="239"/>
      <c r="C244" s="240"/>
      <c r="D244" s="241" t="s">
        <v>161</v>
      </c>
      <c r="E244" s="242" t="s">
        <v>1</v>
      </c>
      <c r="F244" s="243" t="s">
        <v>1348</v>
      </c>
      <c r="G244" s="240"/>
      <c r="H244" s="244">
        <v>44.7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161</v>
      </c>
      <c r="AU244" s="250" t="s">
        <v>86</v>
      </c>
      <c r="AV244" s="13" t="s">
        <v>86</v>
      </c>
      <c r="AW244" s="13" t="s">
        <v>34</v>
      </c>
      <c r="AX244" s="13" t="s">
        <v>84</v>
      </c>
      <c r="AY244" s="250" t="s">
        <v>153</v>
      </c>
    </row>
    <row r="245" spans="1:51" s="14" customFormat="1" ht="12">
      <c r="A245" s="14"/>
      <c r="B245" s="251"/>
      <c r="C245" s="252"/>
      <c r="D245" s="241" t="s">
        <v>161</v>
      </c>
      <c r="E245" s="253" t="s">
        <v>1</v>
      </c>
      <c r="F245" s="254" t="s">
        <v>1349</v>
      </c>
      <c r="G245" s="252"/>
      <c r="H245" s="253" t="s">
        <v>1</v>
      </c>
      <c r="I245" s="255"/>
      <c r="J245" s="252"/>
      <c r="K245" s="252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161</v>
      </c>
      <c r="AU245" s="260" t="s">
        <v>86</v>
      </c>
      <c r="AV245" s="14" t="s">
        <v>84</v>
      </c>
      <c r="AW245" s="14" t="s">
        <v>34</v>
      </c>
      <c r="AX245" s="14" t="s">
        <v>77</v>
      </c>
      <c r="AY245" s="260" t="s">
        <v>153</v>
      </c>
    </row>
    <row r="246" spans="1:65" s="2" customFormat="1" ht="24.15" customHeight="1">
      <c r="A246" s="38"/>
      <c r="B246" s="39"/>
      <c r="C246" s="226" t="s">
        <v>763</v>
      </c>
      <c r="D246" s="226" t="s">
        <v>155</v>
      </c>
      <c r="E246" s="227" t="s">
        <v>1350</v>
      </c>
      <c r="F246" s="228" t="s">
        <v>1351</v>
      </c>
      <c r="G246" s="229" t="s">
        <v>158</v>
      </c>
      <c r="H246" s="230">
        <v>11.34</v>
      </c>
      <c r="I246" s="231"/>
      <c r="J246" s="232">
        <f>ROUND(I246*H246,2)</f>
        <v>0</v>
      </c>
      <c r="K246" s="228" t="s">
        <v>166</v>
      </c>
      <c r="L246" s="44"/>
      <c r="M246" s="233" t="s">
        <v>1</v>
      </c>
      <c r="N246" s="234" t="s">
        <v>42</v>
      </c>
      <c r="O246" s="91"/>
      <c r="P246" s="235">
        <f>O246*H246</f>
        <v>0</v>
      </c>
      <c r="Q246" s="235">
        <v>0.00126</v>
      </c>
      <c r="R246" s="235">
        <f>Q246*H246</f>
        <v>0.0142884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159</v>
      </c>
      <c r="AT246" s="237" t="s">
        <v>155</v>
      </c>
      <c r="AU246" s="237" t="s">
        <v>86</v>
      </c>
      <c r="AY246" s="17" t="s">
        <v>153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84</v>
      </c>
      <c r="BK246" s="238">
        <f>ROUND(I246*H246,2)</f>
        <v>0</v>
      </c>
      <c r="BL246" s="17" t="s">
        <v>159</v>
      </c>
      <c r="BM246" s="237" t="s">
        <v>1352</v>
      </c>
    </row>
    <row r="247" spans="1:51" s="13" customFormat="1" ht="12">
      <c r="A247" s="13"/>
      <c r="B247" s="239"/>
      <c r="C247" s="240"/>
      <c r="D247" s="241" t="s">
        <v>161</v>
      </c>
      <c r="E247" s="242" t="s">
        <v>1</v>
      </c>
      <c r="F247" s="243" t="s">
        <v>1353</v>
      </c>
      <c r="G247" s="240"/>
      <c r="H247" s="244">
        <v>11.34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161</v>
      </c>
      <c r="AU247" s="250" t="s">
        <v>86</v>
      </c>
      <c r="AV247" s="13" t="s">
        <v>86</v>
      </c>
      <c r="AW247" s="13" t="s">
        <v>34</v>
      </c>
      <c r="AX247" s="13" t="s">
        <v>84</v>
      </c>
      <c r="AY247" s="250" t="s">
        <v>153</v>
      </c>
    </row>
    <row r="248" spans="1:51" s="14" customFormat="1" ht="12">
      <c r="A248" s="14"/>
      <c r="B248" s="251"/>
      <c r="C248" s="252"/>
      <c r="D248" s="241" t="s">
        <v>161</v>
      </c>
      <c r="E248" s="253" t="s">
        <v>1</v>
      </c>
      <c r="F248" s="254" t="s">
        <v>1349</v>
      </c>
      <c r="G248" s="252"/>
      <c r="H248" s="253" t="s">
        <v>1</v>
      </c>
      <c r="I248" s="255"/>
      <c r="J248" s="252"/>
      <c r="K248" s="252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161</v>
      </c>
      <c r="AU248" s="260" t="s">
        <v>86</v>
      </c>
      <c r="AV248" s="14" t="s">
        <v>84</v>
      </c>
      <c r="AW248" s="14" t="s">
        <v>34</v>
      </c>
      <c r="AX248" s="14" t="s">
        <v>77</v>
      </c>
      <c r="AY248" s="260" t="s">
        <v>153</v>
      </c>
    </row>
    <row r="249" spans="1:65" s="2" customFormat="1" ht="24.15" customHeight="1">
      <c r="A249" s="38"/>
      <c r="B249" s="39"/>
      <c r="C249" s="226" t="s">
        <v>767</v>
      </c>
      <c r="D249" s="226" t="s">
        <v>155</v>
      </c>
      <c r="E249" s="227" t="s">
        <v>359</v>
      </c>
      <c r="F249" s="228" t="s">
        <v>360</v>
      </c>
      <c r="G249" s="229" t="s">
        <v>184</v>
      </c>
      <c r="H249" s="230">
        <v>34.25</v>
      </c>
      <c r="I249" s="231"/>
      <c r="J249" s="232">
        <f>ROUND(I249*H249,2)</f>
        <v>0</v>
      </c>
      <c r="K249" s="228" t="s">
        <v>166</v>
      </c>
      <c r="L249" s="44"/>
      <c r="M249" s="233" t="s">
        <v>1</v>
      </c>
      <c r="N249" s="234" t="s">
        <v>42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2.5</v>
      </c>
      <c r="T249" s="236">
        <f>S249*H249</f>
        <v>85.625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159</v>
      </c>
      <c r="AT249" s="237" t="s">
        <v>155</v>
      </c>
      <c r="AU249" s="237" t="s">
        <v>86</v>
      </c>
      <c r="AY249" s="17" t="s">
        <v>153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84</v>
      </c>
      <c r="BK249" s="238">
        <f>ROUND(I249*H249,2)</f>
        <v>0</v>
      </c>
      <c r="BL249" s="17" t="s">
        <v>159</v>
      </c>
      <c r="BM249" s="237" t="s">
        <v>1354</v>
      </c>
    </row>
    <row r="250" spans="1:51" s="14" customFormat="1" ht="12">
      <c r="A250" s="14"/>
      <c r="B250" s="251"/>
      <c r="C250" s="252"/>
      <c r="D250" s="241" t="s">
        <v>161</v>
      </c>
      <c r="E250" s="253" t="s">
        <v>1</v>
      </c>
      <c r="F250" s="254" t="s">
        <v>424</v>
      </c>
      <c r="G250" s="252"/>
      <c r="H250" s="253" t="s">
        <v>1</v>
      </c>
      <c r="I250" s="255"/>
      <c r="J250" s="252"/>
      <c r="K250" s="252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161</v>
      </c>
      <c r="AU250" s="260" t="s">
        <v>86</v>
      </c>
      <c r="AV250" s="14" t="s">
        <v>84</v>
      </c>
      <c r="AW250" s="14" t="s">
        <v>34</v>
      </c>
      <c r="AX250" s="14" t="s">
        <v>77</v>
      </c>
      <c r="AY250" s="260" t="s">
        <v>153</v>
      </c>
    </row>
    <row r="251" spans="1:51" s="13" customFormat="1" ht="12">
      <c r="A251" s="13"/>
      <c r="B251" s="239"/>
      <c r="C251" s="240"/>
      <c r="D251" s="241" t="s">
        <v>161</v>
      </c>
      <c r="E251" s="242" t="s">
        <v>1</v>
      </c>
      <c r="F251" s="243" t="s">
        <v>1355</v>
      </c>
      <c r="G251" s="240"/>
      <c r="H251" s="244">
        <v>34.25</v>
      </c>
      <c r="I251" s="245"/>
      <c r="J251" s="240"/>
      <c r="K251" s="240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161</v>
      </c>
      <c r="AU251" s="250" t="s">
        <v>86</v>
      </c>
      <c r="AV251" s="13" t="s">
        <v>86</v>
      </c>
      <c r="AW251" s="13" t="s">
        <v>34</v>
      </c>
      <c r="AX251" s="13" t="s">
        <v>84</v>
      </c>
      <c r="AY251" s="250" t="s">
        <v>153</v>
      </c>
    </row>
    <row r="252" spans="1:65" s="2" customFormat="1" ht="24.15" customHeight="1">
      <c r="A252" s="38"/>
      <c r="B252" s="39"/>
      <c r="C252" s="226" t="s">
        <v>774</v>
      </c>
      <c r="D252" s="226" t="s">
        <v>155</v>
      </c>
      <c r="E252" s="227" t="s">
        <v>1356</v>
      </c>
      <c r="F252" s="228" t="s">
        <v>1357</v>
      </c>
      <c r="G252" s="229" t="s">
        <v>184</v>
      </c>
      <c r="H252" s="230">
        <v>34.25</v>
      </c>
      <c r="I252" s="231"/>
      <c r="J252" s="232">
        <f>ROUND(I252*H252,2)</f>
        <v>0</v>
      </c>
      <c r="K252" s="228" t="s">
        <v>166</v>
      </c>
      <c r="L252" s="44"/>
      <c r="M252" s="233" t="s">
        <v>1</v>
      </c>
      <c r="N252" s="234" t="s">
        <v>42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2.2</v>
      </c>
      <c r="T252" s="236">
        <f>S252*H252</f>
        <v>75.35000000000001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159</v>
      </c>
      <c r="AT252" s="237" t="s">
        <v>155</v>
      </c>
      <c r="AU252" s="237" t="s">
        <v>86</v>
      </c>
      <c r="AY252" s="17" t="s">
        <v>153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84</v>
      </c>
      <c r="BK252" s="238">
        <f>ROUND(I252*H252,2)</f>
        <v>0</v>
      </c>
      <c r="BL252" s="17" t="s">
        <v>159</v>
      </c>
      <c r="BM252" s="237" t="s">
        <v>1358</v>
      </c>
    </row>
    <row r="253" spans="1:51" s="14" customFormat="1" ht="12">
      <c r="A253" s="14"/>
      <c r="B253" s="251"/>
      <c r="C253" s="252"/>
      <c r="D253" s="241" t="s">
        <v>161</v>
      </c>
      <c r="E253" s="253" t="s">
        <v>1</v>
      </c>
      <c r="F253" s="254" t="s">
        <v>424</v>
      </c>
      <c r="G253" s="252"/>
      <c r="H253" s="253" t="s">
        <v>1</v>
      </c>
      <c r="I253" s="255"/>
      <c r="J253" s="252"/>
      <c r="K253" s="252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161</v>
      </c>
      <c r="AU253" s="260" t="s">
        <v>86</v>
      </c>
      <c r="AV253" s="14" t="s">
        <v>84</v>
      </c>
      <c r="AW253" s="14" t="s">
        <v>34</v>
      </c>
      <c r="AX253" s="14" t="s">
        <v>77</v>
      </c>
      <c r="AY253" s="260" t="s">
        <v>153</v>
      </c>
    </row>
    <row r="254" spans="1:51" s="13" customFormat="1" ht="12">
      <c r="A254" s="13"/>
      <c r="B254" s="239"/>
      <c r="C254" s="240"/>
      <c r="D254" s="241" t="s">
        <v>161</v>
      </c>
      <c r="E254" s="242" t="s">
        <v>1</v>
      </c>
      <c r="F254" s="243" t="s">
        <v>1355</v>
      </c>
      <c r="G254" s="240"/>
      <c r="H254" s="244">
        <v>34.25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161</v>
      </c>
      <c r="AU254" s="250" t="s">
        <v>86</v>
      </c>
      <c r="AV254" s="13" t="s">
        <v>86</v>
      </c>
      <c r="AW254" s="13" t="s">
        <v>34</v>
      </c>
      <c r="AX254" s="13" t="s">
        <v>84</v>
      </c>
      <c r="AY254" s="250" t="s">
        <v>153</v>
      </c>
    </row>
    <row r="255" spans="1:63" s="12" customFormat="1" ht="22.8" customHeight="1">
      <c r="A255" s="12"/>
      <c r="B255" s="210"/>
      <c r="C255" s="211"/>
      <c r="D255" s="212" t="s">
        <v>76</v>
      </c>
      <c r="E255" s="224" t="s">
        <v>364</v>
      </c>
      <c r="F255" s="224" t="s">
        <v>365</v>
      </c>
      <c r="G255" s="211"/>
      <c r="H255" s="211"/>
      <c r="I255" s="214"/>
      <c r="J255" s="225">
        <f>BK255</f>
        <v>0</v>
      </c>
      <c r="K255" s="211"/>
      <c r="L255" s="216"/>
      <c r="M255" s="217"/>
      <c r="N255" s="218"/>
      <c r="O255" s="218"/>
      <c r="P255" s="219">
        <f>SUM(P256:P269)</f>
        <v>0</v>
      </c>
      <c r="Q255" s="218"/>
      <c r="R255" s="219">
        <f>SUM(R256:R269)</f>
        <v>0</v>
      </c>
      <c r="S255" s="218"/>
      <c r="T255" s="220">
        <f>SUM(T256:T269)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1" t="s">
        <v>84</v>
      </c>
      <c r="AT255" s="222" t="s">
        <v>76</v>
      </c>
      <c r="AU255" s="222" t="s">
        <v>84</v>
      </c>
      <c r="AY255" s="221" t="s">
        <v>153</v>
      </c>
      <c r="BK255" s="223">
        <f>SUM(BK256:BK269)</f>
        <v>0</v>
      </c>
    </row>
    <row r="256" spans="1:65" s="2" customFormat="1" ht="24.15" customHeight="1">
      <c r="A256" s="38"/>
      <c r="B256" s="39"/>
      <c r="C256" s="226" t="s">
        <v>779</v>
      </c>
      <c r="D256" s="226" t="s">
        <v>155</v>
      </c>
      <c r="E256" s="227" t="s">
        <v>366</v>
      </c>
      <c r="F256" s="228" t="s">
        <v>367</v>
      </c>
      <c r="G256" s="229" t="s">
        <v>243</v>
      </c>
      <c r="H256" s="230">
        <v>171.25</v>
      </c>
      <c r="I256" s="231"/>
      <c r="J256" s="232">
        <f>ROUND(I256*H256,2)</f>
        <v>0</v>
      </c>
      <c r="K256" s="228" t="s">
        <v>166</v>
      </c>
      <c r="L256" s="44"/>
      <c r="M256" s="233" t="s">
        <v>1</v>
      </c>
      <c r="N256" s="234" t="s">
        <v>42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159</v>
      </c>
      <c r="AT256" s="237" t="s">
        <v>155</v>
      </c>
      <c r="AU256" s="237" t="s">
        <v>86</v>
      </c>
      <c r="AY256" s="17" t="s">
        <v>153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84</v>
      </c>
      <c r="BK256" s="238">
        <f>ROUND(I256*H256,2)</f>
        <v>0</v>
      </c>
      <c r="BL256" s="17" t="s">
        <v>159</v>
      </c>
      <c r="BM256" s="237" t="s">
        <v>1359</v>
      </c>
    </row>
    <row r="257" spans="1:51" s="14" customFormat="1" ht="12">
      <c r="A257" s="14"/>
      <c r="B257" s="251"/>
      <c r="C257" s="252"/>
      <c r="D257" s="241" t="s">
        <v>161</v>
      </c>
      <c r="E257" s="253" t="s">
        <v>1</v>
      </c>
      <c r="F257" s="254" t="s">
        <v>424</v>
      </c>
      <c r="G257" s="252"/>
      <c r="H257" s="253" t="s">
        <v>1</v>
      </c>
      <c r="I257" s="255"/>
      <c r="J257" s="252"/>
      <c r="K257" s="252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161</v>
      </c>
      <c r="AU257" s="260" t="s">
        <v>86</v>
      </c>
      <c r="AV257" s="14" t="s">
        <v>84</v>
      </c>
      <c r="AW257" s="14" t="s">
        <v>34</v>
      </c>
      <c r="AX257" s="14" t="s">
        <v>77</v>
      </c>
      <c r="AY257" s="260" t="s">
        <v>153</v>
      </c>
    </row>
    <row r="258" spans="1:51" s="13" customFormat="1" ht="12">
      <c r="A258" s="13"/>
      <c r="B258" s="239"/>
      <c r="C258" s="240"/>
      <c r="D258" s="241" t="s">
        <v>161</v>
      </c>
      <c r="E258" s="242" t="s">
        <v>1</v>
      </c>
      <c r="F258" s="243" t="s">
        <v>1360</v>
      </c>
      <c r="G258" s="240"/>
      <c r="H258" s="244">
        <v>171.25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161</v>
      </c>
      <c r="AU258" s="250" t="s">
        <v>86</v>
      </c>
      <c r="AV258" s="13" t="s">
        <v>86</v>
      </c>
      <c r="AW258" s="13" t="s">
        <v>34</v>
      </c>
      <c r="AX258" s="13" t="s">
        <v>84</v>
      </c>
      <c r="AY258" s="250" t="s">
        <v>153</v>
      </c>
    </row>
    <row r="259" spans="1:65" s="2" customFormat="1" ht="24.15" customHeight="1">
      <c r="A259" s="38"/>
      <c r="B259" s="39"/>
      <c r="C259" s="226" t="s">
        <v>785</v>
      </c>
      <c r="D259" s="226" t="s">
        <v>155</v>
      </c>
      <c r="E259" s="227" t="s">
        <v>371</v>
      </c>
      <c r="F259" s="228" t="s">
        <v>372</v>
      </c>
      <c r="G259" s="229" t="s">
        <v>243</v>
      </c>
      <c r="H259" s="230">
        <v>4966.25</v>
      </c>
      <c r="I259" s="231"/>
      <c r="J259" s="232">
        <f>ROUND(I259*H259,2)</f>
        <v>0</v>
      </c>
      <c r="K259" s="228" t="s">
        <v>166</v>
      </c>
      <c r="L259" s="44"/>
      <c r="M259" s="233" t="s">
        <v>1</v>
      </c>
      <c r="N259" s="234" t="s">
        <v>42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159</v>
      </c>
      <c r="AT259" s="237" t="s">
        <v>155</v>
      </c>
      <c r="AU259" s="237" t="s">
        <v>86</v>
      </c>
      <c r="AY259" s="17" t="s">
        <v>153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84</v>
      </c>
      <c r="BK259" s="238">
        <f>ROUND(I259*H259,2)</f>
        <v>0</v>
      </c>
      <c r="BL259" s="17" t="s">
        <v>159</v>
      </c>
      <c r="BM259" s="237" t="s">
        <v>1361</v>
      </c>
    </row>
    <row r="260" spans="1:51" s="14" customFormat="1" ht="12">
      <c r="A260" s="14"/>
      <c r="B260" s="251"/>
      <c r="C260" s="252"/>
      <c r="D260" s="241" t="s">
        <v>161</v>
      </c>
      <c r="E260" s="253" t="s">
        <v>1</v>
      </c>
      <c r="F260" s="254" t="s">
        <v>424</v>
      </c>
      <c r="G260" s="252"/>
      <c r="H260" s="253" t="s">
        <v>1</v>
      </c>
      <c r="I260" s="255"/>
      <c r="J260" s="252"/>
      <c r="K260" s="252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161</v>
      </c>
      <c r="AU260" s="260" t="s">
        <v>86</v>
      </c>
      <c r="AV260" s="14" t="s">
        <v>84</v>
      </c>
      <c r="AW260" s="14" t="s">
        <v>34</v>
      </c>
      <c r="AX260" s="14" t="s">
        <v>77</v>
      </c>
      <c r="AY260" s="260" t="s">
        <v>153</v>
      </c>
    </row>
    <row r="261" spans="1:51" s="13" customFormat="1" ht="12">
      <c r="A261" s="13"/>
      <c r="B261" s="239"/>
      <c r="C261" s="240"/>
      <c r="D261" s="241" t="s">
        <v>161</v>
      </c>
      <c r="E261" s="242" t="s">
        <v>1</v>
      </c>
      <c r="F261" s="243" t="s">
        <v>1362</v>
      </c>
      <c r="G261" s="240"/>
      <c r="H261" s="244">
        <v>4966.25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161</v>
      </c>
      <c r="AU261" s="250" t="s">
        <v>86</v>
      </c>
      <c r="AV261" s="13" t="s">
        <v>86</v>
      </c>
      <c r="AW261" s="13" t="s">
        <v>34</v>
      </c>
      <c r="AX261" s="13" t="s">
        <v>84</v>
      </c>
      <c r="AY261" s="250" t="s">
        <v>153</v>
      </c>
    </row>
    <row r="262" spans="1:65" s="2" customFormat="1" ht="33" customHeight="1">
      <c r="A262" s="38"/>
      <c r="B262" s="39"/>
      <c r="C262" s="226" t="s">
        <v>790</v>
      </c>
      <c r="D262" s="226" t="s">
        <v>155</v>
      </c>
      <c r="E262" s="227" t="s">
        <v>378</v>
      </c>
      <c r="F262" s="228" t="s">
        <v>379</v>
      </c>
      <c r="G262" s="229" t="s">
        <v>243</v>
      </c>
      <c r="H262" s="230">
        <v>85.625</v>
      </c>
      <c r="I262" s="231"/>
      <c r="J262" s="232">
        <f>ROUND(I262*H262,2)</f>
        <v>0</v>
      </c>
      <c r="K262" s="228" t="s">
        <v>166</v>
      </c>
      <c r="L262" s="44"/>
      <c r="M262" s="233" t="s">
        <v>1</v>
      </c>
      <c r="N262" s="234" t="s">
        <v>42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159</v>
      </c>
      <c r="AT262" s="237" t="s">
        <v>155</v>
      </c>
      <c r="AU262" s="237" t="s">
        <v>86</v>
      </c>
      <c r="AY262" s="17" t="s">
        <v>153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84</v>
      </c>
      <c r="BK262" s="238">
        <f>ROUND(I262*H262,2)</f>
        <v>0</v>
      </c>
      <c r="BL262" s="17" t="s">
        <v>159</v>
      </c>
      <c r="BM262" s="237" t="s">
        <v>1363</v>
      </c>
    </row>
    <row r="263" spans="1:51" s="13" customFormat="1" ht="12">
      <c r="A263" s="13"/>
      <c r="B263" s="239"/>
      <c r="C263" s="240"/>
      <c r="D263" s="241" t="s">
        <v>161</v>
      </c>
      <c r="E263" s="242" t="s">
        <v>1</v>
      </c>
      <c r="F263" s="243" t="s">
        <v>1364</v>
      </c>
      <c r="G263" s="240"/>
      <c r="H263" s="244">
        <v>85.625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161</v>
      </c>
      <c r="AU263" s="250" t="s">
        <v>86</v>
      </c>
      <c r="AV263" s="13" t="s">
        <v>86</v>
      </c>
      <c r="AW263" s="13" t="s">
        <v>34</v>
      </c>
      <c r="AX263" s="13" t="s">
        <v>84</v>
      </c>
      <c r="AY263" s="250" t="s">
        <v>153</v>
      </c>
    </row>
    <row r="264" spans="1:51" s="14" customFormat="1" ht="12">
      <c r="A264" s="14"/>
      <c r="B264" s="251"/>
      <c r="C264" s="252"/>
      <c r="D264" s="241" t="s">
        <v>161</v>
      </c>
      <c r="E264" s="253" t="s">
        <v>1</v>
      </c>
      <c r="F264" s="254" t="s">
        <v>382</v>
      </c>
      <c r="G264" s="252"/>
      <c r="H264" s="253" t="s">
        <v>1</v>
      </c>
      <c r="I264" s="255"/>
      <c r="J264" s="252"/>
      <c r="K264" s="252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161</v>
      </c>
      <c r="AU264" s="260" t="s">
        <v>86</v>
      </c>
      <c r="AV264" s="14" t="s">
        <v>84</v>
      </c>
      <c r="AW264" s="14" t="s">
        <v>34</v>
      </c>
      <c r="AX264" s="14" t="s">
        <v>77</v>
      </c>
      <c r="AY264" s="260" t="s">
        <v>153</v>
      </c>
    </row>
    <row r="265" spans="1:51" s="14" customFormat="1" ht="12">
      <c r="A265" s="14"/>
      <c r="B265" s="251"/>
      <c r="C265" s="252"/>
      <c r="D265" s="241" t="s">
        <v>161</v>
      </c>
      <c r="E265" s="253" t="s">
        <v>1</v>
      </c>
      <c r="F265" s="254" t="s">
        <v>383</v>
      </c>
      <c r="G265" s="252"/>
      <c r="H265" s="253" t="s">
        <v>1</v>
      </c>
      <c r="I265" s="255"/>
      <c r="J265" s="252"/>
      <c r="K265" s="252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161</v>
      </c>
      <c r="AU265" s="260" t="s">
        <v>86</v>
      </c>
      <c r="AV265" s="14" t="s">
        <v>84</v>
      </c>
      <c r="AW265" s="14" t="s">
        <v>34</v>
      </c>
      <c r="AX265" s="14" t="s">
        <v>77</v>
      </c>
      <c r="AY265" s="260" t="s">
        <v>153</v>
      </c>
    </row>
    <row r="266" spans="1:65" s="2" customFormat="1" ht="24.15" customHeight="1">
      <c r="A266" s="38"/>
      <c r="B266" s="39"/>
      <c r="C266" s="226" t="s">
        <v>794</v>
      </c>
      <c r="D266" s="226" t="s">
        <v>155</v>
      </c>
      <c r="E266" s="227" t="s">
        <v>384</v>
      </c>
      <c r="F266" s="228" t="s">
        <v>242</v>
      </c>
      <c r="G266" s="229" t="s">
        <v>243</v>
      </c>
      <c r="H266" s="230">
        <v>85.625</v>
      </c>
      <c r="I266" s="231"/>
      <c r="J266" s="232">
        <f>ROUND(I266*H266,2)</f>
        <v>0</v>
      </c>
      <c r="K266" s="228" t="s">
        <v>166</v>
      </c>
      <c r="L266" s="44"/>
      <c r="M266" s="233" t="s">
        <v>1</v>
      </c>
      <c r="N266" s="234" t="s">
        <v>42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159</v>
      </c>
      <c r="AT266" s="237" t="s">
        <v>155</v>
      </c>
      <c r="AU266" s="237" t="s">
        <v>86</v>
      </c>
      <c r="AY266" s="17" t="s">
        <v>153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84</v>
      </c>
      <c r="BK266" s="238">
        <f>ROUND(I266*H266,2)</f>
        <v>0</v>
      </c>
      <c r="BL266" s="17" t="s">
        <v>159</v>
      </c>
      <c r="BM266" s="237" t="s">
        <v>1365</v>
      </c>
    </row>
    <row r="267" spans="1:51" s="13" customFormat="1" ht="12">
      <c r="A267" s="13"/>
      <c r="B267" s="239"/>
      <c r="C267" s="240"/>
      <c r="D267" s="241" t="s">
        <v>161</v>
      </c>
      <c r="E267" s="242" t="s">
        <v>1</v>
      </c>
      <c r="F267" s="243" t="s">
        <v>1364</v>
      </c>
      <c r="G267" s="240"/>
      <c r="H267" s="244">
        <v>85.625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161</v>
      </c>
      <c r="AU267" s="250" t="s">
        <v>86</v>
      </c>
      <c r="AV267" s="13" t="s">
        <v>86</v>
      </c>
      <c r="AW267" s="13" t="s">
        <v>34</v>
      </c>
      <c r="AX267" s="13" t="s">
        <v>84</v>
      </c>
      <c r="AY267" s="250" t="s">
        <v>153</v>
      </c>
    </row>
    <row r="268" spans="1:51" s="14" customFormat="1" ht="12">
      <c r="A268" s="14"/>
      <c r="B268" s="251"/>
      <c r="C268" s="252"/>
      <c r="D268" s="241" t="s">
        <v>161</v>
      </c>
      <c r="E268" s="253" t="s">
        <v>1</v>
      </c>
      <c r="F268" s="254" t="s">
        <v>382</v>
      </c>
      <c r="G268" s="252"/>
      <c r="H268" s="253" t="s">
        <v>1</v>
      </c>
      <c r="I268" s="255"/>
      <c r="J268" s="252"/>
      <c r="K268" s="252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161</v>
      </c>
      <c r="AU268" s="260" t="s">
        <v>86</v>
      </c>
      <c r="AV268" s="14" t="s">
        <v>84</v>
      </c>
      <c r="AW268" s="14" t="s">
        <v>34</v>
      </c>
      <c r="AX268" s="14" t="s">
        <v>77</v>
      </c>
      <c r="AY268" s="260" t="s">
        <v>153</v>
      </c>
    </row>
    <row r="269" spans="1:51" s="14" customFormat="1" ht="12">
      <c r="A269" s="14"/>
      <c r="B269" s="251"/>
      <c r="C269" s="252"/>
      <c r="D269" s="241" t="s">
        <v>161</v>
      </c>
      <c r="E269" s="253" t="s">
        <v>1</v>
      </c>
      <c r="F269" s="254" t="s">
        <v>389</v>
      </c>
      <c r="G269" s="252"/>
      <c r="H269" s="253" t="s">
        <v>1</v>
      </c>
      <c r="I269" s="255"/>
      <c r="J269" s="252"/>
      <c r="K269" s="252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161</v>
      </c>
      <c r="AU269" s="260" t="s">
        <v>86</v>
      </c>
      <c r="AV269" s="14" t="s">
        <v>84</v>
      </c>
      <c r="AW269" s="14" t="s">
        <v>34</v>
      </c>
      <c r="AX269" s="14" t="s">
        <v>77</v>
      </c>
      <c r="AY269" s="260" t="s">
        <v>153</v>
      </c>
    </row>
    <row r="270" spans="1:63" s="12" customFormat="1" ht="22.8" customHeight="1">
      <c r="A270" s="12"/>
      <c r="B270" s="210"/>
      <c r="C270" s="211"/>
      <c r="D270" s="212" t="s">
        <v>76</v>
      </c>
      <c r="E270" s="224" t="s">
        <v>303</v>
      </c>
      <c r="F270" s="224" t="s">
        <v>304</v>
      </c>
      <c r="G270" s="211"/>
      <c r="H270" s="211"/>
      <c r="I270" s="214"/>
      <c r="J270" s="225">
        <f>BK270</f>
        <v>0</v>
      </c>
      <c r="K270" s="211"/>
      <c r="L270" s="216"/>
      <c r="M270" s="217"/>
      <c r="N270" s="218"/>
      <c r="O270" s="218"/>
      <c r="P270" s="219">
        <f>P271</f>
        <v>0</v>
      </c>
      <c r="Q270" s="218"/>
      <c r="R270" s="219">
        <f>R271</f>
        <v>0</v>
      </c>
      <c r="S270" s="218"/>
      <c r="T270" s="220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1" t="s">
        <v>84</v>
      </c>
      <c r="AT270" s="222" t="s">
        <v>76</v>
      </c>
      <c r="AU270" s="222" t="s">
        <v>84</v>
      </c>
      <c r="AY270" s="221" t="s">
        <v>153</v>
      </c>
      <c r="BK270" s="223">
        <f>BK271</f>
        <v>0</v>
      </c>
    </row>
    <row r="271" spans="1:65" s="2" customFormat="1" ht="16.5" customHeight="1">
      <c r="A271" s="38"/>
      <c r="B271" s="39"/>
      <c r="C271" s="226" t="s">
        <v>800</v>
      </c>
      <c r="D271" s="226" t="s">
        <v>155</v>
      </c>
      <c r="E271" s="227" t="s">
        <v>306</v>
      </c>
      <c r="F271" s="228" t="s">
        <v>307</v>
      </c>
      <c r="G271" s="229" t="s">
        <v>243</v>
      </c>
      <c r="H271" s="230">
        <v>281.203</v>
      </c>
      <c r="I271" s="231"/>
      <c r="J271" s="232">
        <f>ROUND(I271*H271,2)</f>
        <v>0</v>
      </c>
      <c r="K271" s="228" t="s">
        <v>166</v>
      </c>
      <c r="L271" s="44"/>
      <c r="M271" s="264" t="s">
        <v>1</v>
      </c>
      <c r="N271" s="265" t="s">
        <v>42</v>
      </c>
      <c r="O271" s="266"/>
      <c r="P271" s="267">
        <f>O271*H271</f>
        <v>0</v>
      </c>
      <c r="Q271" s="267">
        <v>0</v>
      </c>
      <c r="R271" s="267">
        <f>Q271*H271</f>
        <v>0</v>
      </c>
      <c r="S271" s="267">
        <v>0</v>
      </c>
      <c r="T271" s="26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159</v>
      </c>
      <c r="AT271" s="237" t="s">
        <v>155</v>
      </c>
      <c r="AU271" s="237" t="s">
        <v>86</v>
      </c>
      <c r="AY271" s="17" t="s">
        <v>153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84</v>
      </c>
      <c r="BK271" s="238">
        <f>ROUND(I271*H271,2)</f>
        <v>0</v>
      </c>
      <c r="BL271" s="17" t="s">
        <v>159</v>
      </c>
      <c r="BM271" s="237" t="s">
        <v>1366</v>
      </c>
    </row>
    <row r="272" spans="1:31" s="2" customFormat="1" ht="6.95" customHeight="1">
      <c r="A272" s="38"/>
      <c r="B272" s="66"/>
      <c r="C272" s="67"/>
      <c r="D272" s="67"/>
      <c r="E272" s="67"/>
      <c r="F272" s="67"/>
      <c r="G272" s="67"/>
      <c r="H272" s="67"/>
      <c r="I272" s="67"/>
      <c r="J272" s="67"/>
      <c r="K272" s="67"/>
      <c r="L272" s="44"/>
      <c r="M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</row>
  </sheetData>
  <sheetProtection password="CC35" sheet="1" objects="1" scenarios="1" formatColumns="0" formatRows="0" autoFilter="0"/>
  <autoFilter ref="C123:K27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1367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23. 10. 2020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0" t="s">
        <v>27</v>
      </c>
      <c r="J21" s="141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25</v>
      </c>
      <c r="J23" s="141" t="s">
        <v>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0" t="s">
        <v>27</v>
      </c>
      <c r="J24" s="141" t="s">
        <v>33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ROUND((SUM(BE118:BE149)),2)</f>
        <v>0</v>
      </c>
      <c r="G33" s="38"/>
      <c r="H33" s="38"/>
      <c r="I33" s="164">
        <v>0.21</v>
      </c>
      <c r="J33" s="163">
        <f>ROUND(((SUM(BE118:BE149))*I33),2)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ROUND((SUM(BF118:BF149)),2)</f>
        <v>0</v>
      </c>
      <c r="G34" s="38"/>
      <c r="H34" s="38"/>
      <c r="I34" s="164">
        <v>0.15</v>
      </c>
      <c r="J34" s="163">
        <f>ROUND(((SUM(BF118:BF149))*I34),2)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ROUND((SUM(BG118:BG149)),2)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ROUND((SUM(BH118:BH149)),2)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ROUND((SUM(BI118:BI149)),2)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06 - Vegetační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Svratouch</v>
      </c>
      <c r="G89" s="40"/>
      <c r="H89" s="40"/>
      <c r="I89" s="32" t="s">
        <v>22</v>
      </c>
      <c r="J89" s="79" t="str">
        <f>IF(J12="","",J12)</f>
        <v>23. 10. 2020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Svratouch</v>
      </c>
      <c r="G91" s="40"/>
      <c r="H91" s="40"/>
      <c r="I91" s="32" t="s">
        <v>30</v>
      </c>
      <c r="J91" s="36" t="str">
        <f>E21</f>
        <v>Envicons,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Envicons,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131</v>
      </c>
      <c r="D94" s="185"/>
      <c r="E94" s="185"/>
      <c r="F94" s="185"/>
      <c r="G94" s="185"/>
      <c r="H94" s="185"/>
      <c r="I94" s="185"/>
      <c r="J94" s="186" t="s">
        <v>132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133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188"/>
      <c r="C97" s="189"/>
      <c r="D97" s="190" t="s">
        <v>135</v>
      </c>
      <c r="E97" s="191"/>
      <c r="F97" s="191"/>
      <c r="G97" s="191"/>
      <c r="H97" s="191"/>
      <c r="I97" s="191"/>
      <c r="J97" s="192">
        <f>J119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136</v>
      </c>
      <c r="E98" s="196"/>
      <c r="F98" s="196"/>
      <c r="G98" s="196"/>
      <c r="H98" s="196"/>
      <c r="I98" s="196"/>
      <c r="J98" s="197">
        <f>J120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138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3" t="str">
        <f>E7</f>
        <v>Svratouch, protipovodňové úpravy potoka Řivnáč_bez CETINU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126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06 - Vegetační úpravy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Svratouch</v>
      </c>
      <c r="G112" s="40"/>
      <c r="H112" s="40"/>
      <c r="I112" s="32" t="s">
        <v>22</v>
      </c>
      <c r="J112" s="79" t="str">
        <f>IF(J12="","",J12)</f>
        <v>23. 10. 2020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Obec Svratouch</v>
      </c>
      <c r="G114" s="40"/>
      <c r="H114" s="40"/>
      <c r="I114" s="32" t="s">
        <v>30</v>
      </c>
      <c r="J114" s="36" t="str">
        <f>E21</f>
        <v>Envicons,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35</v>
      </c>
      <c r="J115" s="36" t="str">
        <f>E24</f>
        <v>Envicons,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9"/>
      <c r="B117" s="200"/>
      <c r="C117" s="201" t="s">
        <v>139</v>
      </c>
      <c r="D117" s="202" t="s">
        <v>62</v>
      </c>
      <c r="E117" s="202" t="s">
        <v>58</v>
      </c>
      <c r="F117" s="202" t="s">
        <v>59</v>
      </c>
      <c r="G117" s="202" t="s">
        <v>140</v>
      </c>
      <c r="H117" s="202" t="s">
        <v>141</v>
      </c>
      <c r="I117" s="202" t="s">
        <v>142</v>
      </c>
      <c r="J117" s="202" t="s">
        <v>132</v>
      </c>
      <c r="K117" s="203" t="s">
        <v>143</v>
      </c>
      <c r="L117" s="204"/>
      <c r="M117" s="100" t="s">
        <v>1</v>
      </c>
      <c r="N117" s="101" t="s">
        <v>41</v>
      </c>
      <c r="O117" s="101" t="s">
        <v>144</v>
      </c>
      <c r="P117" s="101" t="s">
        <v>145</v>
      </c>
      <c r="Q117" s="101" t="s">
        <v>146</v>
      </c>
      <c r="R117" s="101" t="s">
        <v>147</v>
      </c>
      <c r="S117" s="101" t="s">
        <v>148</v>
      </c>
      <c r="T117" s="102" t="s">
        <v>149</v>
      </c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pans="1:63" s="2" customFormat="1" ht="22.8" customHeight="1">
      <c r="A118" s="38"/>
      <c r="B118" s="39"/>
      <c r="C118" s="107" t="s">
        <v>150</v>
      </c>
      <c r="D118" s="40"/>
      <c r="E118" s="40"/>
      <c r="F118" s="40"/>
      <c r="G118" s="40"/>
      <c r="H118" s="40"/>
      <c r="I118" s="40"/>
      <c r="J118" s="205">
        <f>BK118</f>
        <v>0</v>
      </c>
      <c r="K118" s="40"/>
      <c r="L118" s="44"/>
      <c r="M118" s="103"/>
      <c r="N118" s="206"/>
      <c r="O118" s="104"/>
      <c r="P118" s="207">
        <f>P119</f>
        <v>0</v>
      </c>
      <c r="Q118" s="104"/>
      <c r="R118" s="207">
        <f>R119</f>
        <v>0.0056029999999999995</v>
      </c>
      <c r="S118" s="104"/>
      <c r="T118" s="20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134</v>
      </c>
      <c r="BK118" s="209">
        <f>BK119</f>
        <v>0</v>
      </c>
    </row>
    <row r="119" spans="1:63" s="12" customFormat="1" ht="25.9" customHeight="1">
      <c r="A119" s="12"/>
      <c r="B119" s="210"/>
      <c r="C119" s="211"/>
      <c r="D119" s="212" t="s">
        <v>76</v>
      </c>
      <c r="E119" s="213" t="s">
        <v>151</v>
      </c>
      <c r="F119" s="213" t="s">
        <v>152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0.0056029999999999995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84</v>
      </c>
      <c r="AT119" s="222" t="s">
        <v>76</v>
      </c>
      <c r="AU119" s="222" t="s">
        <v>77</v>
      </c>
      <c r="AY119" s="221" t="s">
        <v>153</v>
      </c>
      <c r="BK119" s="223">
        <f>BK120</f>
        <v>0</v>
      </c>
    </row>
    <row r="120" spans="1:63" s="12" customFormat="1" ht="22.8" customHeight="1">
      <c r="A120" s="12"/>
      <c r="B120" s="210"/>
      <c r="C120" s="211"/>
      <c r="D120" s="212" t="s">
        <v>76</v>
      </c>
      <c r="E120" s="224" t="s">
        <v>84</v>
      </c>
      <c r="F120" s="224" t="s">
        <v>154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SUM(P121:P149)</f>
        <v>0</v>
      </c>
      <c r="Q120" s="218"/>
      <c r="R120" s="219">
        <f>SUM(R121:R149)</f>
        <v>0.0056029999999999995</v>
      </c>
      <c r="S120" s="218"/>
      <c r="T120" s="220">
        <f>SUM(T121:T149)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84</v>
      </c>
      <c r="AT120" s="222" t="s">
        <v>76</v>
      </c>
      <c r="AU120" s="222" t="s">
        <v>84</v>
      </c>
      <c r="AY120" s="221" t="s">
        <v>153</v>
      </c>
      <c r="BK120" s="223">
        <f>SUM(BK121:BK149)</f>
        <v>0</v>
      </c>
    </row>
    <row r="121" spans="1:65" s="2" customFormat="1" ht="37.8" customHeight="1">
      <c r="A121" s="38"/>
      <c r="B121" s="39"/>
      <c r="C121" s="226" t="s">
        <v>84</v>
      </c>
      <c r="D121" s="226" t="s">
        <v>155</v>
      </c>
      <c r="E121" s="227" t="s">
        <v>1368</v>
      </c>
      <c r="F121" s="228" t="s">
        <v>1369</v>
      </c>
      <c r="G121" s="229" t="s">
        <v>158</v>
      </c>
      <c r="H121" s="230">
        <v>106</v>
      </c>
      <c r="I121" s="231"/>
      <c r="J121" s="232">
        <f>ROUND(I121*H121,2)</f>
        <v>0</v>
      </c>
      <c r="K121" s="228" t="s">
        <v>166</v>
      </c>
      <c r="L121" s="44"/>
      <c r="M121" s="233" t="s">
        <v>1</v>
      </c>
      <c r="N121" s="234" t="s">
        <v>42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159</v>
      </c>
      <c r="AT121" s="237" t="s">
        <v>155</v>
      </c>
      <c r="AU121" s="237" t="s">
        <v>86</v>
      </c>
      <c r="AY121" s="17" t="s">
        <v>153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84</v>
      </c>
      <c r="BK121" s="238">
        <f>ROUND(I121*H121,2)</f>
        <v>0</v>
      </c>
      <c r="BL121" s="17" t="s">
        <v>159</v>
      </c>
      <c r="BM121" s="237" t="s">
        <v>1370</v>
      </c>
    </row>
    <row r="122" spans="1:51" s="13" customFormat="1" ht="12">
      <c r="A122" s="13"/>
      <c r="B122" s="239"/>
      <c r="C122" s="240"/>
      <c r="D122" s="241" t="s">
        <v>161</v>
      </c>
      <c r="E122" s="242" t="s">
        <v>1</v>
      </c>
      <c r="F122" s="243" t="s">
        <v>1371</v>
      </c>
      <c r="G122" s="240"/>
      <c r="H122" s="244">
        <v>106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0" t="s">
        <v>161</v>
      </c>
      <c r="AU122" s="250" t="s">
        <v>86</v>
      </c>
      <c r="AV122" s="13" t="s">
        <v>86</v>
      </c>
      <c r="AW122" s="13" t="s">
        <v>34</v>
      </c>
      <c r="AX122" s="13" t="s">
        <v>84</v>
      </c>
      <c r="AY122" s="250" t="s">
        <v>153</v>
      </c>
    </row>
    <row r="123" spans="1:65" s="2" customFormat="1" ht="24.15" customHeight="1">
      <c r="A123" s="38"/>
      <c r="B123" s="39"/>
      <c r="C123" s="226" t="s">
        <v>86</v>
      </c>
      <c r="D123" s="226" t="s">
        <v>155</v>
      </c>
      <c r="E123" s="227" t="s">
        <v>1372</v>
      </c>
      <c r="F123" s="228" t="s">
        <v>1373</v>
      </c>
      <c r="G123" s="229" t="s">
        <v>578</v>
      </c>
      <c r="H123" s="230">
        <v>6</v>
      </c>
      <c r="I123" s="231"/>
      <c r="J123" s="232">
        <f>ROUND(I123*H123,2)</f>
        <v>0</v>
      </c>
      <c r="K123" s="228" t="s">
        <v>166</v>
      </c>
      <c r="L123" s="44"/>
      <c r="M123" s="233" t="s">
        <v>1</v>
      </c>
      <c r="N123" s="234" t="s">
        <v>42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159</v>
      </c>
      <c r="AT123" s="237" t="s">
        <v>155</v>
      </c>
      <c r="AU123" s="237" t="s">
        <v>86</v>
      </c>
      <c r="AY123" s="17" t="s">
        <v>153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84</v>
      </c>
      <c r="BK123" s="238">
        <f>ROUND(I123*H123,2)</f>
        <v>0</v>
      </c>
      <c r="BL123" s="17" t="s">
        <v>159</v>
      </c>
      <c r="BM123" s="237" t="s">
        <v>1374</v>
      </c>
    </row>
    <row r="124" spans="1:51" s="13" customFormat="1" ht="12">
      <c r="A124" s="13"/>
      <c r="B124" s="239"/>
      <c r="C124" s="240"/>
      <c r="D124" s="241" t="s">
        <v>161</v>
      </c>
      <c r="E124" s="242" t="s">
        <v>1</v>
      </c>
      <c r="F124" s="243" t="s">
        <v>1375</v>
      </c>
      <c r="G124" s="240"/>
      <c r="H124" s="244">
        <v>6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0" t="s">
        <v>161</v>
      </c>
      <c r="AU124" s="250" t="s">
        <v>86</v>
      </c>
      <c r="AV124" s="13" t="s">
        <v>86</v>
      </c>
      <c r="AW124" s="13" t="s">
        <v>34</v>
      </c>
      <c r="AX124" s="13" t="s">
        <v>84</v>
      </c>
      <c r="AY124" s="250" t="s">
        <v>153</v>
      </c>
    </row>
    <row r="125" spans="1:65" s="2" customFormat="1" ht="24.15" customHeight="1">
      <c r="A125" s="38"/>
      <c r="B125" s="39"/>
      <c r="C125" s="226" t="s">
        <v>169</v>
      </c>
      <c r="D125" s="226" t="s">
        <v>155</v>
      </c>
      <c r="E125" s="227" t="s">
        <v>1376</v>
      </c>
      <c r="F125" s="228" t="s">
        <v>1377</v>
      </c>
      <c r="G125" s="229" t="s">
        <v>578</v>
      </c>
      <c r="H125" s="230">
        <v>3</v>
      </c>
      <c r="I125" s="231"/>
      <c r="J125" s="232">
        <f>ROUND(I125*H125,2)</f>
        <v>0</v>
      </c>
      <c r="K125" s="228" t="s">
        <v>166</v>
      </c>
      <c r="L125" s="44"/>
      <c r="M125" s="233" t="s">
        <v>1</v>
      </c>
      <c r="N125" s="234" t="s">
        <v>42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159</v>
      </c>
      <c r="AT125" s="237" t="s">
        <v>155</v>
      </c>
      <c r="AU125" s="237" t="s">
        <v>86</v>
      </c>
      <c r="AY125" s="17" t="s">
        <v>153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84</v>
      </c>
      <c r="BK125" s="238">
        <f>ROUND(I125*H125,2)</f>
        <v>0</v>
      </c>
      <c r="BL125" s="17" t="s">
        <v>159</v>
      </c>
      <c r="BM125" s="237" t="s">
        <v>1378</v>
      </c>
    </row>
    <row r="126" spans="1:51" s="13" customFormat="1" ht="12">
      <c r="A126" s="13"/>
      <c r="B126" s="239"/>
      <c r="C126" s="240"/>
      <c r="D126" s="241" t="s">
        <v>161</v>
      </c>
      <c r="E126" s="242" t="s">
        <v>1</v>
      </c>
      <c r="F126" s="243" t="s">
        <v>1379</v>
      </c>
      <c r="G126" s="240"/>
      <c r="H126" s="244">
        <v>3</v>
      </c>
      <c r="I126" s="245"/>
      <c r="J126" s="240"/>
      <c r="K126" s="240"/>
      <c r="L126" s="246"/>
      <c r="M126" s="247"/>
      <c r="N126" s="248"/>
      <c r="O126" s="248"/>
      <c r="P126" s="248"/>
      <c r="Q126" s="248"/>
      <c r="R126" s="248"/>
      <c r="S126" s="248"/>
      <c r="T126" s="24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0" t="s">
        <v>161</v>
      </c>
      <c r="AU126" s="250" t="s">
        <v>86</v>
      </c>
      <c r="AV126" s="13" t="s">
        <v>86</v>
      </c>
      <c r="AW126" s="13" t="s">
        <v>34</v>
      </c>
      <c r="AX126" s="13" t="s">
        <v>84</v>
      </c>
      <c r="AY126" s="250" t="s">
        <v>153</v>
      </c>
    </row>
    <row r="127" spans="1:65" s="2" customFormat="1" ht="24.15" customHeight="1">
      <c r="A127" s="38"/>
      <c r="B127" s="39"/>
      <c r="C127" s="226" t="s">
        <v>159</v>
      </c>
      <c r="D127" s="226" t="s">
        <v>155</v>
      </c>
      <c r="E127" s="227" t="s">
        <v>1380</v>
      </c>
      <c r="F127" s="228" t="s">
        <v>1381</v>
      </c>
      <c r="G127" s="229" t="s">
        <v>578</v>
      </c>
      <c r="H127" s="230">
        <v>2</v>
      </c>
      <c r="I127" s="231"/>
      <c r="J127" s="232">
        <f>ROUND(I127*H127,2)</f>
        <v>0</v>
      </c>
      <c r="K127" s="228" t="s">
        <v>166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159</v>
      </c>
      <c r="AT127" s="237" t="s">
        <v>155</v>
      </c>
      <c r="AU127" s="237" t="s">
        <v>86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84</v>
      </c>
      <c r="BK127" s="238">
        <f>ROUND(I127*H127,2)</f>
        <v>0</v>
      </c>
      <c r="BL127" s="17" t="s">
        <v>159</v>
      </c>
      <c r="BM127" s="237" t="s">
        <v>1382</v>
      </c>
    </row>
    <row r="128" spans="1:51" s="13" customFormat="1" ht="12">
      <c r="A128" s="13"/>
      <c r="B128" s="239"/>
      <c r="C128" s="240"/>
      <c r="D128" s="241" t="s">
        <v>161</v>
      </c>
      <c r="E128" s="242" t="s">
        <v>1</v>
      </c>
      <c r="F128" s="243" t="s">
        <v>1383</v>
      </c>
      <c r="G128" s="240"/>
      <c r="H128" s="244">
        <v>2</v>
      </c>
      <c r="I128" s="245"/>
      <c r="J128" s="240"/>
      <c r="K128" s="240"/>
      <c r="L128" s="246"/>
      <c r="M128" s="247"/>
      <c r="N128" s="248"/>
      <c r="O128" s="248"/>
      <c r="P128" s="248"/>
      <c r="Q128" s="248"/>
      <c r="R128" s="248"/>
      <c r="S128" s="248"/>
      <c r="T128" s="24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0" t="s">
        <v>161</v>
      </c>
      <c r="AU128" s="250" t="s">
        <v>86</v>
      </c>
      <c r="AV128" s="13" t="s">
        <v>86</v>
      </c>
      <c r="AW128" s="13" t="s">
        <v>34</v>
      </c>
      <c r="AX128" s="13" t="s">
        <v>84</v>
      </c>
      <c r="AY128" s="250" t="s">
        <v>153</v>
      </c>
    </row>
    <row r="129" spans="1:65" s="2" customFormat="1" ht="16.5" customHeight="1">
      <c r="A129" s="38"/>
      <c r="B129" s="39"/>
      <c r="C129" s="226" t="s">
        <v>181</v>
      </c>
      <c r="D129" s="226" t="s">
        <v>155</v>
      </c>
      <c r="E129" s="227" t="s">
        <v>1384</v>
      </c>
      <c r="F129" s="228" t="s">
        <v>1385</v>
      </c>
      <c r="G129" s="229" t="s">
        <v>578</v>
      </c>
      <c r="H129" s="230">
        <v>3</v>
      </c>
      <c r="I129" s="231"/>
      <c r="J129" s="232">
        <f>ROUND(I129*H129,2)</f>
        <v>0</v>
      </c>
      <c r="K129" s="228" t="s">
        <v>166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9E-05</v>
      </c>
      <c r="R129" s="235">
        <f>Q129*H129</f>
        <v>0.00027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159</v>
      </c>
      <c r="AT129" s="237" t="s">
        <v>155</v>
      </c>
      <c r="AU129" s="237" t="s">
        <v>86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84</v>
      </c>
      <c r="BK129" s="238">
        <f>ROUND(I129*H129,2)</f>
        <v>0</v>
      </c>
      <c r="BL129" s="17" t="s">
        <v>159</v>
      </c>
      <c r="BM129" s="237" t="s">
        <v>1386</v>
      </c>
    </row>
    <row r="130" spans="1:51" s="13" customFormat="1" ht="12">
      <c r="A130" s="13"/>
      <c r="B130" s="239"/>
      <c r="C130" s="240"/>
      <c r="D130" s="241" t="s">
        <v>161</v>
      </c>
      <c r="E130" s="242" t="s">
        <v>1</v>
      </c>
      <c r="F130" s="243" t="s">
        <v>1387</v>
      </c>
      <c r="G130" s="240"/>
      <c r="H130" s="244">
        <v>3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161</v>
      </c>
      <c r="AU130" s="250" t="s">
        <v>86</v>
      </c>
      <c r="AV130" s="13" t="s">
        <v>86</v>
      </c>
      <c r="AW130" s="13" t="s">
        <v>34</v>
      </c>
      <c r="AX130" s="13" t="s">
        <v>84</v>
      </c>
      <c r="AY130" s="250" t="s">
        <v>153</v>
      </c>
    </row>
    <row r="131" spans="1:65" s="2" customFormat="1" ht="16.5" customHeight="1">
      <c r="A131" s="38"/>
      <c r="B131" s="39"/>
      <c r="C131" s="226" t="s">
        <v>187</v>
      </c>
      <c r="D131" s="226" t="s">
        <v>155</v>
      </c>
      <c r="E131" s="227" t="s">
        <v>1388</v>
      </c>
      <c r="F131" s="228" t="s">
        <v>1389</v>
      </c>
      <c r="G131" s="229" t="s">
        <v>578</v>
      </c>
      <c r="H131" s="230">
        <v>3</v>
      </c>
      <c r="I131" s="231"/>
      <c r="J131" s="232">
        <f>ROUND(I131*H131,2)</f>
        <v>0</v>
      </c>
      <c r="K131" s="228" t="s">
        <v>166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0.00018</v>
      </c>
      <c r="R131" s="235">
        <f>Q131*H131</f>
        <v>0.00054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159</v>
      </c>
      <c r="AT131" s="237" t="s">
        <v>155</v>
      </c>
      <c r="AU131" s="237" t="s">
        <v>86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84</v>
      </c>
      <c r="BK131" s="238">
        <f>ROUND(I131*H131,2)</f>
        <v>0</v>
      </c>
      <c r="BL131" s="17" t="s">
        <v>159</v>
      </c>
      <c r="BM131" s="237" t="s">
        <v>1390</v>
      </c>
    </row>
    <row r="132" spans="1:51" s="13" customFormat="1" ht="12">
      <c r="A132" s="13"/>
      <c r="B132" s="239"/>
      <c r="C132" s="240"/>
      <c r="D132" s="241" t="s">
        <v>161</v>
      </c>
      <c r="E132" s="242" t="s">
        <v>1</v>
      </c>
      <c r="F132" s="243" t="s">
        <v>1387</v>
      </c>
      <c r="G132" s="240"/>
      <c r="H132" s="244">
        <v>3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161</v>
      </c>
      <c r="AU132" s="250" t="s">
        <v>86</v>
      </c>
      <c r="AV132" s="13" t="s">
        <v>86</v>
      </c>
      <c r="AW132" s="13" t="s">
        <v>34</v>
      </c>
      <c r="AX132" s="13" t="s">
        <v>84</v>
      </c>
      <c r="AY132" s="250" t="s">
        <v>153</v>
      </c>
    </row>
    <row r="133" spans="1:65" s="2" customFormat="1" ht="16.5" customHeight="1">
      <c r="A133" s="38"/>
      <c r="B133" s="39"/>
      <c r="C133" s="226" t="s">
        <v>194</v>
      </c>
      <c r="D133" s="226" t="s">
        <v>155</v>
      </c>
      <c r="E133" s="227" t="s">
        <v>1391</v>
      </c>
      <c r="F133" s="228" t="s">
        <v>1392</v>
      </c>
      <c r="G133" s="229" t="s">
        <v>578</v>
      </c>
      <c r="H133" s="230">
        <v>9</v>
      </c>
      <c r="I133" s="231"/>
      <c r="J133" s="232">
        <f>ROUND(I133*H133,2)</f>
        <v>0</v>
      </c>
      <c r="K133" s="228" t="s">
        <v>166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0.00036</v>
      </c>
      <c r="R133" s="235">
        <f>Q133*H133</f>
        <v>0.0032400000000000003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159</v>
      </c>
      <c r="AT133" s="237" t="s">
        <v>155</v>
      </c>
      <c r="AU133" s="237" t="s">
        <v>86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84</v>
      </c>
      <c r="BK133" s="238">
        <f>ROUND(I133*H133,2)</f>
        <v>0</v>
      </c>
      <c r="BL133" s="17" t="s">
        <v>159</v>
      </c>
      <c r="BM133" s="237" t="s">
        <v>1393</v>
      </c>
    </row>
    <row r="134" spans="1:51" s="13" customFormat="1" ht="12">
      <c r="A134" s="13"/>
      <c r="B134" s="239"/>
      <c r="C134" s="240"/>
      <c r="D134" s="241" t="s">
        <v>161</v>
      </c>
      <c r="E134" s="242" t="s">
        <v>1</v>
      </c>
      <c r="F134" s="243" t="s">
        <v>1394</v>
      </c>
      <c r="G134" s="240"/>
      <c r="H134" s="244">
        <v>9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161</v>
      </c>
      <c r="AU134" s="250" t="s">
        <v>86</v>
      </c>
      <c r="AV134" s="13" t="s">
        <v>86</v>
      </c>
      <c r="AW134" s="13" t="s">
        <v>34</v>
      </c>
      <c r="AX134" s="13" t="s">
        <v>84</v>
      </c>
      <c r="AY134" s="250" t="s">
        <v>153</v>
      </c>
    </row>
    <row r="135" spans="1:65" s="2" customFormat="1" ht="16.5" customHeight="1">
      <c r="A135" s="38"/>
      <c r="B135" s="39"/>
      <c r="C135" s="226" t="s">
        <v>236</v>
      </c>
      <c r="D135" s="226" t="s">
        <v>155</v>
      </c>
      <c r="E135" s="227" t="s">
        <v>1395</v>
      </c>
      <c r="F135" s="228" t="s">
        <v>1396</v>
      </c>
      <c r="G135" s="229" t="s">
        <v>578</v>
      </c>
      <c r="H135" s="230">
        <v>3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1397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1387</v>
      </c>
      <c r="G136" s="240"/>
      <c r="H136" s="244">
        <v>3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65" s="2" customFormat="1" ht="16.5" customHeight="1">
      <c r="A137" s="38"/>
      <c r="B137" s="39"/>
      <c r="C137" s="226" t="s">
        <v>192</v>
      </c>
      <c r="D137" s="226" t="s">
        <v>155</v>
      </c>
      <c r="E137" s="227" t="s">
        <v>1398</v>
      </c>
      <c r="F137" s="228" t="s">
        <v>1399</v>
      </c>
      <c r="G137" s="229" t="s">
        <v>578</v>
      </c>
      <c r="H137" s="230">
        <v>3</v>
      </c>
      <c r="I137" s="231"/>
      <c r="J137" s="232">
        <f>ROUND(I137*H137,2)</f>
        <v>0</v>
      </c>
      <c r="K137" s="228" t="s">
        <v>166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159</v>
      </c>
      <c r="AT137" s="237" t="s">
        <v>155</v>
      </c>
      <c r="AU137" s="237" t="s">
        <v>86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84</v>
      </c>
      <c r="BK137" s="238">
        <f>ROUND(I137*H137,2)</f>
        <v>0</v>
      </c>
      <c r="BL137" s="17" t="s">
        <v>159</v>
      </c>
      <c r="BM137" s="237" t="s">
        <v>1400</v>
      </c>
    </row>
    <row r="138" spans="1:51" s="13" customFormat="1" ht="12">
      <c r="A138" s="13"/>
      <c r="B138" s="239"/>
      <c r="C138" s="240"/>
      <c r="D138" s="241" t="s">
        <v>161</v>
      </c>
      <c r="E138" s="242" t="s">
        <v>1</v>
      </c>
      <c r="F138" s="243" t="s">
        <v>1387</v>
      </c>
      <c r="G138" s="240"/>
      <c r="H138" s="244">
        <v>3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161</v>
      </c>
      <c r="AU138" s="250" t="s">
        <v>86</v>
      </c>
      <c r="AV138" s="13" t="s">
        <v>86</v>
      </c>
      <c r="AW138" s="13" t="s">
        <v>34</v>
      </c>
      <c r="AX138" s="13" t="s">
        <v>84</v>
      </c>
      <c r="AY138" s="250" t="s">
        <v>153</v>
      </c>
    </row>
    <row r="139" spans="1:65" s="2" customFormat="1" ht="16.5" customHeight="1">
      <c r="A139" s="38"/>
      <c r="B139" s="39"/>
      <c r="C139" s="226" t="s">
        <v>249</v>
      </c>
      <c r="D139" s="226" t="s">
        <v>155</v>
      </c>
      <c r="E139" s="227" t="s">
        <v>1401</v>
      </c>
      <c r="F139" s="228" t="s">
        <v>1402</v>
      </c>
      <c r="G139" s="229" t="s">
        <v>578</v>
      </c>
      <c r="H139" s="230">
        <v>6</v>
      </c>
      <c r="I139" s="231"/>
      <c r="J139" s="232">
        <f>ROUND(I139*H139,2)</f>
        <v>0</v>
      </c>
      <c r="K139" s="228" t="s">
        <v>166</v>
      </c>
      <c r="L139" s="44"/>
      <c r="M139" s="233" t="s">
        <v>1</v>
      </c>
      <c r="N139" s="234" t="s">
        <v>42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159</v>
      </c>
      <c r="AT139" s="237" t="s">
        <v>155</v>
      </c>
      <c r="AU139" s="237" t="s">
        <v>86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84</v>
      </c>
      <c r="BK139" s="238">
        <f>ROUND(I139*H139,2)</f>
        <v>0</v>
      </c>
      <c r="BL139" s="17" t="s">
        <v>159</v>
      </c>
      <c r="BM139" s="237" t="s">
        <v>1403</v>
      </c>
    </row>
    <row r="140" spans="1:51" s="13" customFormat="1" ht="12">
      <c r="A140" s="13"/>
      <c r="B140" s="239"/>
      <c r="C140" s="240"/>
      <c r="D140" s="241" t="s">
        <v>161</v>
      </c>
      <c r="E140" s="242" t="s">
        <v>1</v>
      </c>
      <c r="F140" s="243" t="s">
        <v>1404</v>
      </c>
      <c r="G140" s="240"/>
      <c r="H140" s="244">
        <v>6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161</v>
      </c>
      <c r="AU140" s="250" t="s">
        <v>86</v>
      </c>
      <c r="AV140" s="13" t="s">
        <v>86</v>
      </c>
      <c r="AW140" s="13" t="s">
        <v>34</v>
      </c>
      <c r="AX140" s="13" t="s">
        <v>84</v>
      </c>
      <c r="AY140" s="250" t="s">
        <v>153</v>
      </c>
    </row>
    <row r="141" spans="1:65" s="2" customFormat="1" ht="16.5" customHeight="1">
      <c r="A141" s="38"/>
      <c r="B141" s="39"/>
      <c r="C141" s="226" t="s">
        <v>255</v>
      </c>
      <c r="D141" s="226" t="s">
        <v>155</v>
      </c>
      <c r="E141" s="227" t="s">
        <v>1405</v>
      </c>
      <c r="F141" s="228" t="s">
        <v>1406</v>
      </c>
      <c r="G141" s="229" t="s">
        <v>578</v>
      </c>
      <c r="H141" s="230">
        <v>3</v>
      </c>
      <c r="I141" s="231"/>
      <c r="J141" s="232">
        <f>ROUND(I141*H141,2)</f>
        <v>0</v>
      </c>
      <c r="K141" s="228" t="s">
        <v>166</v>
      </c>
      <c r="L141" s="44"/>
      <c r="M141" s="233" t="s">
        <v>1</v>
      </c>
      <c r="N141" s="234" t="s">
        <v>42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159</v>
      </c>
      <c r="AT141" s="237" t="s">
        <v>155</v>
      </c>
      <c r="AU141" s="237" t="s">
        <v>86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84</v>
      </c>
      <c r="BK141" s="238">
        <f>ROUND(I141*H141,2)</f>
        <v>0</v>
      </c>
      <c r="BL141" s="17" t="s">
        <v>159</v>
      </c>
      <c r="BM141" s="237" t="s">
        <v>1407</v>
      </c>
    </row>
    <row r="142" spans="1:51" s="13" customFormat="1" ht="12">
      <c r="A142" s="13"/>
      <c r="B142" s="239"/>
      <c r="C142" s="240"/>
      <c r="D142" s="241" t="s">
        <v>161</v>
      </c>
      <c r="E142" s="242" t="s">
        <v>1</v>
      </c>
      <c r="F142" s="243" t="s">
        <v>1408</v>
      </c>
      <c r="G142" s="240"/>
      <c r="H142" s="244">
        <v>3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161</v>
      </c>
      <c r="AU142" s="250" t="s">
        <v>86</v>
      </c>
      <c r="AV142" s="13" t="s">
        <v>86</v>
      </c>
      <c r="AW142" s="13" t="s">
        <v>34</v>
      </c>
      <c r="AX142" s="13" t="s">
        <v>84</v>
      </c>
      <c r="AY142" s="250" t="s">
        <v>153</v>
      </c>
    </row>
    <row r="143" spans="1:65" s="2" customFormat="1" ht="24.15" customHeight="1">
      <c r="A143" s="38"/>
      <c r="B143" s="39"/>
      <c r="C143" s="226" t="s">
        <v>260</v>
      </c>
      <c r="D143" s="226" t="s">
        <v>155</v>
      </c>
      <c r="E143" s="227" t="s">
        <v>1409</v>
      </c>
      <c r="F143" s="228" t="s">
        <v>1410</v>
      </c>
      <c r="G143" s="229" t="s">
        <v>158</v>
      </c>
      <c r="H143" s="230">
        <v>103.5</v>
      </c>
      <c r="I143" s="231"/>
      <c r="J143" s="232">
        <f>ROUND(I143*H143,2)</f>
        <v>0</v>
      </c>
      <c r="K143" s="228" t="s">
        <v>166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159</v>
      </c>
      <c r="AT143" s="237" t="s">
        <v>155</v>
      </c>
      <c r="AU143" s="237" t="s">
        <v>86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84</v>
      </c>
      <c r="BK143" s="238">
        <f>ROUND(I143*H143,2)</f>
        <v>0</v>
      </c>
      <c r="BL143" s="17" t="s">
        <v>159</v>
      </c>
      <c r="BM143" s="237" t="s">
        <v>1411</v>
      </c>
    </row>
    <row r="144" spans="1:51" s="14" customFormat="1" ht="12">
      <c r="A144" s="14"/>
      <c r="B144" s="251"/>
      <c r="C144" s="252"/>
      <c r="D144" s="241" t="s">
        <v>161</v>
      </c>
      <c r="E144" s="253" t="s">
        <v>1</v>
      </c>
      <c r="F144" s="254" t="s">
        <v>1412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161</v>
      </c>
      <c r="AU144" s="260" t="s">
        <v>86</v>
      </c>
      <c r="AV144" s="14" t="s">
        <v>84</v>
      </c>
      <c r="AW144" s="14" t="s">
        <v>34</v>
      </c>
      <c r="AX144" s="14" t="s">
        <v>77</v>
      </c>
      <c r="AY144" s="260" t="s">
        <v>153</v>
      </c>
    </row>
    <row r="145" spans="1:51" s="13" customFormat="1" ht="12">
      <c r="A145" s="13"/>
      <c r="B145" s="239"/>
      <c r="C145" s="240"/>
      <c r="D145" s="241" t="s">
        <v>161</v>
      </c>
      <c r="E145" s="242" t="s">
        <v>1</v>
      </c>
      <c r="F145" s="243" t="s">
        <v>1413</v>
      </c>
      <c r="G145" s="240"/>
      <c r="H145" s="244">
        <v>103.5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161</v>
      </c>
      <c r="AU145" s="250" t="s">
        <v>86</v>
      </c>
      <c r="AV145" s="13" t="s">
        <v>86</v>
      </c>
      <c r="AW145" s="13" t="s">
        <v>34</v>
      </c>
      <c r="AX145" s="13" t="s">
        <v>84</v>
      </c>
      <c r="AY145" s="250" t="s">
        <v>153</v>
      </c>
    </row>
    <row r="146" spans="1:65" s="2" customFormat="1" ht="16.5" customHeight="1">
      <c r="A146" s="38"/>
      <c r="B146" s="39"/>
      <c r="C146" s="280" t="s">
        <v>265</v>
      </c>
      <c r="D146" s="280" t="s">
        <v>560</v>
      </c>
      <c r="E146" s="281" t="s">
        <v>1414</v>
      </c>
      <c r="F146" s="282" t="s">
        <v>1281</v>
      </c>
      <c r="G146" s="283" t="s">
        <v>887</v>
      </c>
      <c r="H146" s="284">
        <v>1.553</v>
      </c>
      <c r="I146" s="285"/>
      <c r="J146" s="286">
        <f>ROUND(I146*H146,2)</f>
        <v>0</v>
      </c>
      <c r="K146" s="282" t="s">
        <v>1</v>
      </c>
      <c r="L146" s="287"/>
      <c r="M146" s="288" t="s">
        <v>1</v>
      </c>
      <c r="N146" s="289" t="s">
        <v>42</v>
      </c>
      <c r="O146" s="91"/>
      <c r="P146" s="235">
        <f>O146*H146</f>
        <v>0</v>
      </c>
      <c r="Q146" s="235">
        <v>0.001</v>
      </c>
      <c r="R146" s="235">
        <f>Q146*H146</f>
        <v>0.001553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236</v>
      </c>
      <c r="AT146" s="237" t="s">
        <v>560</v>
      </c>
      <c r="AU146" s="237" t="s">
        <v>86</v>
      </c>
      <c r="AY146" s="17" t="s">
        <v>153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84</v>
      </c>
      <c r="BK146" s="238">
        <f>ROUND(I146*H146,2)</f>
        <v>0</v>
      </c>
      <c r="BL146" s="17" t="s">
        <v>159</v>
      </c>
      <c r="BM146" s="237" t="s">
        <v>1415</v>
      </c>
    </row>
    <row r="147" spans="1:51" s="13" customFormat="1" ht="12">
      <c r="A147" s="13"/>
      <c r="B147" s="239"/>
      <c r="C147" s="240"/>
      <c r="D147" s="241" t="s">
        <v>161</v>
      </c>
      <c r="E147" s="240"/>
      <c r="F147" s="243" t="s">
        <v>1416</v>
      </c>
      <c r="G147" s="240"/>
      <c r="H147" s="244">
        <v>1.553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161</v>
      </c>
      <c r="AU147" s="250" t="s">
        <v>86</v>
      </c>
      <c r="AV147" s="13" t="s">
        <v>86</v>
      </c>
      <c r="AW147" s="13" t="s">
        <v>4</v>
      </c>
      <c r="AX147" s="13" t="s">
        <v>84</v>
      </c>
      <c r="AY147" s="250" t="s">
        <v>153</v>
      </c>
    </row>
    <row r="148" spans="1:65" s="2" customFormat="1" ht="33" customHeight="1">
      <c r="A148" s="38"/>
      <c r="B148" s="39"/>
      <c r="C148" s="226" t="s">
        <v>270</v>
      </c>
      <c r="D148" s="226" t="s">
        <v>155</v>
      </c>
      <c r="E148" s="227" t="s">
        <v>586</v>
      </c>
      <c r="F148" s="228" t="s">
        <v>1417</v>
      </c>
      <c r="G148" s="229" t="s">
        <v>184</v>
      </c>
      <c r="H148" s="230">
        <v>4.1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159</v>
      </c>
      <c r="AT148" s="237" t="s">
        <v>155</v>
      </c>
      <c r="AU148" s="237" t="s">
        <v>86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84</v>
      </c>
      <c r="BK148" s="238">
        <f>ROUND(I148*H148,2)</f>
        <v>0</v>
      </c>
      <c r="BL148" s="17" t="s">
        <v>159</v>
      </c>
      <c r="BM148" s="237" t="s">
        <v>1418</v>
      </c>
    </row>
    <row r="149" spans="1:51" s="13" customFormat="1" ht="12">
      <c r="A149" s="13"/>
      <c r="B149" s="239"/>
      <c r="C149" s="240"/>
      <c r="D149" s="241" t="s">
        <v>161</v>
      </c>
      <c r="E149" s="242" t="s">
        <v>1</v>
      </c>
      <c r="F149" s="243" t="s">
        <v>1419</v>
      </c>
      <c r="G149" s="240"/>
      <c r="H149" s="244">
        <v>4.1</v>
      </c>
      <c r="I149" s="245"/>
      <c r="J149" s="240"/>
      <c r="K149" s="240"/>
      <c r="L149" s="246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161</v>
      </c>
      <c r="AU149" s="250" t="s">
        <v>86</v>
      </c>
      <c r="AV149" s="13" t="s">
        <v>86</v>
      </c>
      <c r="AW149" s="13" t="s">
        <v>34</v>
      </c>
      <c r="AX149" s="13" t="s">
        <v>84</v>
      </c>
      <c r="AY149" s="250" t="s">
        <v>153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17:K14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1420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23. 10. 2020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0" t="s">
        <v>27</v>
      </c>
      <c r="J21" s="141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25</v>
      </c>
      <c r="J23" s="141" t="s">
        <v>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0" t="s">
        <v>27</v>
      </c>
      <c r="J24" s="141" t="s">
        <v>33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ROUND((SUM(BE117:BE137)),2)</f>
        <v>0</v>
      </c>
      <c r="G33" s="38"/>
      <c r="H33" s="38"/>
      <c r="I33" s="164">
        <v>0.21</v>
      </c>
      <c r="J33" s="163">
        <f>ROUND(((SUM(BE117:BE137))*I33),2)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ROUND((SUM(BF117:BF137)),2)</f>
        <v>0</v>
      </c>
      <c r="G34" s="38"/>
      <c r="H34" s="38"/>
      <c r="I34" s="164">
        <v>0.15</v>
      </c>
      <c r="J34" s="163">
        <f>ROUND(((SUM(BF117:BF137))*I34),2)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ROUND((SUM(BG117:BG137)),2)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ROUND((SUM(BH117:BH137)),2)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ROUND((SUM(BI117:BI137)),2)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07 -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Svratouch</v>
      </c>
      <c r="G89" s="40"/>
      <c r="H89" s="40"/>
      <c r="I89" s="32" t="s">
        <v>22</v>
      </c>
      <c r="J89" s="79" t="str">
        <f>IF(J12="","",J12)</f>
        <v>23. 10. 2020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Svratouch</v>
      </c>
      <c r="G91" s="40"/>
      <c r="H91" s="40"/>
      <c r="I91" s="32" t="s">
        <v>30</v>
      </c>
      <c r="J91" s="36" t="str">
        <f>E21</f>
        <v>Envicons,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Envicons,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131</v>
      </c>
      <c r="D94" s="185"/>
      <c r="E94" s="185"/>
      <c r="F94" s="185"/>
      <c r="G94" s="185"/>
      <c r="H94" s="185"/>
      <c r="I94" s="185"/>
      <c r="J94" s="186" t="s">
        <v>132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133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188"/>
      <c r="C97" s="189"/>
      <c r="D97" s="190" t="s">
        <v>1421</v>
      </c>
      <c r="E97" s="191"/>
      <c r="F97" s="191"/>
      <c r="G97" s="191"/>
      <c r="H97" s="191"/>
      <c r="I97" s="191"/>
      <c r="J97" s="192">
        <f>J118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138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83" t="str">
        <f>E7</f>
        <v>Svratouch, protipovodňové úpravy potoka Řivnáč_bez CETINU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126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SO 07 - Vedlejší rozpočtové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Svratouch</v>
      </c>
      <c r="G111" s="40"/>
      <c r="H111" s="40"/>
      <c r="I111" s="32" t="s">
        <v>22</v>
      </c>
      <c r="J111" s="79" t="str">
        <f>IF(J12="","",J12)</f>
        <v>23. 10. 2020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Obec Svratouch</v>
      </c>
      <c r="G113" s="40"/>
      <c r="H113" s="40"/>
      <c r="I113" s="32" t="s">
        <v>30</v>
      </c>
      <c r="J113" s="36" t="str">
        <f>E21</f>
        <v>Envicons, s.r.o.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40"/>
      <c r="E114" s="40"/>
      <c r="F114" s="27" t="str">
        <f>IF(E18="","",E18)</f>
        <v>Vyplň údaj</v>
      </c>
      <c r="G114" s="40"/>
      <c r="H114" s="40"/>
      <c r="I114" s="32" t="s">
        <v>35</v>
      </c>
      <c r="J114" s="36" t="str">
        <f>E24</f>
        <v>Envicons,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9"/>
      <c r="B116" s="200"/>
      <c r="C116" s="201" t="s">
        <v>139</v>
      </c>
      <c r="D116" s="202" t="s">
        <v>62</v>
      </c>
      <c r="E116" s="202" t="s">
        <v>58</v>
      </c>
      <c r="F116" s="202" t="s">
        <v>59</v>
      </c>
      <c r="G116" s="202" t="s">
        <v>140</v>
      </c>
      <c r="H116" s="202" t="s">
        <v>141</v>
      </c>
      <c r="I116" s="202" t="s">
        <v>142</v>
      </c>
      <c r="J116" s="202" t="s">
        <v>132</v>
      </c>
      <c r="K116" s="203" t="s">
        <v>143</v>
      </c>
      <c r="L116" s="204"/>
      <c r="M116" s="100" t="s">
        <v>1</v>
      </c>
      <c r="N116" s="101" t="s">
        <v>41</v>
      </c>
      <c r="O116" s="101" t="s">
        <v>144</v>
      </c>
      <c r="P116" s="101" t="s">
        <v>145</v>
      </c>
      <c r="Q116" s="101" t="s">
        <v>146</v>
      </c>
      <c r="R116" s="101" t="s">
        <v>147</v>
      </c>
      <c r="S116" s="101" t="s">
        <v>148</v>
      </c>
      <c r="T116" s="102" t="s">
        <v>149</v>
      </c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</row>
    <row r="117" spans="1:63" s="2" customFormat="1" ht="22.8" customHeight="1">
      <c r="A117" s="38"/>
      <c r="B117" s="39"/>
      <c r="C117" s="107" t="s">
        <v>150</v>
      </c>
      <c r="D117" s="40"/>
      <c r="E117" s="40"/>
      <c r="F117" s="40"/>
      <c r="G117" s="40"/>
      <c r="H117" s="40"/>
      <c r="I117" s="40"/>
      <c r="J117" s="205">
        <f>BK117</f>
        <v>0</v>
      </c>
      <c r="K117" s="40"/>
      <c r="L117" s="44"/>
      <c r="M117" s="103"/>
      <c r="N117" s="206"/>
      <c r="O117" s="104"/>
      <c r="P117" s="207">
        <f>P118</f>
        <v>0</v>
      </c>
      <c r="Q117" s="104"/>
      <c r="R117" s="207">
        <f>R118</f>
        <v>0</v>
      </c>
      <c r="S117" s="104"/>
      <c r="T117" s="20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76</v>
      </c>
      <c r="AU117" s="17" t="s">
        <v>134</v>
      </c>
      <c r="BK117" s="209">
        <f>BK118</f>
        <v>0</v>
      </c>
    </row>
    <row r="118" spans="1:63" s="12" customFormat="1" ht="25.9" customHeight="1">
      <c r="A118" s="12"/>
      <c r="B118" s="210"/>
      <c r="C118" s="211"/>
      <c r="D118" s="212" t="s">
        <v>76</v>
      </c>
      <c r="E118" s="213" t="s">
        <v>1422</v>
      </c>
      <c r="F118" s="213" t="s">
        <v>123</v>
      </c>
      <c r="G118" s="211"/>
      <c r="H118" s="211"/>
      <c r="I118" s="214"/>
      <c r="J118" s="215">
        <f>BK118</f>
        <v>0</v>
      </c>
      <c r="K118" s="211"/>
      <c r="L118" s="216"/>
      <c r="M118" s="217"/>
      <c r="N118" s="218"/>
      <c r="O118" s="218"/>
      <c r="P118" s="219">
        <f>SUM(P119:P137)</f>
        <v>0</v>
      </c>
      <c r="Q118" s="218"/>
      <c r="R118" s="219">
        <f>SUM(R119:R137)</f>
        <v>0</v>
      </c>
      <c r="S118" s="218"/>
      <c r="T118" s="220">
        <f>SUM(T119:T137)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1" t="s">
        <v>181</v>
      </c>
      <c r="AT118" s="222" t="s">
        <v>76</v>
      </c>
      <c r="AU118" s="222" t="s">
        <v>77</v>
      </c>
      <c r="AY118" s="221" t="s">
        <v>153</v>
      </c>
      <c r="BK118" s="223">
        <f>SUM(BK119:BK137)</f>
        <v>0</v>
      </c>
    </row>
    <row r="119" spans="1:65" s="2" customFormat="1" ht="24.15" customHeight="1">
      <c r="A119" s="38"/>
      <c r="B119" s="39"/>
      <c r="C119" s="226" t="s">
        <v>84</v>
      </c>
      <c r="D119" s="226" t="s">
        <v>155</v>
      </c>
      <c r="E119" s="227" t="s">
        <v>586</v>
      </c>
      <c r="F119" s="228" t="s">
        <v>1423</v>
      </c>
      <c r="G119" s="229" t="s">
        <v>1188</v>
      </c>
      <c r="H119" s="230">
        <v>1</v>
      </c>
      <c r="I119" s="231"/>
      <c r="J119" s="232">
        <f>ROUND(I119*H119,2)</f>
        <v>0</v>
      </c>
      <c r="K119" s="228" t="s">
        <v>1</v>
      </c>
      <c r="L119" s="44"/>
      <c r="M119" s="233" t="s">
        <v>1</v>
      </c>
      <c r="N119" s="234" t="s">
        <v>42</v>
      </c>
      <c r="O119" s="91"/>
      <c r="P119" s="235">
        <f>O119*H119</f>
        <v>0</v>
      </c>
      <c r="Q119" s="235">
        <v>0</v>
      </c>
      <c r="R119" s="235">
        <f>Q119*H119</f>
        <v>0</v>
      </c>
      <c r="S119" s="235">
        <v>0</v>
      </c>
      <c r="T119" s="23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7" t="s">
        <v>1424</v>
      </c>
      <c r="AT119" s="237" t="s">
        <v>155</v>
      </c>
      <c r="AU119" s="237" t="s">
        <v>84</v>
      </c>
      <c r="AY119" s="17" t="s">
        <v>153</v>
      </c>
      <c r="BE119" s="238">
        <f>IF(N119="základní",J119,0)</f>
        <v>0</v>
      </c>
      <c r="BF119" s="238">
        <f>IF(N119="snížená",J119,0)</f>
        <v>0</v>
      </c>
      <c r="BG119" s="238">
        <f>IF(N119="zákl. přenesená",J119,0)</f>
        <v>0</v>
      </c>
      <c r="BH119" s="238">
        <f>IF(N119="sníž. přenesená",J119,0)</f>
        <v>0</v>
      </c>
      <c r="BI119" s="238">
        <f>IF(N119="nulová",J119,0)</f>
        <v>0</v>
      </c>
      <c r="BJ119" s="17" t="s">
        <v>84</v>
      </c>
      <c r="BK119" s="238">
        <f>ROUND(I119*H119,2)</f>
        <v>0</v>
      </c>
      <c r="BL119" s="17" t="s">
        <v>1424</v>
      </c>
      <c r="BM119" s="237" t="s">
        <v>1425</v>
      </c>
    </row>
    <row r="120" spans="1:47" s="2" customFormat="1" ht="12">
      <c r="A120" s="38"/>
      <c r="B120" s="39"/>
      <c r="C120" s="40"/>
      <c r="D120" s="241" t="s">
        <v>1017</v>
      </c>
      <c r="E120" s="40"/>
      <c r="F120" s="290" t="s">
        <v>1426</v>
      </c>
      <c r="G120" s="40"/>
      <c r="H120" s="40"/>
      <c r="I120" s="291"/>
      <c r="J120" s="40"/>
      <c r="K120" s="40"/>
      <c r="L120" s="44"/>
      <c r="M120" s="292"/>
      <c r="N120" s="293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1017</v>
      </c>
      <c r="AU120" s="17" t="s">
        <v>84</v>
      </c>
    </row>
    <row r="121" spans="1:65" s="2" customFormat="1" ht="44.25" customHeight="1">
      <c r="A121" s="38"/>
      <c r="B121" s="39"/>
      <c r="C121" s="226" t="s">
        <v>86</v>
      </c>
      <c r="D121" s="226" t="s">
        <v>155</v>
      </c>
      <c r="E121" s="227" t="s">
        <v>590</v>
      </c>
      <c r="F121" s="228" t="s">
        <v>1427</v>
      </c>
      <c r="G121" s="229" t="s">
        <v>1188</v>
      </c>
      <c r="H121" s="230">
        <v>1</v>
      </c>
      <c r="I121" s="231"/>
      <c r="J121" s="232">
        <f>ROUND(I121*H121,2)</f>
        <v>0</v>
      </c>
      <c r="K121" s="228" t="s">
        <v>1</v>
      </c>
      <c r="L121" s="44"/>
      <c r="M121" s="233" t="s">
        <v>1</v>
      </c>
      <c r="N121" s="234" t="s">
        <v>42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1424</v>
      </c>
      <c r="AT121" s="237" t="s">
        <v>155</v>
      </c>
      <c r="AU121" s="237" t="s">
        <v>84</v>
      </c>
      <c r="AY121" s="17" t="s">
        <v>153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84</v>
      </c>
      <c r="BK121" s="238">
        <f>ROUND(I121*H121,2)</f>
        <v>0</v>
      </c>
      <c r="BL121" s="17" t="s">
        <v>1424</v>
      </c>
      <c r="BM121" s="237" t="s">
        <v>1428</v>
      </c>
    </row>
    <row r="122" spans="1:65" s="2" customFormat="1" ht="37.8" customHeight="1">
      <c r="A122" s="38"/>
      <c r="B122" s="39"/>
      <c r="C122" s="226" t="s">
        <v>169</v>
      </c>
      <c r="D122" s="226" t="s">
        <v>155</v>
      </c>
      <c r="E122" s="227" t="s">
        <v>593</v>
      </c>
      <c r="F122" s="228" t="s">
        <v>1429</v>
      </c>
      <c r="G122" s="229" t="s">
        <v>1188</v>
      </c>
      <c r="H122" s="230">
        <v>1</v>
      </c>
      <c r="I122" s="231"/>
      <c r="J122" s="232">
        <f>ROUND(I122*H122,2)</f>
        <v>0</v>
      </c>
      <c r="K122" s="228" t="s">
        <v>1</v>
      </c>
      <c r="L122" s="44"/>
      <c r="M122" s="233" t="s">
        <v>1</v>
      </c>
      <c r="N122" s="234" t="s">
        <v>42</v>
      </c>
      <c r="O122" s="91"/>
      <c r="P122" s="235">
        <f>O122*H122</f>
        <v>0</v>
      </c>
      <c r="Q122" s="235">
        <v>0</v>
      </c>
      <c r="R122" s="235">
        <f>Q122*H122</f>
        <v>0</v>
      </c>
      <c r="S122" s="235">
        <v>0</v>
      </c>
      <c r="T122" s="23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7" t="s">
        <v>1424</v>
      </c>
      <c r="AT122" s="237" t="s">
        <v>155</v>
      </c>
      <c r="AU122" s="237" t="s">
        <v>84</v>
      </c>
      <c r="AY122" s="17" t="s">
        <v>153</v>
      </c>
      <c r="BE122" s="238">
        <f>IF(N122="základní",J122,0)</f>
        <v>0</v>
      </c>
      <c r="BF122" s="238">
        <f>IF(N122="snížená",J122,0)</f>
        <v>0</v>
      </c>
      <c r="BG122" s="238">
        <f>IF(N122="zákl. přenesená",J122,0)</f>
        <v>0</v>
      </c>
      <c r="BH122" s="238">
        <f>IF(N122="sníž. přenesená",J122,0)</f>
        <v>0</v>
      </c>
      <c r="BI122" s="238">
        <f>IF(N122="nulová",J122,0)</f>
        <v>0</v>
      </c>
      <c r="BJ122" s="17" t="s">
        <v>84</v>
      </c>
      <c r="BK122" s="238">
        <f>ROUND(I122*H122,2)</f>
        <v>0</v>
      </c>
      <c r="BL122" s="17" t="s">
        <v>1424</v>
      </c>
      <c r="BM122" s="237" t="s">
        <v>1430</v>
      </c>
    </row>
    <row r="123" spans="1:65" s="2" customFormat="1" ht="37.8" customHeight="1">
      <c r="A123" s="38"/>
      <c r="B123" s="39"/>
      <c r="C123" s="226" t="s">
        <v>159</v>
      </c>
      <c r="D123" s="226" t="s">
        <v>155</v>
      </c>
      <c r="E123" s="227" t="s">
        <v>1431</v>
      </c>
      <c r="F123" s="228" t="s">
        <v>1432</v>
      </c>
      <c r="G123" s="229" t="s">
        <v>1188</v>
      </c>
      <c r="H123" s="230">
        <v>1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42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1424</v>
      </c>
      <c r="AT123" s="237" t="s">
        <v>155</v>
      </c>
      <c r="AU123" s="237" t="s">
        <v>84</v>
      </c>
      <c r="AY123" s="17" t="s">
        <v>153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84</v>
      </c>
      <c r="BK123" s="238">
        <f>ROUND(I123*H123,2)</f>
        <v>0</v>
      </c>
      <c r="BL123" s="17" t="s">
        <v>1424</v>
      </c>
      <c r="BM123" s="237" t="s">
        <v>1433</v>
      </c>
    </row>
    <row r="124" spans="1:65" s="2" customFormat="1" ht="55.5" customHeight="1">
      <c r="A124" s="38"/>
      <c r="B124" s="39"/>
      <c r="C124" s="226" t="s">
        <v>181</v>
      </c>
      <c r="D124" s="226" t="s">
        <v>155</v>
      </c>
      <c r="E124" s="227" t="s">
        <v>1434</v>
      </c>
      <c r="F124" s="228" t="s">
        <v>1435</v>
      </c>
      <c r="G124" s="229" t="s">
        <v>1188</v>
      </c>
      <c r="H124" s="230">
        <v>1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42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1424</v>
      </c>
      <c r="AT124" s="237" t="s">
        <v>155</v>
      </c>
      <c r="AU124" s="237" t="s">
        <v>84</v>
      </c>
      <c r="AY124" s="17" t="s">
        <v>153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84</v>
      </c>
      <c r="BK124" s="238">
        <f>ROUND(I124*H124,2)</f>
        <v>0</v>
      </c>
      <c r="BL124" s="17" t="s">
        <v>1424</v>
      </c>
      <c r="BM124" s="237" t="s">
        <v>1436</v>
      </c>
    </row>
    <row r="125" spans="1:47" s="2" customFormat="1" ht="12">
      <c r="A125" s="38"/>
      <c r="B125" s="39"/>
      <c r="C125" s="40"/>
      <c r="D125" s="241" t="s">
        <v>1017</v>
      </c>
      <c r="E125" s="40"/>
      <c r="F125" s="290" t="s">
        <v>1437</v>
      </c>
      <c r="G125" s="40"/>
      <c r="H125" s="40"/>
      <c r="I125" s="291"/>
      <c r="J125" s="40"/>
      <c r="K125" s="40"/>
      <c r="L125" s="44"/>
      <c r="M125" s="292"/>
      <c r="N125" s="29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1017</v>
      </c>
      <c r="AU125" s="17" t="s">
        <v>84</v>
      </c>
    </row>
    <row r="126" spans="1:65" s="2" customFormat="1" ht="24.15" customHeight="1">
      <c r="A126" s="38"/>
      <c r="B126" s="39"/>
      <c r="C126" s="226" t="s">
        <v>187</v>
      </c>
      <c r="D126" s="226" t="s">
        <v>155</v>
      </c>
      <c r="E126" s="227" t="s">
        <v>1438</v>
      </c>
      <c r="F126" s="228" t="s">
        <v>1439</v>
      </c>
      <c r="G126" s="229" t="s">
        <v>1188</v>
      </c>
      <c r="H126" s="230">
        <v>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42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1424</v>
      </c>
      <c r="AT126" s="237" t="s">
        <v>155</v>
      </c>
      <c r="AU126" s="237" t="s">
        <v>84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84</v>
      </c>
      <c r="BK126" s="238">
        <f>ROUND(I126*H126,2)</f>
        <v>0</v>
      </c>
      <c r="BL126" s="17" t="s">
        <v>1424</v>
      </c>
      <c r="BM126" s="237" t="s">
        <v>1440</v>
      </c>
    </row>
    <row r="127" spans="1:65" s="2" customFormat="1" ht="24.15" customHeight="1">
      <c r="A127" s="38"/>
      <c r="B127" s="39"/>
      <c r="C127" s="226" t="s">
        <v>194</v>
      </c>
      <c r="D127" s="226" t="s">
        <v>155</v>
      </c>
      <c r="E127" s="227" t="s">
        <v>1441</v>
      </c>
      <c r="F127" s="228" t="s">
        <v>1442</v>
      </c>
      <c r="G127" s="229" t="s">
        <v>1188</v>
      </c>
      <c r="H127" s="230">
        <v>1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1424</v>
      </c>
      <c r="AT127" s="237" t="s">
        <v>155</v>
      </c>
      <c r="AU127" s="237" t="s">
        <v>84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84</v>
      </c>
      <c r="BK127" s="238">
        <f>ROUND(I127*H127,2)</f>
        <v>0</v>
      </c>
      <c r="BL127" s="17" t="s">
        <v>1424</v>
      </c>
      <c r="BM127" s="237" t="s">
        <v>1443</v>
      </c>
    </row>
    <row r="128" spans="1:65" s="2" customFormat="1" ht="21.75" customHeight="1">
      <c r="A128" s="38"/>
      <c r="B128" s="39"/>
      <c r="C128" s="226" t="s">
        <v>236</v>
      </c>
      <c r="D128" s="226" t="s">
        <v>155</v>
      </c>
      <c r="E128" s="227" t="s">
        <v>1444</v>
      </c>
      <c r="F128" s="228" t="s">
        <v>1445</v>
      </c>
      <c r="G128" s="229" t="s">
        <v>1188</v>
      </c>
      <c r="H128" s="230">
        <v>1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42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1424</v>
      </c>
      <c r="AT128" s="237" t="s">
        <v>155</v>
      </c>
      <c r="AU128" s="237" t="s">
        <v>84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84</v>
      </c>
      <c r="BK128" s="238">
        <f>ROUND(I128*H128,2)</f>
        <v>0</v>
      </c>
      <c r="BL128" s="17" t="s">
        <v>1424</v>
      </c>
      <c r="BM128" s="237" t="s">
        <v>1446</v>
      </c>
    </row>
    <row r="129" spans="1:65" s="2" customFormat="1" ht="24.15" customHeight="1">
      <c r="A129" s="38"/>
      <c r="B129" s="39"/>
      <c r="C129" s="226" t="s">
        <v>192</v>
      </c>
      <c r="D129" s="226" t="s">
        <v>155</v>
      </c>
      <c r="E129" s="227" t="s">
        <v>1447</v>
      </c>
      <c r="F129" s="228" t="s">
        <v>1448</v>
      </c>
      <c r="G129" s="229" t="s">
        <v>1188</v>
      </c>
      <c r="H129" s="230">
        <v>1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1424</v>
      </c>
      <c r="AT129" s="237" t="s">
        <v>155</v>
      </c>
      <c r="AU129" s="237" t="s">
        <v>84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84</v>
      </c>
      <c r="BK129" s="238">
        <f>ROUND(I129*H129,2)</f>
        <v>0</v>
      </c>
      <c r="BL129" s="17" t="s">
        <v>1424</v>
      </c>
      <c r="BM129" s="237" t="s">
        <v>1449</v>
      </c>
    </row>
    <row r="130" spans="1:47" s="2" customFormat="1" ht="12">
      <c r="A130" s="38"/>
      <c r="B130" s="39"/>
      <c r="C130" s="40"/>
      <c r="D130" s="241" t="s">
        <v>1017</v>
      </c>
      <c r="E130" s="40"/>
      <c r="F130" s="290" t="s">
        <v>1450</v>
      </c>
      <c r="G130" s="40"/>
      <c r="H130" s="40"/>
      <c r="I130" s="291"/>
      <c r="J130" s="40"/>
      <c r="K130" s="40"/>
      <c r="L130" s="44"/>
      <c r="M130" s="292"/>
      <c r="N130" s="29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1017</v>
      </c>
      <c r="AU130" s="17" t="s">
        <v>84</v>
      </c>
    </row>
    <row r="131" spans="1:65" s="2" customFormat="1" ht="44.25" customHeight="1">
      <c r="A131" s="38"/>
      <c r="B131" s="39"/>
      <c r="C131" s="226" t="s">
        <v>249</v>
      </c>
      <c r="D131" s="226" t="s">
        <v>155</v>
      </c>
      <c r="E131" s="227" t="s">
        <v>1451</v>
      </c>
      <c r="F131" s="228" t="s">
        <v>1452</v>
      </c>
      <c r="G131" s="229" t="s">
        <v>1188</v>
      </c>
      <c r="H131" s="230">
        <v>1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1424</v>
      </c>
      <c r="AT131" s="237" t="s">
        <v>155</v>
      </c>
      <c r="AU131" s="237" t="s">
        <v>84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84</v>
      </c>
      <c r="BK131" s="238">
        <f>ROUND(I131*H131,2)</f>
        <v>0</v>
      </c>
      <c r="BL131" s="17" t="s">
        <v>1424</v>
      </c>
      <c r="BM131" s="237" t="s">
        <v>1453</v>
      </c>
    </row>
    <row r="132" spans="1:47" s="2" customFormat="1" ht="12">
      <c r="A132" s="38"/>
      <c r="B132" s="39"/>
      <c r="C132" s="40"/>
      <c r="D132" s="241" t="s">
        <v>1017</v>
      </c>
      <c r="E132" s="40"/>
      <c r="F132" s="290" t="s">
        <v>1454</v>
      </c>
      <c r="G132" s="40"/>
      <c r="H132" s="40"/>
      <c r="I132" s="291"/>
      <c r="J132" s="40"/>
      <c r="K132" s="40"/>
      <c r="L132" s="44"/>
      <c r="M132" s="292"/>
      <c r="N132" s="29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1017</v>
      </c>
      <c r="AU132" s="17" t="s">
        <v>84</v>
      </c>
    </row>
    <row r="133" spans="1:65" s="2" customFormat="1" ht="49.05" customHeight="1">
      <c r="A133" s="38"/>
      <c r="B133" s="39"/>
      <c r="C133" s="226" t="s">
        <v>255</v>
      </c>
      <c r="D133" s="226" t="s">
        <v>155</v>
      </c>
      <c r="E133" s="227" t="s">
        <v>1455</v>
      </c>
      <c r="F133" s="228" t="s">
        <v>1456</v>
      </c>
      <c r="G133" s="229" t="s">
        <v>1188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1424</v>
      </c>
      <c r="AT133" s="237" t="s">
        <v>155</v>
      </c>
      <c r="AU133" s="237" t="s">
        <v>84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84</v>
      </c>
      <c r="BK133" s="238">
        <f>ROUND(I133*H133,2)</f>
        <v>0</v>
      </c>
      <c r="BL133" s="17" t="s">
        <v>1424</v>
      </c>
      <c r="BM133" s="237" t="s">
        <v>1457</v>
      </c>
    </row>
    <row r="134" spans="1:65" s="2" customFormat="1" ht="37.8" customHeight="1">
      <c r="A134" s="38"/>
      <c r="B134" s="39"/>
      <c r="C134" s="226" t="s">
        <v>260</v>
      </c>
      <c r="D134" s="226" t="s">
        <v>155</v>
      </c>
      <c r="E134" s="227" t="s">
        <v>1458</v>
      </c>
      <c r="F134" s="228" t="s">
        <v>1459</v>
      </c>
      <c r="G134" s="229" t="s">
        <v>1188</v>
      </c>
      <c r="H134" s="230">
        <v>1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1424</v>
      </c>
      <c r="AT134" s="237" t="s">
        <v>155</v>
      </c>
      <c r="AU134" s="237" t="s">
        <v>84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84</v>
      </c>
      <c r="BK134" s="238">
        <f>ROUND(I134*H134,2)</f>
        <v>0</v>
      </c>
      <c r="BL134" s="17" t="s">
        <v>1424</v>
      </c>
      <c r="BM134" s="237" t="s">
        <v>1460</v>
      </c>
    </row>
    <row r="135" spans="1:47" s="2" customFormat="1" ht="12">
      <c r="A135" s="38"/>
      <c r="B135" s="39"/>
      <c r="C135" s="40"/>
      <c r="D135" s="241" t="s">
        <v>1017</v>
      </c>
      <c r="E135" s="40"/>
      <c r="F135" s="290" t="s">
        <v>1461</v>
      </c>
      <c r="G135" s="40"/>
      <c r="H135" s="40"/>
      <c r="I135" s="291"/>
      <c r="J135" s="40"/>
      <c r="K135" s="40"/>
      <c r="L135" s="44"/>
      <c r="M135" s="292"/>
      <c r="N135" s="29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1017</v>
      </c>
      <c r="AU135" s="17" t="s">
        <v>84</v>
      </c>
    </row>
    <row r="136" spans="1:65" s="2" customFormat="1" ht="37.8" customHeight="1">
      <c r="A136" s="38"/>
      <c r="B136" s="39"/>
      <c r="C136" s="226" t="s">
        <v>265</v>
      </c>
      <c r="D136" s="226" t="s">
        <v>155</v>
      </c>
      <c r="E136" s="227" t="s">
        <v>1462</v>
      </c>
      <c r="F136" s="228" t="s">
        <v>1463</v>
      </c>
      <c r="G136" s="229" t="s">
        <v>1188</v>
      </c>
      <c r="H136" s="230">
        <v>1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42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1424</v>
      </c>
      <c r="AT136" s="237" t="s">
        <v>155</v>
      </c>
      <c r="AU136" s="237" t="s">
        <v>84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84</v>
      </c>
      <c r="BK136" s="238">
        <f>ROUND(I136*H136,2)</f>
        <v>0</v>
      </c>
      <c r="BL136" s="17" t="s">
        <v>1424</v>
      </c>
      <c r="BM136" s="237" t="s">
        <v>1464</v>
      </c>
    </row>
    <row r="137" spans="1:47" s="2" customFormat="1" ht="12">
      <c r="A137" s="38"/>
      <c r="B137" s="39"/>
      <c r="C137" s="40"/>
      <c r="D137" s="241" t="s">
        <v>1017</v>
      </c>
      <c r="E137" s="40"/>
      <c r="F137" s="290" t="s">
        <v>1465</v>
      </c>
      <c r="G137" s="40"/>
      <c r="H137" s="40"/>
      <c r="I137" s="291"/>
      <c r="J137" s="40"/>
      <c r="K137" s="40"/>
      <c r="L137" s="44"/>
      <c r="M137" s="294"/>
      <c r="N137" s="295"/>
      <c r="O137" s="266"/>
      <c r="P137" s="266"/>
      <c r="Q137" s="266"/>
      <c r="R137" s="266"/>
      <c r="S137" s="266"/>
      <c r="T137" s="296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1017</v>
      </c>
      <c r="AU137" s="17" t="s">
        <v>84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16:K13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ROUND((SUM(BE123:BE142)),2)</f>
        <v>0</v>
      </c>
      <c r="G35" s="38"/>
      <c r="H35" s="38"/>
      <c r="I35" s="164">
        <v>0.21</v>
      </c>
      <c r="J35" s="163">
        <f>ROUND(((SUM(BE123:BE142))*I35),2)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ROUND((SUM(BF123:BF142)),2)</f>
        <v>0</v>
      </c>
      <c r="G36" s="38"/>
      <c r="H36" s="38"/>
      <c r="I36" s="164">
        <v>0.15</v>
      </c>
      <c r="J36" s="163">
        <f>ROUND(((SUM(BF123:BF142))*I36),2)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ROUND((SUM(BG123:BG142)),2)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ROUND((SUM(BH123:BH142)),2)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ROUND((SUM(BI123:BI142)),2)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01.0 - Odvodnění staveniště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137</v>
      </c>
      <c r="E101" s="196"/>
      <c r="F101" s="196"/>
      <c r="G101" s="196"/>
      <c r="H101" s="196"/>
      <c r="I101" s="196"/>
      <c r="J101" s="197">
        <f>J140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Svratouch, protipovodňové úpravy potoka Řivnáč_bez CETINU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126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127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01.0 - Odvodnění staveniště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Svratouch</v>
      </c>
      <c r="G117" s="40"/>
      <c r="H117" s="40"/>
      <c r="I117" s="32" t="s">
        <v>22</v>
      </c>
      <c r="J117" s="79" t="str">
        <f>IF(J14="","",J14)</f>
        <v>23. 10. 2020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Obec Svratouch</v>
      </c>
      <c r="G119" s="40"/>
      <c r="H119" s="40"/>
      <c r="I119" s="32" t="s">
        <v>30</v>
      </c>
      <c r="J119" s="36" t="str">
        <f>E23</f>
        <v>Envicons,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35</v>
      </c>
      <c r="J120" s="36" t="str">
        <f>E26</f>
        <v>Envicons,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139</v>
      </c>
      <c r="D122" s="202" t="s">
        <v>62</v>
      </c>
      <c r="E122" s="202" t="s">
        <v>58</v>
      </c>
      <c r="F122" s="202" t="s">
        <v>59</v>
      </c>
      <c r="G122" s="202" t="s">
        <v>140</v>
      </c>
      <c r="H122" s="202" t="s">
        <v>141</v>
      </c>
      <c r="I122" s="202" t="s">
        <v>142</v>
      </c>
      <c r="J122" s="202" t="s">
        <v>132</v>
      </c>
      <c r="K122" s="203" t="s">
        <v>143</v>
      </c>
      <c r="L122" s="204"/>
      <c r="M122" s="100" t="s">
        <v>1</v>
      </c>
      <c r="N122" s="101" t="s">
        <v>41</v>
      </c>
      <c r="O122" s="101" t="s">
        <v>144</v>
      </c>
      <c r="P122" s="101" t="s">
        <v>145</v>
      </c>
      <c r="Q122" s="101" t="s">
        <v>146</v>
      </c>
      <c r="R122" s="101" t="s">
        <v>147</v>
      </c>
      <c r="S122" s="101" t="s">
        <v>148</v>
      </c>
      <c r="T122" s="102" t="s">
        <v>149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150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3.5330320000000004</v>
      </c>
      <c r="S123" s="104"/>
      <c r="T123" s="208">
        <f>T124</f>
        <v>0.00448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76</v>
      </c>
      <c r="AU123" s="17" t="s">
        <v>134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76</v>
      </c>
      <c r="E124" s="213" t="s">
        <v>151</v>
      </c>
      <c r="F124" s="213" t="s">
        <v>152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P125+P140</f>
        <v>0</v>
      </c>
      <c r="Q124" s="218"/>
      <c r="R124" s="219">
        <f>R125+R140</f>
        <v>3.5330320000000004</v>
      </c>
      <c r="S124" s="218"/>
      <c r="T124" s="220">
        <f>T125+T140</f>
        <v>0.00448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84</v>
      </c>
      <c r="AT124" s="222" t="s">
        <v>76</v>
      </c>
      <c r="AU124" s="222" t="s">
        <v>77</v>
      </c>
      <c r="AY124" s="221" t="s">
        <v>153</v>
      </c>
      <c r="BK124" s="223">
        <f>BK125+BK140</f>
        <v>0</v>
      </c>
    </row>
    <row r="125" spans="1:63" s="12" customFormat="1" ht="22.8" customHeight="1">
      <c r="A125" s="12"/>
      <c r="B125" s="210"/>
      <c r="C125" s="211"/>
      <c r="D125" s="212" t="s">
        <v>76</v>
      </c>
      <c r="E125" s="224" t="s">
        <v>84</v>
      </c>
      <c r="F125" s="224" t="s">
        <v>154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SUM(P126:P139)</f>
        <v>0</v>
      </c>
      <c r="Q125" s="218"/>
      <c r="R125" s="219">
        <f>SUM(R126:R139)</f>
        <v>3.5304</v>
      </c>
      <c r="S125" s="218"/>
      <c r="T125" s="220">
        <f>SUM(T126:T139)</f>
        <v>0.00448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84</v>
      </c>
      <c r="AT125" s="222" t="s">
        <v>76</v>
      </c>
      <c r="AU125" s="222" t="s">
        <v>84</v>
      </c>
      <c r="AY125" s="221" t="s">
        <v>153</v>
      </c>
      <c r="BK125" s="223">
        <f>SUM(BK126:BK139)</f>
        <v>0</v>
      </c>
    </row>
    <row r="126" spans="1:65" s="2" customFormat="1" ht="24.15" customHeight="1">
      <c r="A126" s="38"/>
      <c r="B126" s="39"/>
      <c r="C126" s="226" t="s">
        <v>84</v>
      </c>
      <c r="D126" s="226" t="s">
        <v>155</v>
      </c>
      <c r="E126" s="227" t="s">
        <v>156</v>
      </c>
      <c r="F126" s="228" t="s">
        <v>157</v>
      </c>
      <c r="G126" s="229" t="s">
        <v>158</v>
      </c>
      <c r="H126" s="230">
        <v>5.6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42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0.0008</v>
      </c>
      <c r="T126" s="236">
        <f>S126*H126</f>
        <v>0.00448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159</v>
      </c>
      <c r="AT126" s="237" t="s">
        <v>155</v>
      </c>
      <c r="AU126" s="237" t="s">
        <v>86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84</v>
      </c>
      <c r="BK126" s="238">
        <f>ROUND(I126*H126,2)</f>
        <v>0</v>
      </c>
      <c r="BL126" s="17" t="s">
        <v>159</v>
      </c>
      <c r="BM126" s="237" t="s">
        <v>160</v>
      </c>
    </row>
    <row r="127" spans="1:51" s="13" customFormat="1" ht="12">
      <c r="A127" s="13"/>
      <c r="B127" s="239"/>
      <c r="C127" s="240"/>
      <c r="D127" s="241" t="s">
        <v>161</v>
      </c>
      <c r="E127" s="242" t="s">
        <v>1</v>
      </c>
      <c r="F127" s="243" t="s">
        <v>162</v>
      </c>
      <c r="G127" s="240"/>
      <c r="H127" s="244">
        <v>5.6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0" t="s">
        <v>161</v>
      </c>
      <c r="AU127" s="250" t="s">
        <v>86</v>
      </c>
      <c r="AV127" s="13" t="s">
        <v>86</v>
      </c>
      <c r="AW127" s="13" t="s">
        <v>34</v>
      </c>
      <c r="AX127" s="13" t="s">
        <v>84</v>
      </c>
      <c r="AY127" s="250" t="s">
        <v>153</v>
      </c>
    </row>
    <row r="128" spans="1:65" s="2" customFormat="1" ht="16.5" customHeight="1">
      <c r="A128" s="38"/>
      <c r="B128" s="39"/>
      <c r="C128" s="226" t="s">
        <v>86</v>
      </c>
      <c r="D128" s="226" t="s">
        <v>155</v>
      </c>
      <c r="E128" s="227" t="s">
        <v>163</v>
      </c>
      <c r="F128" s="228" t="s">
        <v>164</v>
      </c>
      <c r="G128" s="229" t="s">
        <v>165</v>
      </c>
      <c r="H128" s="230">
        <v>160</v>
      </c>
      <c r="I128" s="231"/>
      <c r="J128" s="232">
        <f>ROUND(I128*H128,2)</f>
        <v>0</v>
      </c>
      <c r="K128" s="228" t="s">
        <v>166</v>
      </c>
      <c r="L128" s="44"/>
      <c r="M128" s="233" t="s">
        <v>1</v>
      </c>
      <c r="N128" s="234" t="s">
        <v>42</v>
      </c>
      <c r="O128" s="91"/>
      <c r="P128" s="235">
        <f>O128*H128</f>
        <v>0</v>
      </c>
      <c r="Q128" s="235">
        <v>0.02193</v>
      </c>
      <c r="R128" s="235">
        <f>Q128*H128</f>
        <v>3.5088000000000004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159</v>
      </c>
      <c r="AT128" s="237" t="s">
        <v>155</v>
      </c>
      <c r="AU128" s="237" t="s">
        <v>86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84</v>
      </c>
      <c r="BK128" s="238">
        <f>ROUND(I128*H128,2)</f>
        <v>0</v>
      </c>
      <c r="BL128" s="17" t="s">
        <v>159</v>
      </c>
      <c r="BM128" s="237" t="s">
        <v>167</v>
      </c>
    </row>
    <row r="129" spans="1:51" s="13" customFormat="1" ht="12">
      <c r="A129" s="13"/>
      <c r="B129" s="239"/>
      <c r="C129" s="240"/>
      <c r="D129" s="241" t="s">
        <v>161</v>
      </c>
      <c r="E129" s="242" t="s">
        <v>1</v>
      </c>
      <c r="F129" s="243" t="s">
        <v>168</v>
      </c>
      <c r="G129" s="240"/>
      <c r="H129" s="244">
        <v>160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161</v>
      </c>
      <c r="AU129" s="250" t="s">
        <v>86</v>
      </c>
      <c r="AV129" s="13" t="s">
        <v>86</v>
      </c>
      <c r="AW129" s="13" t="s">
        <v>34</v>
      </c>
      <c r="AX129" s="13" t="s">
        <v>84</v>
      </c>
      <c r="AY129" s="250" t="s">
        <v>153</v>
      </c>
    </row>
    <row r="130" spans="1:65" s="2" customFormat="1" ht="24.15" customHeight="1">
      <c r="A130" s="38"/>
      <c r="B130" s="39"/>
      <c r="C130" s="226" t="s">
        <v>169</v>
      </c>
      <c r="D130" s="226" t="s">
        <v>155</v>
      </c>
      <c r="E130" s="227" t="s">
        <v>170</v>
      </c>
      <c r="F130" s="228" t="s">
        <v>171</v>
      </c>
      <c r="G130" s="229" t="s">
        <v>172</v>
      </c>
      <c r="H130" s="230">
        <v>720</v>
      </c>
      <c r="I130" s="231"/>
      <c r="J130" s="232">
        <f>ROUND(I130*H130,2)</f>
        <v>0</v>
      </c>
      <c r="K130" s="228" t="s">
        <v>166</v>
      </c>
      <c r="L130" s="44"/>
      <c r="M130" s="233" t="s">
        <v>1</v>
      </c>
      <c r="N130" s="234" t="s">
        <v>42</v>
      </c>
      <c r="O130" s="91"/>
      <c r="P130" s="235">
        <f>O130*H130</f>
        <v>0</v>
      </c>
      <c r="Q130" s="235">
        <v>3E-05</v>
      </c>
      <c r="R130" s="235">
        <f>Q130*H130</f>
        <v>0.0216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159</v>
      </c>
      <c r="AT130" s="237" t="s">
        <v>155</v>
      </c>
      <c r="AU130" s="237" t="s">
        <v>86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84</v>
      </c>
      <c r="BK130" s="238">
        <f>ROUND(I130*H130,2)</f>
        <v>0</v>
      </c>
      <c r="BL130" s="17" t="s">
        <v>159</v>
      </c>
      <c r="BM130" s="237" t="s">
        <v>173</v>
      </c>
    </row>
    <row r="131" spans="1:51" s="14" customFormat="1" ht="12">
      <c r="A131" s="14"/>
      <c r="B131" s="251"/>
      <c r="C131" s="252"/>
      <c r="D131" s="241" t="s">
        <v>161</v>
      </c>
      <c r="E131" s="253" t="s">
        <v>1</v>
      </c>
      <c r="F131" s="254" t="s">
        <v>174</v>
      </c>
      <c r="G131" s="252"/>
      <c r="H131" s="253" t="s">
        <v>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161</v>
      </c>
      <c r="AU131" s="260" t="s">
        <v>86</v>
      </c>
      <c r="AV131" s="14" t="s">
        <v>84</v>
      </c>
      <c r="AW131" s="14" t="s">
        <v>34</v>
      </c>
      <c r="AX131" s="14" t="s">
        <v>77</v>
      </c>
      <c r="AY131" s="260" t="s">
        <v>153</v>
      </c>
    </row>
    <row r="132" spans="1:51" s="13" customFormat="1" ht="12">
      <c r="A132" s="13"/>
      <c r="B132" s="239"/>
      <c r="C132" s="240"/>
      <c r="D132" s="241" t="s">
        <v>161</v>
      </c>
      <c r="E132" s="242" t="s">
        <v>1</v>
      </c>
      <c r="F132" s="243" t="s">
        <v>175</v>
      </c>
      <c r="G132" s="240"/>
      <c r="H132" s="244">
        <v>720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161</v>
      </c>
      <c r="AU132" s="250" t="s">
        <v>86</v>
      </c>
      <c r="AV132" s="13" t="s">
        <v>86</v>
      </c>
      <c r="AW132" s="13" t="s">
        <v>34</v>
      </c>
      <c r="AX132" s="13" t="s">
        <v>84</v>
      </c>
      <c r="AY132" s="250" t="s">
        <v>153</v>
      </c>
    </row>
    <row r="133" spans="1:65" s="2" customFormat="1" ht="24.15" customHeight="1">
      <c r="A133" s="38"/>
      <c r="B133" s="39"/>
      <c r="C133" s="226" t="s">
        <v>159</v>
      </c>
      <c r="D133" s="226" t="s">
        <v>155</v>
      </c>
      <c r="E133" s="227" t="s">
        <v>176</v>
      </c>
      <c r="F133" s="228" t="s">
        <v>177</v>
      </c>
      <c r="G133" s="229" t="s">
        <v>178</v>
      </c>
      <c r="H133" s="230">
        <v>30</v>
      </c>
      <c r="I133" s="231"/>
      <c r="J133" s="232">
        <f>ROUND(I133*H133,2)</f>
        <v>0</v>
      </c>
      <c r="K133" s="228" t="s">
        <v>166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159</v>
      </c>
      <c r="AT133" s="237" t="s">
        <v>155</v>
      </c>
      <c r="AU133" s="237" t="s">
        <v>86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84</v>
      </c>
      <c r="BK133" s="238">
        <f>ROUND(I133*H133,2)</f>
        <v>0</v>
      </c>
      <c r="BL133" s="17" t="s">
        <v>159</v>
      </c>
      <c r="BM133" s="237" t="s">
        <v>179</v>
      </c>
    </row>
    <row r="134" spans="1:51" s="14" customFormat="1" ht="12">
      <c r="A134" s="14"/>
      <c r="B134" s="251"/>
      <c r="C134" s="252"/>
      <c r="D134" s="241" t="s">
        <v>161</v>
      </c>
      <c r="E134" s="253" t="s">
        <v>1</v>
      </c>
      <c r="F134" s="254" t="s">
        <v>174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161</v>
      </c>
      <c r="AU134" s="260" t="s">
        <v>86</v>
      </c>
      <c r="AV134" s="14" t="s">
        <v>84</v>
      </c>
      <c r="AW134" s="14" t="s">
        <v>34</v>
      </c>
      <c r="AX134" s="14" t="s">
        <v>77</v>
      </c>
      <c r="AY134" s="260" t="s">
        <v>153</v>
      </c>
    </row>
    <row r="135" spans="1:51" s="13" customFormat="1" ht="12">
      <c r="A135" s="13"/>
      <c r="B135" s="239"/>
      <c r="C135" s="240"/>
      <c r="D135" s="241" t="s">
        <v>161</v>
      </c>
      <c r="E135" s="242" t="s">
        <v>1</v>
      </c>
      <c r="F135" s="243" t="s">
        <v>180</v>
      </c>
      <c r="G135" s="240"/>
      <c r="H135" s="244">
        <v>30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161</v>
      </c>
      <c r="AU135" s="250" t="s">
        <v>86</v>
      </c>
      <c r="AV135" s="13" t="s">
        <v>86</v>
      </c>
      <c r="AW135" s="13" t="s">
        <v>34</v>
      </c>
      <c r="AX135" s="13" t="s">
        <v>84</v>
      </c>
      <c r="AY135" s="250" t="s">
        <v>153</v>
      </c>
    </row>
    <row r="136" spans="1:65" s="2" customFormat="1" ht="21.75" customHeight="1">
      <c r="A136" s="38"/>
      <c r="B136" s="39"/>
      <c r="C136" s="226" t="s">
        <v>181</v>
      </c>
      <c r="D136" s="226" t="s">
        <v>155</v>
      </c>
      <c r="E136" s="227" t="s">
        <v>182</v>
      </c>
      <c r="F136" s="228" t="s">
        <v>183</v>
      </c>
      <c r="G136" s="229" t="s">
        <v>184</v>
      </c>
      <c r="H136" s="230">
        <v>7.5</v>
      </c>
      <c r="I136" s="231"/>
      <c r="J136" s="232">
        <f>ROUND(I136*H136,2)</f>
        <v>0</v>
      </c>
      <c r="K136" s="228" t="s">
        <v>166</v>
      </c>
      <c r="L136" s="44"/>
      <c r="M136" s="233" t="s">
        <v>1</v>
      </c>
      <c r="N136" s="234" t="s">
        <v>42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159</v>
      </c>
      <c r="AT136" s="237" t="s">
        <v>155</v>
      </c>
      <c r="AU136" s="237" t="s">
        <v>86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84</v>
      </c>
      <c r="BK136" s="238">
        <f>ROUND(I136*H136,2)</f>
        <v>0</v>
      </c>
      <c r="BL136" s="17" t="s">
        <v>159</v>
      </c>
      <c r="BM136" s="237" t="s">
        <v>185</v>
      </c>
    </row>
    <row r="137" spans="1:51" s="13" customFormat="1" ht="12">
      <c r="A137" s="13"/>
      <c r="B137" s="239"/>
      <c r="C137" s="240"/>
      <c r="D137" s="241" t="s">
        <v>161</v>
      </c>
      <c r="E137" s="242" t="s">
        <v>1</v>
      </c>
      <c r="F137" s="243" t="s">
        <v>186</v>
      </c>
      <c r="G137" s="240"/>
      <c r="H137" s="244">
        <v>7.5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161</v>
      </c>
      <c r="AU137" s="250" t="s">
        <v>86</v>
      </c>
      <c r="AV137" s="13" t="s">
        <v>86</v>
      </c>
      <c r="AW137" s="13" t="s">
        <v>34</v>
      </c>
      <c r="AX137" s="13" t="s">
        <v>84</v>
      </c>
      <c r="AY137" s="250" t="s">
        <v>153</v>
      </c>
    </row>
    <row r="138" spans="1:65" s="2" customFormat="1" ht="24.15" customHeight="1">
      <c r="A138" s="38"/>
      <c r="B138" s="39"/>
      <c r="C138" s="226" t="s">
        <v>187</v>
      </c>
      <c r="D138" s="226" t="s">
        <v>155</v>
      </c>
      <c r="E138" s="227" t="s">
        <v>188</v>
      </c>
      <c r="F138" s="228" t="s">
        <v>189</v>
      </c>
      <c r="G138" s="229" t="s">
        <v>184</v>
      </c>
      <c r="H138" s="230">
        <v>7.5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190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191</v>
      </c>
      <c r="G139" s="240"/>
      <c r="H139" s="244">
        <v>7.5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63" s="12" customFormat="1" ht="22.8" customHeight="1">
      <c r="A140" s="12"/>
      <c r="B140" s="210"/>
      <c r="C140" s="211"/>
      <c r="D140" s="212" t="s">
        <v>76</v>
      </c>
      <c r="E140" s="224" t="s">
        <v>192</v>
      </c>
      <c r="F140" s="224" t="s">
        <v>193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SUM(P141:P142)</f>
        <v>0</v>
      </c>
      <c r="Q140" s="218"/>
      <c r="R140" s="219">
        <f>SUM(R141:R142)</f>
        <v>0.002632</v>
      </c>
      <c r="S140" s="218"/>
      <c r="T140" s="220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84</v>
      </c>
      <c r="AT140" s="222" t="s">
        <v>76</v>
      </c>
      <c r="AU140" s="222" t="s">
        <v>84</v>
      </c>
      <c r="AY140" s="221" t="s">
        <v>153</v>
      </c>
      <c r="BK140" s="223">
        <f>SUM(BK141:BK142)</f>
        <v>0</v>
      </c>
    </row>
    <row r="141" spans="1:65" s="2" customFormat="1" ht="24.15" customHeight="1">
      <c r="A141" s="38"/>
      <c r="B141" s="39"/>
      <c r="C141" s="226" t="s">
        <v>194</v>
      </c>
      <c r="D141" s="226" t="s">
        <v>155</v>
      </c>
      <c r="E141" s="227" t="s">
        <v>195</v>
      </c>
      <c r="F141" s="228" t="s">
        <v>196</v>
      </c>
      <c r="G141" s="229" t="s">
        <v>158</v>
      </c>
      <c r="H141" s="230">
        <v>5.6</v>
      </c>
      <c r="I141" s="231"/>
      <c r="J141" s="232">
        <f>ROUND(I141*H141,2)</f>
        <v>0</v>
      </c>
      <c r="K141" s="228" t="s">
        <v>166</v>
      </c>
      <c r="L141" s="44"/>
      <c r="M141" s="233" t="s">
        <v>1</v>
      </c>
      <c r="N141" s="234" t="s">
        <v>42</v>
      </c>
      <c r="O141" s="91"/>
      <c r="P141" s="235">
        <f>O141*H141</f>
        <v>0</v>
      </c>
      <c r="Q141" s="235">
        <v>0.00047</v>
      </c>
      <c r="R141" s="235">
        <f>Q141*H141</f>
        <v>0.002632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159</v>
      </c>
      <c r="AT141" s="237" t="s">
        <v>155</v>
      </c>
      <c r="AU141" s="237" t="s">
        <v>86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84</v>
      </c>
      <c r="BK141" s="238">
        <f>ROUND(I141*H141,2)</f>
        <v>0</v>
      </c>
      <c r="BL141" s="17" t="s">
        <v>159</v>
      </c>
      <c r="BM141" s="237" t="s">
        <v>197</v>
      </c>
    </row>
    <row r="142" spans="1:51" s="13" customFormat="1" ht="12">
      <c r="A142" s="13"/>
      <c r="B142" s="239"/>
      <c r="C142" s="240"/>
      <c r="D142" s="241" t="s">
        <v>161</v>
      </c>
      <c r="E142" s="242" t="s">
        <v>1</v>
      </c>
      <c r="F142" s="243" t="s">
        <v>198</v>
      </c>
      <c r="G142" s="240"/>
      <c r="H142" s="244">
        <v>5.6</v>
      </c>
      <c r="I142" s="245"/>
      <c r="J142" s="240"/>
      <c r="K142" s="240"/>
      <c r="L142" s="246"/>
      <c r="M142" s="261"/>
      <c r="N142" s="262"/>
      <c r="O142" s="262"/>
      <c r="P142" s="262"/>
      <c r="Q142" s="262"/>
      <c r="R142" s="262"/>
      <c r="S142" s="262"/>
      <c r="T142" s="26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161</v>
      </c>
      <c r="AU142" s="250" t="s">
        <v>86</v>
      </c>
      <c r="AV142" s="13" t="s">
        <v>86</v>
      </c>
      <c r="AW142" s="13" t="s">
        <v>34</v>
      </c>
      <c r="AX142" s="13" t="s">
        <v>84</v>
      </c>
      <c r="AY142" s="250" t="s">
        <v>153</v>
      </c>
    </row>
    <row r="143" spans="1:31" s="2" customFormat="1" ht="6.95" customHeight="1">
      <c r="A143" s="3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122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199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ROUND((SUM(BE127:BE212)),2)</f>
        <v>0</v>
      </c>
      <c r="G35" s="38"/>
      <c r="H35" s="38"/>
      <c r="I35" s="164">
        <v>0.21</v>
      </c>
      <c r="J35" s="163">
        <f>ROUND(((SUM(BE127:BE212))*I35),2)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ROUND((SUM(BF127:BF212)),2)</f>
        <v>0</v>
      </c>
      <c r="G36" s="38"/>
      <c r="H36" s="38"/>
      <c r="I36" s="164">
        <v>0.15</v>
      </c>
      <c r="J36" s="163">
        <f>ROUND(((SUM(BF127:BF212))*I36),2)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ROUND((SUM(BG127:BG212)),2)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ROUND((SUM(BH127:BH212)),2)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ROUND((SUM(BI127:BI212)),2)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01.1 - Rozšíření koryta pod mostem v ř.km 1,715-1,740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200</v>
      </c>
      <c r="E101" s="196"/>
      <c r="F101" s="196"/>
      <c r="G101" s="196"/>
      <c r="H101" s="196"/>
      <c r="I101" s="196"/>
      <c r="J101" s="197">
        <f>J190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201</v>
      </c>
      <c r="E102" s="196"/>
      <c r="F102" s="196"/>
      <c r="G102" s="196"/>
      <c r="H102" s="196"/>
      <c r="I102" s="196"/>
      <c r="J102" s="197">
        <f>J195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202</v>
      </c>
      <c r="E103" s="196"/>
      <c r="F103" s="196"/>
      <c r="G103" s="196"/>
      <c r="H103" s="196"/>
      <c r="I103" s="196"/>
      <c r="J103" s="197">
        <f>J202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137</v>
      </c>
      <c r="E104" s="196"/>
      <c r="F104" s="196"/>
      <c r="G104" s="196"/>
      <c r="H104" s="196"/>
      <c r="I104" s="196"/>
      <c r="J104" s="197">
        <f>J206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203</v>
      </c>
      <c r="E105" s="196"/>
      <c r="F105" s="196"/>
      <c r="G105" s="196"/>
      <c r="H105" s="196"/>
      <c r="I105" s="196"/>
      <c r="J105" s="197">
        <f>J211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Svratouch, protipovodňové úpravy potoka Řivnáč_bez CETINU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126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127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128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01.1 - Rozšíření koryta pod mostem v ř.km 1,715-1,740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Svratouch</v>
      </c>
      <c r="G121" s="40"/>
      <c r="H121" s="40"/>
      <c r="I121" s="32" t="s">
        <v>22</v>
      </c>
      <c r="J121" s="79" t="str">
        <f>IF(J14="","",J14)</f>
        <v>23. 10. 2020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>Obec Svratouch</v>
      </c>
      <c r="G123" s="40"/>
      <c r="H123" s="40"/>
      <c r="I123" s="32" t="s">
        <v>30</v>
      </c>
      <c r="J123" s="36" t="str">
        <f>E23</f>
        <v>Envicons,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32" t="s">
        <v>35</v>
      </c>
      <c r="J124" s="36" t="str">
        <f>E26</f>
        <v>Envicons,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139</v>
      </c>
      <c r="D126" s="202" t="s">
        <v>62</v>
      </c>
      <c r="E126" s="202" t="s">
        <v>58</v>
      </c>
      <c r="F126" s="202" t="s">
        <v>59</v>
      </c>
      <c r="G126" s="202" t="s">
        <v>140</v>
      </c>
      <c r="H126" s="202" t="s">
        <v>141</v>
      </c>
      <c r="I126" s="202" t="s">
        <v>142</v>
      </c>
      <c r="J126" s="202" t="s">
        <v>132</v>
      </c>
      <c r="K126" s="203" t="s">
        <v>143</v>
      </c>
      <c r="L126" s="204"/>
      <c r="M126" s="100" t="s">
        <v>1</v>
      </c>
      <c r="N126" s="101" t="s">
        <v>41</v>
      </c>
      <c r="O126" s="101" t="s">
        <v>144</v>
      </c>
      <c r="P126" s="101" t="s">
        <v>145</v>
      </c>
      <c r="Q126" s="101" t="s">
        <v>146</v>
      </c>
      <c r="R126" s="101" t="s">
        <v>147</v>
      </c>
      <c r="S126" s="101" t="s">
        <v>148</v>
      </c>
      <c r="T126" s="102" t="s">
        <v>149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150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</f>
        <v>0</v>
      </c>
      <c r="Q127" s="104"/>
      <c r="R127" s="207">
        <f>R128</f>
        <v>60.787232</v>
      </c>
      <c r="S127" s="104"/>
      <c r="T127" s="208">
        <f>T128</f>
        <v>25.5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134</v>
      </c>
      <c r="BK127" s="209">
        <f>BK128</f>
        <v>0</v>
      </c>
    </row>
    <row r="128" spans="1:63" s="12" customFormat="1" ht="25.9" customHeight="1">
      <c r="A128" s="12"/>
      <c r="B128" s="210"/>
      <c r="C128" s="211"/>
      <c r="D128" s="212" t="s">
        <v>76</v>
      </c>
      <c r="E128" s="213" t="s">
        <v>151</v>
      </c>
      <c r="F128" s="213" t="s">
        <v>152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P129+P190+P195+P202+P206+P211</f>
        <v>0</v>
      </c>
      <c r="Q128" s="218"/>
      <c r="R128" s="219">
        <f>R129+R190+R195+R202+R206+R211</f>
        <v>60.787232</v>
      </c>
      <c r="S128" s="218"/>
      <c r="T128" s="220">
        <f>T129+T190+T195+T202+T206+T211</f>
        <v>25.5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84</v>
      </c>
      <c r="AT128" s="222" t="s">
        <v>76</v>
      </c>
      <c r="AU128" s="222" t="s">
        <v>77</v>
      </c>
      <c r="AY128" s="221" t="s">
        <v>153</v>
      </c>
      <c r="BK128" s="223">
        <f>BK129+BK190+BK195+BK202+BK206+BK211</f>
        <v>0</v>
      </c>
    </row>
    <row r="129" spans="1:63" s="12" customFormat="1" ht="22.8" customHeight="1">
      <c r="A129" s="12"/>
      <c r="B129" s="210"/>
      <c r="C129" s="211"/>
      <c r="D129" s="212" t="s">
        <v>76</v>
      </c>
      <c r="E129" s="224" t="s">
        <v>84</v>
      </c>
      <c r="F129" s="224" t="s">
        <v>154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SUM(P130:P189)</f>
        <v>0</v>
      </c>
      <c r="Q129" s="218"/>
      <c r="R129" s="219">
        <f>SUM(R130:R189)</f>
        <v>0</v>
      </c>
      <c r="S129" s="218"/>
      <c r="T129" s="220">
        <f>SUM(T130:T189)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84</v>
      </c>
      <c r="AT129" s="222" t="s">
        <v>76</v>
      </c>
      <c r="AU129" s="222" t="s">
        <v>84</v>
      </c>
      <c r="AY129" s="221" t="s">
        <v>153</v>
      </c>
      <c r="BK129" s="223">
        <f>SUM(BK130:BK189)</f>
        <v>0</v>
      </c>
    </row>
    <row r="130" spans="1:65" s="2" customFormat="1" ht="33" customHeight="1">
      <c r="A130" s="38"/>
      <c r="B130" s="39"/>
      <c r="C130" s="226" t="s">
        <v>84</v>
      </c>
      <c r="D130" s="226" t="s">
        <v>155</v>
      </c>
      <c r="E130" s="227" t="s">
        <v>204</v>
      </c>
      <c r="F130" s="228" t="s">
        <v>205</v>
      </c>
      <c r="G130" s="229" t="s">
        <v>184</v>
      </c>
      <c r="H130" s="230">
        <v>25.95</v>
      </c>
      <c r="I130" s="231"/>
      <c r="J130" s="232">
        <f>ROUND(I130*H130,2)</f>
        <v>0</v>
      </c>
      <c r="K130" s="228" t="s">
        <v>166</v>
      </c>
      <c r="L130" s="44"/>
      <c r="M130" s="233" t="s">
        <v>1</v>
      </c>
      <c r="N130" s="234" t="s">
        <v>42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159</v>
      </c>
      <c r="AT130" s="237" t="s">
        <v>155</v>
      </c>
      <c r="AU130" s="237" t="s">
        <v>86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84</v>
      </c>
      <c r="BK130" s="238">
        <f>ROUND(I130*H130,2)</f>
        <v>0</v>
      </c>
      <c r="BL130" s="17" t="s">
        <v>159</v>
      </c>
      <c r="BM130" s="237" t="s">
        <v>206</v>
      </c>
    </row>
    <row r="131" spans="1:51" s="13" customFormat="1" ht="12">
      <c r="A131" s="13"/>
      <c r="B131" s="239"/>
      <c r="C131" s="240"/>
      <c r="D131" s="241" t="s">
        <v>161</v>
      </c>
      <c r="E131" s="242" t="s">
        <v>1</v>
      </c>
      <c r="F131" s="243" t="s">
        <v>207</v>
      </c>
      <c r="G131" s="240"/>
      <c r="H131" s="244">
        <v>25.95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161</v>
      </c>
      <c r="AU131" s="250" t="s">
        <v>86</v>
      </c>
      <c r="AV131" s="13" t="s">
        <v>86</v>
      </c>
      <c r="AW131" s="13" t="s">
        <v>34</v>
      </c>
      <c r="AX131" s="13" t="s">
        <v>84</v>
      </c>
      <c r="AY131" s="250" t="s">
        <v>153</v>
      </c>
    </row>
    <row r="132" spans="1:51" s="14" customFormat="1" ht="12">
      <c r="A132" s="14"/>
      <c r="B132" s="251"/>
      <c r="C132" s="252"/>
      <c r="D132" s="241" t="s">
        <v>161</v>
      </c>
      <c r="E132" s="253" t="s">
        <v>1</v>
      </c>
      <c r="F132" s="254" t="s">
        <v>208</v>
      </c>
      <c r="G132" s="252"/>
      <c r="H132" s="253" t="s">
        <v>1</v>
      </c>
      <c r="I132" s="255"/>
      <c r="J132" s="252"/>
      <c r="K132" s="252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161</v>
      </c>
      <c r="AU132" s="260" t="s">
        <v>86</v>
      </c>
      <c r="AV132" s="14" t="s">
        <v>84</v>
      </c>
      <c r="AW132" s="14" t="s">
        <v>34</v>
      </c>
      <c r="AX132" s="14" t="s">
        <v>77</v>
      </c>
      <c r="AY132" s="260" t="s">
        <v>153</v>
      </c>
    </row>
    <row r="133" spans="1:51" s="14" customFormat="1" ht="12">
      <c r="A133" s="14"/>
      <c r="B133" s="251"/>
      <c r="C133" s="252"/>
      <c r="D133" s="241" t="s">
        <v>161</v>
      </c>
      <c r="E133" s="253" t="s">
        <v>1</v>
      </c>
      <c r="F133" s="254" t="s">
        <v>209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161</v>
      </c>
      <c r="AU133" s="260" t="s">
        <v>86</v>
      </c>
      <c r="AV133" s="14" t="s">
        <v>84</v>
      </c>
      <c r="AW133" s="14" t="s">
        <v>34</v>
      </c>
      <c r="AX133" s="14" t="s">
        <v>77</v>
      </c>
      <c r="AY133" s="260" t="s">
        <v>153</v>
      </c>
    </row>
    <row r="134" spans="1:65" s="2" customFormat="1" ht="33" customHeight="1">
      <c r="A134" s="38"/>
      <c r="B134" s="39"/>
      <c r="C134" s="226" t="s">
        <v>86</v>
      </c>
      <c r="D134" s="226" t="s">
        <v>155</v>
      </c>
      <c r="E134" s="227" t="s">
        <v>210</v>
      </c>
      <c r="F134" s="228" t="s">
        <v>211</v>
      </c>
      <c r="G134" s="229" t="s">
        <v>184</v>
      </c>
      <c r="H134" s="230">
        <v>8.65</v>
      </c>
      <c r="I134" s="231"/>
      <c r="J134" s="232">
        <f>ROUND(I134*H134,2)</f>
        <v>0</v>
      </c>
      <c r="K134" s="228" t="s">
        <v>166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159</v>
      </c>
      <c r="AT134" s="237" t="s">
        <v>155</v>
      </c>
      <c r="AU134" s="237" t="s">
        <v>86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84</v>
      </c>
      <c r="BK134" s="238">
        <f>ROUND(I134*H134,2)</f>
        <v>0</v>
      </c>
      <c r="BL134" s="17" t="s">
        <v>159</v>
      </c>
      <c r="BM134" s="237" t="s">
        <v>212</v>
      </c>
    </row>
    <row r="135" spans="1:51" s="13" customFormat="1" ht="12">
      <c r="A135" s="13"/>
      <c r="B135" s="239"/>
      <c r="C135" s="240"/>
      <c r="D135" s="241" t="s">
        <v>161</v>
      </c>
      <c r="E135" s="242" t="s">
        <v>1</v>
      </c>
      <c r="F135" s="243" t="s">
        <v>213</v>
      </c>
      <c r="G135" s="240"/>
      <c r="H135" s="244">
        <v>8.65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161</v>
      </c>
      <c r="AU135" s="250" t="s">
        <v>86</v>
      </c>
      <c r="AV135" s="13" t="s">
        <v>86</v>
      </c>
      <c r="AW135" s="13" t="s">
        <v>34</v>
      </c>
      <c r="AX135" s="13" t="s">
        <v>84</v>
      </c>
      <c r="AY135" s="250" t="s">
        <v>153</v>
      </c>
    </row>
    <row r="136" spans="1:51" s="14" customFormat="1" ht="12">
      <c r="A136" s="14"/>
      <c r="B136" s="251"/>
      <c r="C136" s="252"/>
      <c r="D136" s="241" t="s">
        <v>161</v>
      </c>
      <c r="E136" s="253" t="s">
        <v>1</v>
      </c>
      <c r="F136" s="254" t="s">
        <v>208</v>
      </c>
      <c r="G136" s="252"/>
      <c r="H136" s="253" t="s">
        <v>1</v>
      </c>
      <c r="I136" s="255"/>
      <c r="J136" s="252"/>
      <c r="K136" s="252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161</v>
      </c>
      <c r="AU136" s="260" t="s">
        <v>86</v>
      </c>
      <c r="AV136" s="14" t="s">
        <v>84</v>
      </c>
      <c r="AW136" s="14" t="s">
        <v>34</v>
      </c>
      <c r="AX136" s="14" t="s">
        <v>77</v>
      </c>
      <c r="AY136" s="26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214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33" customHeight="1">
      <c r="A138" s="38"/>
      <c r="B138" s="39"/>
      <c r="C138" s="226" t="s">
        <v>169</v>
      </c>
      <c r="D138" s="226" t="s">
        <v>155</v>
      </c>
      <c r="E138" s="227" t="s">
        <v>215</v>
      </c>
      <c r="F138" s="228" t="s">
        <v>216</v>
      </c>
      <c r="G138" s="229" t="s">
        <v>184</v>
      </c>
      <c r="H138" s="230">
        <v>24.225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217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218</v>
      </c>
      <c r="G139" s="240"/>
      <c r="H139" s="244">
        <v>24.225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219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4" customFormat="1" ht="12">
      <c r="A141" s="14"/>
      <c r="B141" s="251"/>
      <c r="C141" s="252"/>
      <c r="D141" s="241" t="s">
        <v>161</v>
      </c>
      <c r="E141" s="253" t="s">
        <v>1</v>
      </c>
      <c r="F141" s="254" t="s">
        <v>208</v>
      </c>
      <c r="G141" s="252"/>
      <c r="H141" s="253" t="s">
        <v>1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161</v>
      </c>
      <c r="AU141" s="260" t="s">
        <v>86</v>
      </c>
      <c r="AV141" s="14" t="s">
        <v>84</v>
      </c>
      <c r="AW141" s="14" t="s">
        <v>34</v>
      </c>
      <c r="AX141" s="14" t="s">
        <v>77</v>
      </c>
      <c r="AY141" s="260" t="s">
        <v>153</v>
      </c>
    </row>
    <row r="142" spans="1:51" s="14" customFormat="1" ht="12">
      <c r="A142" s="14"/>
      <c r="B142" s="251"/>
      <c r="C142" s="252"/>
      <c r="D142" s="241" t="s">
        <v>161</v>
      </c>
      <c r="E142" s="253" t="s">
        <v>1</v>
      </c>
      <c r="F142" s="254" t="s">
        <v>209</v>
      </c>
      <c r="G142" s="252"/>
      <c r="H142" s="253" t="s">
        <v>1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161</v>
      </c>
      <c r="AU142" s="260" t="s">
        <v>86</v>
      </c>
      <c r="AV142" s="14" t="s">
        <v>84</v>
      </c>
      <c r="AW142" s="14" t="s">
        <v>34</v>
      </c>
      <c r="AX142" s="14" t="s">
        <v>77</v>
      </c>
      <c r="AY142" s="260" t="s">
        <v>153</v>
      </c>
    </row>
    <row r="143" spans="1:65" s="2" customFormat="1" ht="37.8" customHeight="1">
      <c r="A143" s="38"/>
      <c r="B143" s="39"/>
      <c r="C143" s="226" t="s">
        <v>159</v>
      </c>
      <c r="D143" s="226" t="s">
        <v>155</v>
      </c>
      <c r="E143" s="227" t="s">
        <v>220</v>
      </c>
      <c r="F143" s="228" t="s">
        <v>221</v>
      </c>
      <c r="G143" s="229" t="s">
        <v>184</v>
      </c>
      <c r="H143" s="230">
        <v>484.5</v>
      </c>
      <c r="I143" s="231"/>
      <c r="J143" s="232">
        <f>ROUND(I143*H143,2)</f>
        <v>0</v>
      </c>
      <c r="K143" s="228" t="s">
        <v>166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159</v>
      </c>
      <c r="AT143" s="237" t="s">
        <v>155</v>
      </c>
      <c r="AU143" s="237" t="s">
        <v>86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84</v>
      </c>
      <c r="BK143" s="238">
        <f>ROUND(I143*H143,2)</f>
        <v>0</v>
      </c>
      <c r="BL143" s="17" t="s">
        <v>159</v>
      </c>
      <c r="BM143" s="237" t="s">
        <v>222</v>
      </c>
    </row>
    <row r="144" spans="1:51" s="13" customFormat="1" ht="12">
      <c r="A144" s="13"/>
      <c r="B144" s="239"/>
      <c r="C144" s="240"/>
      <c r="D144" s="241" t="s">
        <v>161</v>
      </c>
      <c r="E144" s="242" t="s">
        <v>1</v>
      </c>
      <c r="F144" s="243" t="s">
        <v>223</v>
      </c>
      <c r="G144" s="240"/>
      <c r="H144" s="244">
        <v>484.5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161</v>
      </c>
      <c r="AU144" s="250" t="s">
        <v>86</v>
      </c>
      <c r="AV144" s="13" t="s">
        <v>86</v>
      </c>
      <c r="AW144" s="13" t="s">
        <v>34</v>
      </c>
      <c r="AX144" s="13" t="s">
        <v>84</v>
      </c>
      <c r="AY144" s="250" t="s">
        <v>153</v>
      </c>
    </row>
    <row r="145" spans="1:51" s="14" customFormat="1" ht="12">
      <c r="A145" s="14"/>
      <c r="B145" s="251"/>
      <c r="C145" s="252"/>
      <c r="D145" s="241" t="s">
        <v>161</v>
      </c>
      <c r="E145" s="253" t="s">
        <v>1</v>
      </c>
      <c r="F145" s="254" t="s">
        <v>224</v>
      </c>
      <c r="G145" s="252"/>
      <c r="H145" s="253" t="s">
        <v>1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161</v>
      </c>
      <c r="AU145" s="260" t="s">
        <v>86</v>
      </c>
      <c r="AV145" s="14" t="s">
        <v>84</v>
      </c>
      <c r="AW145" s="14" t="s">
        <v>34</v>
      </c>
      <c r="AX145" s="14" t="s">
        <v>77</v>
      </c>
      <c r="AY145" s="260" t="s">
        <v>153</v>
      </c>
    </row>
    <row r="146" spans="1:51" s="14" customFormat="1" ht="12">
      <c r="A146" s="14"/>
      <c r="B146" s="251"/>
      <c r="C146" s="252"/>
      <c r="D146" s="241" t="s">
        <v>161</v>
      </c>
      <c r="E146" s="253" t="s">
        <v>1</v>
      </c>
      <c r="F146" s="254" t="s">
        <v>208</v>
      </c>
      <c r="G146" s="252"/>
      <c r="H146" s="253" t="s">
        <v>1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161</v>
      </c>
      <c r="AU146" s="260" t="s">
        <v>86</v>
      </c>
      <c r="AV146" s="14" t="s">
        <v>84</v>
      </c>
      <c r="AW146" s="14" t="s">
        <v>34</v>
      </c>
      <c r="AX146" s="14" t="s">
        <v>77</v>
      </c>
      <c r="AY146" s="26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209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65" s="2" customFormat="1" ht="33" customHeight="1">
      <c r="A148" s="38"/>
      <c r="B148" s="39"/>
      <c r="C148" s="226" t="s">
        <v>181</v>
      </c>
      <c r="D148" s="226" t="s">
        <v>155</v>
      </c>
      <c r="E148" s="227" t="s">
        <v>225</v>
      </c>
      <c r="F148" s="228" t="s">
        <v>226</v>
      </c>
      <c r="G148" s="229" t="s">
        <v>184</v>
      </c>
      <c r="H148" s="230">
        <v>8.075</v>
      </c>
      <c r="I148" s="231"/>
      <c r="J148" s="232">
        <f>ROUND(I148*H148,2)</f>
        <v>0</v>
      </c>
      <c r="K148" s="228" t="s">
        <v>166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159</v>
      </c>
      <c r="AT148" s="237" t="s">
        <v>155</v>
      </c>
      <c r="AU148" s="237" t="s">
        <v>86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84</v>
      </c>
      <c r="BK148" s="238">
        <f>ROUND(I148*H148,2)</f>
        <v>0</v>
      </c>
      <c r="BL148" s="17" t="s">
        <v>159</v>
      </c>
      <c r="BM148" s="237" t="s">
        <v>227</v>
      </c>
    </row>
    <row r="149" spans="1:51" s="13" customFormat="1" ht="12">
      <c r="A149" s="13"/>
      <c r="B149" s="239"/>
      <c r="C149" s="240"/>
      <c r="D149" s="241" t="s">
        <v>161</v>
      </c>
      <c r="E149" s="242" t="s">
        <v>1</v>
      </c>
      <c r="F149" s="243" t="s">
        <v>228</v>
      </c>
      <c r="G149" s="240"/>
      <c r="H149" s="244">
        <v>8.075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161</v>
      </c>
      <c r="AU149" s="250" t="s">
        <v>86</v>
      </c>
      <c r="AV149" s="13" t="s">
        <v>86</v>
      </c>
      <c r="AW149" s="13" t="s">
        <v>34</v>
      </c>
      <c r="AX149" s="13" t="s">
        <v>84</v>
      </c>
      <c r="AY149" s="250" t="s">
        <v>153</v>
      </c>
    </row>
    <row r="150" spans="1:51" s="14" customFormat="1" ht="12">
      <c r="A150" s="14"/>
      <c r="B150" s="251"/>
      <c r="C150" s="252"/>
      <c r="D150" s="241" t="s">
        <v>161</v>
      </c>
      <c r="E150" s="253" t="s">
        <v>1</v>
      </c>
      <c r="F150" s="254" t="s">
        <v>224</v>
      </c>
      <c r="G150" s="252"/>
      <c r="H150" s="253" t="s">
        <v>1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161</v>
      </c>
      <c r="AU150" s="260" t="s">
        <v>86</v>
      </c>
      <c r="AV150" s="14" t="s">
        <v>84</v>
      </c>
      <c r="AW150" s="14" t="s">
        <v>34</v>
      </c>
      <c r="AX150" s="14" t="s">
        <v>77</v>
      </c>
      <c r="AY150" s="260" t="s">
        <v>153</v>
      </c>
    </row>
    <row r="151" spans="1:51" s="14" customFormat="1" ht="12">
      <c r="A151" s="14"/>
      <c r="B151" s="251"/>
      <c r="C151" s="252"/>
      <c r="D151" s="241" t="s">
        <v>161</v>
      </c>
      <c r="E151" s="253" t="s">
        <v>1</v>
      </c>
      <c r="F151" s="254" t="s">
        <v>208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161</v>
      </c>
      <c r="AU151" s="260" t="s">
        <v>86</v>
      </c>
      <c r="AV151" s="14" t="s">
        <v>84</v>
      </c>
      <c r="AW151" s="14" t="s">
        <v>34</v>
      </c>
      <c r="AX151" s="14" t="s">
        <v>77</v>
      </c>
      <c r="AY151" s="260" t="s">
        <v>153</v>
      </c>
    </row>
    <row r="152" spans="1:51" s="14" customFormat="1" ht="12">
      <c r="A152" s="14"/>
      <c r="B152" s="251"/>
      <c r="C152" s="252"/>
      <c r="D152" s="241" t="s">
        <v>161</v>
      </c>
      <c r="E152" s="253" t="s">
        <v>1</v>
      </c>
      <c r="F152" s="254" t="s">
        <v>214</v>
      </c>
      <c r="G152" s="252"/>
      <c r="H152" s="253" t="s">
        <v>1</v>
      </c>
      <c r="I152" s="255"/>
      <c r="J152" s="252"/>
      <c r="K152" s="252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161</v>
      </c>
      <c r="AU152" s="260" t="s">
        <v>86</v>
      </c>
      <c r="AV152" s="14" t="s">
        <v>84</v>
      </c>
      <c r="AW152" s="14" t="s">
        <v>34</v>
      </c>
      <c r="AX152" s="14" t="s">
        <v>77</v>
      </c>
      <c r="AY152" s="260" t="s">
        <v>153</v>
      </c>
    </row>
    <row r="153" spans="1:65" s="2" customFormat="1" ht="37.8" customHeight="1">
      <c r="A153" s="38"/>
      <c r="B153" s="39"/>
      <c r="C153" s="226" t="s">
        <v>187</v>
      </c>
      <c r="D153" s="226" t="s">
        <v>155</v>
      </c>
      <c r="E153" s="227" t="s">
        <v>229</v>
      </c>
      <c r="F153" s="228" t="s">
        <v>230</v>
      </c>
      <c r="G153" s="229" t="s">
        <v>184</v>
      </c>
      <c r="H153" s="230">
        <v>161.5</v>
      </c>
      <c r="I153" s="231"/>
      <c r="J153" s="232">
        <f>ROUND(I153*H153,2)</f>
        <v>0</v>
      </c>
      <c r="K153" s="228" t="s">
        <v>166</v>
      </c>
      <c r="L153" s="44"/>
      <c r="M153" s="233" t="s">
        <v>1</v>
      </c>
      <c r="N153" s="234" t="s">
        <v>42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159</v>
      </c>
      <c r="AT153" s="237" t="s">
        <v>155</v>
      </c>
      <c r="AU153" s="237" t="s">
        <v>86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84</v>
      </c>
      <c r="BK153" s="238">
        <f>ROUND(I153*H153,2)</f>
        <v>0</v>
      </c>
      <c r="BL153" s="17" t="s">
        <v>159</v>
      </c>
      <c r="BM153" s="237" t="s">
        <v>231</v>
      </c>
    </row>
    <row r="154" spans="1:51" s="13" customFormat="1" ht="12">
      <c r="A154" s="13"/>
      <c r="B154" s="239"/>
      <c r="C154" s="240"/>
      <c r="D154" s="241" t="s">
        <v>161</v>
      </c>
      <c r="E154" s="242" t="s">
        <v>1</v>
      </c>
      <c r="F154" s="243" t="s">
        <v>232</v>
      </c>
      <c r="G154" s="240"/>
      <c r="H154" s="244">
        <v>161.5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161</v>
      </c>
      <c r="AU154" s="250" t="s">
        <v>86</v>
      </c>
      <c r="AV154" s="13" t="s">
        <v>86</v>
      </c>
      <c r="AW154" s="13" t="s">
        <v>34</v>
      </c>
      <c r="AX154" s="13" t="s">
        <v>84</v>
      </c>
      <c r="AY154" s="250" t="s">
        <v>153</v>
      </c>
    </row>
    <row r="155" spans="1:51" s="14" customFormat="1" ht="12">
      <c r="A155" s="14"/>
      <c r="B155" s="251"/>
      <c r="C155" s="252"/>
      <c r="D155" s="241" t="s">
        <v>161</v>
      </c>
      <c r="E155" s="253" t="s">
        <v>1</v>
      </c>
      <c r="F155" s="254" t="s">
        <v>224</v>
      </c>
      <c r="G155" s="252"/>
      <c r="H155" s="253" t="s">
        <v>1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161</v>
      </c>
      <c r="AU155" s="260" t="s">
        <v>86</v>
      </c>
      <c r="AV155" s="14" t="s">
        <v>84</v>
      </c>
      <c r="AW155" s="14" t="s">
        <v>34</v>
      </c>
      <c r="AX155" s="14" t="s">
        <v>77</v>
      </c>
      <c r="AY155" s="260" t="s">
        <v>153</v>
      </c>
    </row>
    <row r="156" spans="1:51" s="14" customFormat="1" ht="12">
      <c r="A156" s="14"/>
      <c r="B156" s="251"/>
      <c r="C156" s="252"/>
      <c r="D156" s="241" t="s">
        <v>161</v>
      </c>
      <c r="E156" s="253" t="s">
        <v>1</v>
      </c>
      <c r="F156" s="254" t="s">
        <v>208</v>
      </c>
      <c r="G156" s="252"/>
      <c r="H156" s="253" t="s">
        <v>1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161</v>
      </c>
      <c r="AU156" s="260" t="s">
        <v>86</v>
      </c>
      <c r="AV156" s="14" t="s">
        <v>84</v>
      </c>
      <c r="AW156" s="14" t="s">
        <v>34</v>
      </c>
      <c r="AX156" s="14" t="s">
        <v>77</v>
      </c>
      <c r="AY156" s="26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214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65" s="2" customFormat="1" ht="24.15" customHeight="1">
      <c r="A158" s="38"/>
      <c r="B158" s="39"/>
      <c r="C158" s="226" t="s">
        <v>194</v>
      </c>
      <c r="D158" s="226" t="s">
        <v>155</v>
      </c>
      <c r="E158" s="227" t="s">
        <v>233</v>
      </c>
      <c r="F158" s="228" t="s">
        <v>234</v>
      </c>
      <c r="G158" s="229" t="s">
        <v>184</v>
      </c>
      <c r="H158" s="230">
        <v>24.225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235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218</v>
      </c>
      <c r="G159" s="240"/>
      <c r="H159" s="244">
        <v>24.225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208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51" s="14" customFormat="1" ht="12">
      <c r="A161" s="14"/>
      <c r="B161" s="251"/>
      <c r="C161" s="252"/>
      <c r="D161" s="241" t="s">
        <v>161</v>
      </c>
      <c r="E161" s="253" t="s">
        <v>1</v>
      </c>
      <c r="F161" s="254" t="s">
        <v>209</v>
      </c>
      <c r="G161" s="252"/>
      <c r="H161" s="253" t="s">
        <v>1</v>
      </c>
      <c r="I161" s="255"/>
      <c r="J161" s="252"/>
      <c r="K161" s="252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161</v>
      </c>
      <c r="AU161" s="260" t="s">
        <v>86</v>
      </c>
      <c r="AV161" s="14" t="s">
        <v>84</v>
      </c>
      <c r="AW161" s="14" t="s">
        <v>34</v>
      </c>
      <c r="AX161" s="14" t="s">
        <v>77</v>
      </c>
      <c r="AY161" s="260" t="s">
        <v>153</v>
      </c>
    </row>
    <row r="162" spans="1:65" s="2" customFormat="1" ht="24.15" customHeight="1">
      <c r="A162" s="38"/>
      <c r="B162" s="39"/>
      <c r="C162" s="226" t="s">
        <v>236</v>
      </c>
      <c r="D162" s="226" t="s">
        <v>155</v>
      </c>
      <c r="E162" s="227" t="s">
        <v>237</v>
      </c>
      <c r="F162" s="228" t="s">
        <v>238</v>
      </c>
      <c r="G162" s="229" t="s">
        <v>184</v>
      </c>
      <c r="H162" s="230">
        <v>8.075</v>
      </c>
      <c r="I162" s="231"/>
      <c r="J162" s="232">
        <f>ROUND(I162*H162,2)</f>
        <v>0</v>
      </c>
      <c r="K162" s="228" t="s">
        <v>166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159</v>
      </c>
      <c r="AT162" s="237" t="s">
        <v>155</v>
      </c>
      <c r="AU162" s="237" t="s">
        <v>86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84</v>
      </c>
      <c r="BK162" s="238">
        <f>ROUND(I162*H162,2)</f>
        <v>0</v>
      </c>
      <c r="BL162" s="17" t="s">
        <v>159</v>
      </c>
      <c r="BM162" s="237" t="s">
        <v>239</v>
      </c>
    </row>
    <row r="163" spans="1:51" s="13" customFormat="1" ht="12">
      <c r="A163" s="13"/>
      <c r="B163" s="239"/>
      <c r="C163" s="240"/>
      <c r="D163" s="241" t="s">
        <v>161</v>
      </c>
      <c r="E163" s="242" t="s">
        <v>1</v>
      </c>
      <c r="F163" s="243" t="s">
        <v>228</v>
      </c>
      <c r="G163" s="240"/>
      <c r="H163" s="244">
        <v>8.075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161</v>
      </c>
      <c r="AU163" s="250" t="s">
        <v>86</v>
      </c>
      <c r="AV163" s="13" t="s">
        <v>86</v>
      </c>
      <c r="AW163" s="13" t="s">
        <v>34</v>
      </c>
      <c r="AX163" s="13" t="s">
        <v>84</v>
      </c>
      <c r="AY163" s="250" t="s">
        <v>153</v>
      </c>
    </row>
    <row r="164" spans="1:51" s="14" customFormat="1" ht="12">
      <c r="A164" s="14"/>
      <c r="B164" s="251"/>
      <c r="C164" s="252"/>
      <c r="D164" s="241" t="s">
        <v>161</v>
      </c>
      <c r="E164" s="253" t="s">
        <v>1</v>
      </c>
      <c r="F164" s="254" t="s">
        <v>208</v>
      </c>
      <c r="G164" s="252"/>
      <c r="H164" s="253" t="s">
        <v>1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161</v>
      </c>
      <c r="AU164" s="260" t="s">
        <v>86</v>
      </c>
      <c r="AV164" s="14" t="s">
        <v>84</v>
      </c>
      <c r="AW164" s="14" t="s">
        <v>34</v>
      </c>
      <c r="AX164" s="14" t="s">
        <v>77</v>
      </c>
      <c r="AY164" s="260" t="s">
        <v>153</v>
      </c>
    </row>
    <row r="165" spans="1:51" s="14" customFormat="1" ht="12">
      <c r="A165" s="14"/>
      <c r="B165" s="251"/>
      <c r="C165" s="252"/>
      <c r="D165" s="241" t="s">
        <v>161</v>
      </c>
      <c r="E165" s="253" t="s">
        <v>1</v>
      </c>
      <c r="F165" s="254" t="s">
        <v>240</v>
      </c>
      <c r="G165" s="252"/>
      <c r="H165" s="253" t="s">
        <v>1</v>
      </c>
      <c r="I165" s="255"/>
      <c r="J165" s="252"/>
      <c r="K165" s="252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161</v>
      </c>
      <c r="AU165" s="260" t="s">
        <v>86</v>
      </c>
      <c r="AV165" s="14" t="s">
        <v>84</v>
      </c>
      <c r="AW165" s="14" t="s">
        <v>34</v>
      </c>
      <c r="AX165" s="14" t="s">
        <v>77</v>
      </c>
      <c r="AY165" s="260" t="s">
        <v>153</v>
      </c>
    </row>
    <row r="166" spans="1:65" s="2" customFormat="1" ht="24.15" customHeight="1">
      <c r="A166" s="38"/>
      <c r="B166" s="39"/>
      <c r="C166" s="226" t="s">
        <v>192</v>
      </c>
      <c r="D166" s="226" t="s">
        <v>155</v>
      </c>
      <c r="E166" s="227" t="s">
        <v>241</v>
      </c>
      <c r="F166" s="228" t="s">
        <v>242</v>
      </c>
      <c r="G166" s="229" t="s">
        <v>243</v>
      </c>
      <c r="H166" s="230">
        <v>61.37</v>
      </c>
      <c r="I166" s="231"/>
      <c r="J166" s="232">
        <f>ROUND(I166*H166,2)</f>
        <v>0</v>
      </c>
      <c r="K166" s="228" t="s">
        <v>166</v>
      </c>
      <c r="L166" s="44"/>
      <c r="M166" s="233" t="s">
        <v>1</v>
      </c>
      <c r="N166" s="234" t="s">
        <v>42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159</v>
      </c>
      <c r="AT166" s="237" t="s">
        <v>155</v>
      </c>
      <c r="AU166" s="237" t="s">
        <v>86</v>
      </c>
      <c r="AY166" s="17" t="s">
        <v>153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84</v>
      </c>
      <c r="BK166" s="238">
        <f>ROUND(I166*H166,2)</f>
        <v>0</v>
      </c>
      <c r="BL166" s="17" t="s">
        <v>159</v>
      </c>
      <c r="BM166" s="237" t="s">
        <v>244</v>
      </c>
    </row>
    <row r="167" spans="1:51" s="13" customFormat="1" ht="12">
      <c r="A167" s="13"/>
      <c r="B167" s="239"/>
      <c r="C167" s="240"/>
      <c r="D167" s="241" t="s">
        <v>161</v>
      </c>
      <c r="E167" s="242" t="s">
        <v>1</v>
      </c>
      <c r="F167" s="243" t="s">
        <v>245</v>
      </c>
      <c r="G167" s="240"/>
      <c r="H167" s="244">
        <v>61.37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161</v>
      </c>
      <c r="AU167" s="250" t="s">
        <v>86</v>
      </c>
      <c r="AV167" s="13" t="s">
        <v>86</v>
      </c>
      <c r="AW167" s="13" t="s">
        <v>34</v>
      </c>
      <c r="AX167" s="13" t="s">
        <v>84</v>
      </c>
      <c r="AY167" s="250" t="s">
        <v>153</v>
      </c>
    </row>
    <row r="168" spans="1:51" s="14" customFormat="1" ht="12">
      <c r="A168" s="14"/>
      <c r="B168" s="251"/>
      <c r="C168" s="252"/>
      <c r="D168" s="241" t="s">
        <v>161</v>
      </c>
      <c r="E168" s="253" t="s">
        <v>1</v>
      </c>
      <c r="F168" s="254" t="s">
        <v>246</v>
      </c>
      <c r="G168" s="252"/>
      <c r="H168" s="253" t="s">
        <v>1</v>
      </c>
      <c r="I168" s="255"/>
      <c r="J168" s="252"/>
      <c r="K168" s="252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161</v>
      </c>
      <c r="AU168" s="260" t="s">
        <v>86</v>
      </c>
      <c r="AV168" s="14" t="s">
        <v>84</v>
      </c>
      <c r="AW168" s="14" t="s">
        <v>34</v>
      </c>
      <c r="AX168" s="14" t="s">
        <v>77</v>
      </c>
      <c r="AY168" s="260" t="s">
        <v>153</v>
      </c>
    </row>
    <row r="169" spans="1:51" s="14" customFormat="1" ht="12">
      <c r="A169" s="14"/>
      <c r="B169" s="251"/>
      <c r="C169" s="252"/>
      <c r="D169" s="241" t="s">
        <v>161</v>
      </c>
      <c r="E169" s="253" t="s">
        <v>1</v>
      </c>
      <c r="F169" s="254" t="s">
        <v>247</v>
      </c>
      <c r="G169" s="252"/>
      <c r="H169" s="253" t="s">
        <v>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161</v>
      </c>
      <c r="AU169" s="260" t="s">
        <v>86</v>
      </c>
      <c r="AV169" s="14" t="s">
        <v>84</v>
      </c>
      <c r="AW169" s="14" t="s">
        <v>34</v>
      </c>
      <c r="AX169" s="14" t="s">
        <v>77</v>
      </c>
      <c r="AY169" s="26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248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26" t="s">
        <v>249</v>
      </c>
      <c r="D171" s="226" t="s">
        <v>155</v>
      </c>
      <c r="E171" s="227" t="s">
        <v>250</v>
      </c>
      <c r="F171" s="228" t="s">
        <v>251</v>
      </c>
      <c r="G171" s="229" t="s">
        <v>184</v>
      </c>
      <c r="H171" s="230">
        <v>2.3</v>
      </c>
      <c r="I171" s="231"/>
      <c r="J171" s="232">
        <f>ROUND(I171*H171,2)</f>
        <v>0</v>
      </c>
      <c r="K171" s="228" t="s">
        <v>166</v>
      </c>
      <c r="L171" s="44"/>
      <c r="M171" s="233" t="s">
        <v>1</v>
      </c>
      <c r="N171" s="234" t="s">
        <v>42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159</v>
      </c>
      <c r="AT171" s="237" t="s">
        <v>155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252</v>
      </c>
    </row>
    <row r="172" spans="1:51" s="13" customFormat="1" ht="12">
      <c r="A172" s="13"/>
      <c r="B172" s="239"/>
      <c r="C172" s="240"/>
      <c r="D172" s="241" t="s">
        <v>161</v>
      </c>
      <c r="E172" s="242" t="s">
        <v>1</v>
      </c>
      <c r="F172" s="243" t="s">
        <v>253</v>
      </c>
      <c r="G172" s="240"/>
      <c r="H172" s="244">
        <v>2.3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161</v>
      </c>
      <c r="AU172" s="250" t="s">
        <v>86</v>
      </c>
      <c r="AV172" s="13" t="s">
        <v>86</v>
      </c>
      <c r="AW172" s="13" t="s">
        <v>34</v>
      </c>
      <c r="AX172" s="13" t="s">
        <v>84</v>
      </c>
      <c r="AY172" s="250" t="s">
        <v>153</v>
      </c>
    </row>
    <row r="173" spans="1:51" s="14" customFormat="1" ht="12">
      <c r="A173" s="14"/>
      <c r="B173" s="251"/>
      <c r="C173" s="252"/>
      <c r="D173" s="241" t="s">
        <v>161</v>
      </c>
      <c r="E173" s="253" t="s">
        <v>1</v>
      </c>
      <c r="F173" s="254" t="s">
        <v>254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161</v>
      </c>
      <c r="AU173" s="260" t="s">
        <v>86</v>
      </c>
      <c r="AV173" s="14" t="s">
        <v>84</v>
      </c>
      <c r="AW173" s="14" t="s">
        <v>34</v>
      </c>
      <c r="AX173" s="14" t="s">
        <v>77</v>
      </c>
      <c r="AY173" s="260" t="s">
        <v>153</v>
      </c>
    </row>
    <row r="174" spans="1:65" s="2" customFormat="1" ht="24.15" customHeight="1">
      <c r="A174" s="38"/>
      <c r="B174" s="39"/>
      <c r="C174" s="226" t="s">
        <v>255</v>
      </c>
      <c r="D174" s="226" t="s">
        <v>155</v>
      </c>
      <c r="E174" s="227" t="s">
        <v>256</v>
      </c>
      <c r="F174" s="228" t="s">
        <v>257</v>
      </c>
      <c r="G174" s="229" t="s">
        <v>158</v>
      </c>
      <c r="H174" s="230">
        <v>42.3</v>
      </c>
      <c r="I174" s="231"/>
      <c r="J174" s="232">
        <f>ROUND(I174*H174,2)</f>
        <v>0</v>
      </c>
      <c r="K174" s="228" t="s">
        <v>166</v>
      </c>
      <c r="L174" s="44"/>
      <c r="M174" s="233" t="s">
        <v>1</v>
      </c>
      <c r="N174" s="234" t="s">
        <v>42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159</v>
      </c>
      <c r="AT174" s="237" t="s">
        <v>155</v>
      </c>
      <c r="AU174" s="237" t="s">
        <v>86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84</v>
      </c>
      <c r="BK174" s="238">
        <f>ROUND(I174*H174,2)</f>
        <v>0</v>
      </c>
      <c r="BL174" s="17" t="s">
        <v>159</v>
      </c>
      <c r="BM174" s="237" t="s">
        <v>258</v>
      </c>
    </row>
    <row r="175" spans="1:51" s="13" customFormat="1" ht="12">
      <c r="A175" s="13"/>
      <c r="B175" s="239"/>
      <c r="C175" s="240"/>
      <c r="D175" s="241" t="s">
        <v>161</v>
      </c>
      <c r="E175" s="242" t="s">
        <v>1</v>
      </c>
      <c r="F175" s="243" t="s">
        <v>259</v>
      </c>
      <c r="G175" s="240"/>
      <c r="H175" s="244">
        <v>42.3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161</v>
      </c>
      <c r="AU175" s="250" t="s">
        <v>86</v>
      </c>
      <c r="AV175" s="13" t="s">
        <v>86</v>
      </c>
      <c r="AW175" s="13" t="s">
        <v>34</v>
      </c>
      <c r="AX175" s="13" t="s">
        <v>84</v>
      </c>
      <c r="AY175" s="250" t="s">
        <v>153</v>
      </c>
    </row>
    <row r="176" spans="1:51" s="14" customFormat="1" ht="12">
      <c r="A176" s="14"/>
      <c r="B176" s="251"/>
      <c r="C176" s="252"/>
      <c r="D176" s="241" t="s">
        <v>161</v>
      </c>
      <c r="E176" s="253" t="s">
        <v>1</v>
      </c>
      <c r="F176" s="254" t="s">
        <v>208</v>
      </c>
      <c r="G176" s="252"/>
      <c r="H176" s="253" t="s">
        <v>1</v>
      </c>
      <c r="I176" s="255"/>
      <c r="J176" s="252"/>
      <c r="K176" s="252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161</v>
      </c>
      <c r="AU176" s="260" t="s">
        <v>86</v>
      </c>
      <c r="AV176" s="14" t="s">
        <v>84</v>
      </c>
      <c r="AW176" s="14" t="s">
        <v>34</v>
      </c>
      <c r="AX176" s="14" t="s">
        <v>77</v>
      </c>
      <c r="AY176" s="260" t="s">
        <v>153</v>
      </c>
    </row>
    <row r="177" spans="1:51" s="14" customFormat="1" ht="12">
      <c r="A177" s="14"/>
      <c r="B177" s="251"/>
      <c r="C177" s="252"/>
      <c r="D177" s="241" t="s">
        <v>161</v>
      </c>
      <c r="E177" s="253" t="s">
        <v>1</v>
      </c>
      <c r="F177" s="254" t="s">
        <v>209</v>
      </c>
      <c r="G177" s="252"/>
      <c r="H177" s="253" t="s">
        <v>1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161</v>
      </c>
      <c r="AU177" s="260" t="s">
        <v>86</v>
      </c>
      <c r="AV177" s="14" t="s">
        <v>84</v>
      </c>
      <c r="AW177" s="14" t="s">
        <v>34</v>
      </c>
      <c r="AX177" s="14" t="s">
        <v>77</v>
      </c>
      <c r="AY177" s="260" t="s">
        <v>153</v>
      </c>
    </row>
    <row r="178" spans="1:65" s="2" customFormat="1" ht="24.15" customHeight="1">
      <c r="A178" s="38"/>
      <c r="B178" s="39"/>
      <c r="C178" s="226" t="s">
        <v>260</v>
      </c>
      <c r="D178" s="226" t="s">
        <v>155</v>
      </c>
      <c r="E178" s="227" t="s">
        <v>261</v>
      </c>
      <c r="F178" s="228" t="s">
        <v>262</v>
      </c>
      <c r="G178" s="229" t="s">
        <v>158</v>
      </c>
      <c r="H178" s="230">
        <v>14.1</v>
      </c>
      <c r="I178" s="231"/>
      <c r="J178" s="232">
        <f>ROUND(I178*H178,2)</f>
        <v>0</v>
      </c>
      <c r="K178" s="228" t="s">
        <v>166</v>
      </c>
      <c r="L178" s="44"/>
      <c r="M178" s="233" t="s">
        <v>1</v>
      </c>
      <c r="N178" s="234" t="s">
        <v>42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159</v>
      </c>
      <c r="AT178" s="237" t="s">
        <v>155</v>
      </c>
      <c r="AU178" s="237" t="s">
        <v>86</v>
      </c>
      <c r="AY178" s="17" t="s">
        <v>153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84</v>
      </c>
      <c r="BK178" s="238">
        <f>ROUND(I178*H178,2)</f>
        <v>0</v>
      </c>
      <c r="BL178" s="17" t="s">
        <v>159</v>
      </c>
      <c r="BM178" s="237" t="s">
        <v>263</v>
      </c>
    </row>
    <row r="179" spans="1:51" s="13" customFormat="1" ht="12">
      <c r="A179" s="13"/>
      <c r="B179" s="239"/>
      <c r="C179" s="240"/>
      <c r="D179" s="241" t="s">
        <v>161</v>
      </c>
      <c r="E179" s="242" t="s">
        <v>1</v>
      </c>
      <c r="F179" s="243" t="s">
        <v>264</v>
      </c>
      <c r="G179" s="240"/>
      <c r="H179" s="244">
        <v>14.1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161</v>
      </c>
      <c r="AU179" s="250" t="s">
        <v>86</v>
      </c>
      <c r="AV179" s="13" t="s">
        <v>86</v>
      </c>
      <c r="AW179" s="13" t="s">
        <v>34</v>
      </c>
      <c r="AX179" s="13" t="s">
        <v>84</v>
      </c>
      <c r="AY179" s="250" t="s">
        <v>153</v>
      </c>
    </row>
    <row r="180" spans="1:51" s="14" customFormat="1" ht="12">
      <c r="A180" s="14"/>
      <c r="B180" s="251"/>
      <c r="C180" s="252"/>
      <c r="D180" s="241" t="s">
        <v>161</v>
      </c>
      <c r="E180" s="253" t="s">
        <v>1</v>
      </c>
      <c r="F180" s="254" t="s">
        <v>208</v>
      </c>
      <c r="G180" s="252"/>
      <c r="H180" s="253" t="s">
        <v>1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161</v>
      </c>
      <c r="AU180" s="260" t="s">
        <v>86</v>
      </c>
      <c r="AV180" s="14" t="s">
        <v>84</v>
      </c>
      <c r="AW180" s="14" t="s">
        <v>34</v>
      </c>
      <c r="AX180" s="14" t="s">
        <v>77</v>
      </c>
      <c r="AY180" s="260" t="s">
        <v>153</v>
      </c>
    </row>
    <row r="181" spans="1:51" s="14" customFormat="1" ht="12">
      <c r="A181" s="14"/>
      <c r="B181" s="251"/>
      <c r="C181" s="252"/>
      <c r="D181" s="241" t="s">
        <v>161</v>
      </c>
      <c r="E181" s="253" t="s">
        <v>1</v>
      </c>
      <c r="F181" s="254" t="s">
        <v>214</v>
      </c>
      <c r="G181" s="252"/>
      <c r="H181" s="253" t="s">
        <v>1</v>
      </c>
      <c r="I181" s="255"/>
      <c r="J181" s="252"/>
      <c r="K181" s="252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161</v>
      </c>
      <c r="AU181" s="260" t="s">
        <v>86</v>
      </c>
      <c r="AV181" s="14" t="s">
        <v>84</v>
      </c>
      <c r="AW181" s="14" t="s">
        <v>34</v>
      </c>
      <c r="AX181" s="14" t="s">
        <v>77</v>
      </c>
      <c r="AY181" s="260" t="s">
        <v>153</v>
      </c>
    </row>
    <row r="182" spans="1:65" s="2" customFormat="1" ht="24.15" customHeight="1">
      <c r="A182" s="38"/>
      <c r="B182" s="39"/>
      <c r="C182" s="226" t="s">
        <v>265</v>
      </c>
      <c r="D182" s="226" t="s">
        <v>155</v>
      </c>
      <c r="E182" s="227" t="s">
        <v>266</v>
      </c>
      <c r="F182" s="228" t="s">
        <v>267</v>
      </c>
      <c r="G182" s="229" t="s">
        <v>158</v>
      </c>
      <c r="H182" s="230">
        <v>32.4</v>
      </c>
      <c r="I182" s="231"/>
      <c r="J182" s="232">
        <f>ROUND(I182*H182,2)</f>
        <v>0</v>
      </c>
      <c r="K182" s="228" t="s">
        <v>166</v>
      </c>
      <c r="L182" s="44"/>
      <c r="M182" s="233" t="s">
        <v>1</v>
      </c>
      <c r="N182" s="234" t="s">
        <v>42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159</v>
      </c>
      <c r="AT182" s="237" t="s">
        <v>155</v>
      </c>
      <c r="AU182" s="237" t="s">
        <v>86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84</v>
      </c>
      <c r="BK182" s="238">
        <f>ROUND(I182*H182,2)</f>
        <v>0</v>
      </c>
      <c r="BL182" s="17" t="s">
        <v>159</v>
      </c>
      <c r="BM182" s="237" t="s">
        <v>268</v>
      </c>
    </row>
    <row r="183" spans="1:51" s="13" customFormat="1" ht="12">
      <c r="A183" s="13"/>
      <c r="B183" s="239"/>
      <c r="C183" s="240"/>
      <c r="D183" s="241" t="s">
        <v>161</v>
      </c>
      <c r="E183" s="242" t="s">
        <v>1</v>
      </c>
      <c r="F183" s="243" t="s">
        <v>269</v>
      </c>
      <c r="G183" s="240"/>
      <c r="H183" s="244">
        <v>32.4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161</v>
      </c>
      <c r="AU183" s="250" t="s">
        <v>86</v>
      </c>
      <c r="AV183" s="13" t="s">
        <v>86</v>
      </c>
      <c r="AW183" s="13" t="s">
        <v>34</v>
      </c>
      <c r="AX183" s="13" t="s">
        <v>84</v>
      </c>
      <c r="AY183" s="250" t="s">
        <v>153</v>
      </c>
    </row>
    <row r="184" spans="1:51" s="14" customFormat="1" ht="12">
      <c r="A184" s="14"/>
      <c r="B184" s="251"/>
      <c r="C184" s="252"/>
      <c r="D184" s="241" t="s">
        <v>161</v>
      </c>
      <c r="E184" s="253" t="s">
        <v>1</v>
      </c>
      <c r="F184" s="254" t="s">
        <v>208</v>
      </c>
      <c r="G184" s="252"/>
      <c r="H184" s="253" t="s">
        <v>1</v>
      </c>
      <c r="I184" s="255"/>
      <c r="J184" s="252"/>
      <c r="K184" s="252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161</v>
      </c>
      <c r="AU184" s="260" t="s">
        <v>86</v>
      </c>
      <c r="AV184" s="14" t="s">
        <v>84</v>
      </c>
      <c r="AW184" s="14" t="s">
        <v>34</v>
      </c>
      <c r="AX184" s="14" t="s">
        <v>77</v>
      </c>
      <c r="AY184" s="260" t="s">
        <v>153</v>
      </c>
    </row>
    <row r="185" spans="1:51" s="14" customFormat="1" ht="12">
      <c r="A185" s="14"/>
      <c r="B185" s="251"/>
      <c r="C185" s="252"/>
      <c r="D185" s="241" t="s">
        <v>161</v>
      </c>
      <c r="E185" s="253" t="s">
        <v>1</v>
      </c>
      <c r="F185" s="254" t="s">
        <v>209</v>
      </c>
      <c r="G185" s="252"/>
      <c r="H185" s="253" t="s">
        <v>1</v>
      </c>
      <c r="I185" s="255"/>
      <c r="J185" s="252"/>
      <c r="K185" s="252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161</v>
      </c>
      <c r="AU185" s="260" t="s">
        <v>86</v>
      </c>
      <c r="AV185" s="14" t="s">
        <v>84</v>
      </c>
      <c r="AW185" s="14" t="s">
        <v>34</v>
      </c>
      <c r="AX185" s="14" t="s">
        <v>77</v>
      </c>
      <c r="AY185" s="260" t="s">
        <v>153</v>
      </c>
    </row>
    <row r="186" spans="1:65" s="2" customFormat="1" ht="24.15" customHeight="1">
      <c r="A186" s="38"/>
      <c r="B186" s="39"/>
      <c r="C186" s="226" t="s">
        <v>270</v>
      </c>
      <c r="D186" s="226" t="s">
        <v>155</v>
      </c>
      <c r="E186" s="227" t="s">
        <v>271</v>
      </c>
      <c r="F186" s="228" t="s">
        <v>272</v>
      </c>
      <c r="G186" s="229" t="s">
        <v>158</v>
      </c>
      <c r="H186" s="230">
        <v>10.8</v>
      </c>
      <c r="I186" s="231"/>
      <c r="J186" s="232">
        <f>ROUND(I186*H186,2)</f>
        <v>0</v>
      </c>
      <c r="K186" s="228" t="s">
        <v>166</v>
      </c>
      <c r="L186" s="44"/>
      <c r="M186" s="233" t="s">
        <v>1</v>
      </c>
      <c r="N186" s="234" t="s">
        <v>42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159</v>
      </c>
      <c r="AT186" s="237" t="s">
        <v>155</v>
      </c>
      <c r="AU186" s="237" t="s">
        <v>86</v>
      </c>
      <c r="AY186" s="17" t="s">
        <v>153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84</v>
      </c>
      <c r="BK186" s="238">
        <f>ROUND(I186*H186,2)</f>
        <v>0</v>
      </c>
      <c r="BL186" s="17" t="s">
        <v>159</v>
      </c>
      <c r="BM186" s="237" t="s">
        <v>273</v>
      </c>
    </row>
    <row r="187" spans="1:51" s="13" customFormat="1" ht="12">
      <c r="A187" s="13"/>
      <c r="B187" s="239"/>
      <c r="C187" s="240"/>
      <c r="D187" s="241" t="s">
        <v>161</v>
      </c>
      <c r="E187" s="242" t="s">
        <v>1</v>
      </c>
      <c r="F187" s="243" t="s">
        <v>274</v>
      </c>
      <c r="G187" s="240"/>
      <c r="H187" s="244">
        <v>10.8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0" t="s">
        <v>161</v>
      </c>
      <c r="AU187" s="250" t="s">
        <v>86</v>
      </c>
      <c r="AV187" s="13" t="s">
        <v>86</v>
      </c>
      <c r="AW187" s="13" t="s">
        <v>34</v>
      </c>
      <c r="AX187" s="13" t="s">
        <v>84</v>
      </c>
      <c r="AY187" s="250" t="s">
        <v>153</v>
      </c>
    </row>
    <row r="188" spans="1:51" s="14" customFormat="1" ht="12">
      <c r="A188" s="14"/>
      <c r="B188" s="251"/>
      <c r="C188" s="252"/>
      <c r="D188" s="241" t="s">
        <v>161</v>
      </c>
      <c r="E188" s="253" t="s">
        <v>1</v>
      </c>
      <c r="F188" s="254" t="s">
        <v>208</v>
      </c>
      <c r="G188" s="252"/>
      <c r="H188" s="253" t="s">
        <v>1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161</v>
      </c>
      <c r="AU188" s="260" t="s">
        <v>86</v>
      </c>
      <c r="AV188" s="14" t="s">
        <v>84</v>
      </c>
      <c r="AW188" s="14" t="s">
        <v>34</v>
      </c>
      <c r="AX188" s="14" t="s">
        <v>77</v>
      </c>
      <c r="AY188" s="260" t="s">
        <v>153</v>
      </c>
    </row>
    <row r="189" spans="1:51" s="14" customFormat="1" ht="12">
      <c r="A189" s="14"/>
      <c r="B189" s="251"/>
      <c r="C189" s="252"/>
      <c r="D189" s="241" t="s">
        <v>161</v>
      </c>
      <c r="E189" s="253" t="s">
        <v>1</v>
      </c>
      <c r="F189" s="254" t="s">
        <v>240</v>
      </c>
      <c r="G189" s="252"/>
      <c r="H189" s="253" t="s">
        <v>1</v>
      </c>
      <c r="I189" s="255"/>
      <c r="J189" s="252"/>
      <c r="K189" s="252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161</v>
      </c>
      <c r="AU189" s="260" t="s">
        <v>86</v>
      </c>
      <c r="AV189" s="14" t="s">
        <v>84</v>
      </c>
      <c r="AW189" s="14" t="s">
        <v>34</v>
      </c>
      <c r="AX189" s="14" t="s">
        <v>77</v>
      </c>
      <c r="AY189" s="260" t="s">
        <v>153</v>
      </c>
    </row>
    <row r="190" spans="1:63" s="12" customFormat="1" ht="22.8" customHeight="1">
      <c r="A190" s="12"/>
      <c r="B190" s="210"/>
      <c r="C190" s="211"/>
      <c r="D190" s="212" t="s">
        <v>76</v>
      </c>
      <c r="E190" s="224" t="s">
        <v>86</v>
      </c>
      <c r="F190" s="224" t="s">
        <v>275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SUM(P191:P194)</f>
        <v>0</v>
      </c>
      <c r="Q190" s="218"/>
      <c r="R190" s="219">
        <f>SUM(R191:R194)</f>
        <v>25.288999999999998</v>
      </c>
      <c r="S190" s="218"/>
      <c r="T190" s="220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1" t="s">
        <v>84</v>
      </c>
      <c r="AT190" s="222" t="s">
        <v>76</v>
      </c>
      <c r="AU190" s="222" t="s">
        <v>84</v>
      </c>
      <c r="AY190" s="221" t="s">
        <v>153</v>
      </c>
      <c r="BK190" s="223">
        <f>SUM(BK191:BK194)</f>
        <v>0</v>
      </c>
    </row>
    <row r="191" spans="1:65" s="2" customFormat="1" ht="24.15" customHeight="1">
      <c r="A191" s="38"/>
      <c r="B191" s="39"/>
      <c r="C191" s="226" t="s">
        <v>8</v>
      </c>
      <c r="D191" s="226" t="s">
        <v>155</v>
      </c>
      <c r="E191" s="227" t="s">
        <v>276</v>
      </c>
      <c r="F191" s="228" t="s">
        <v>277</v>
      </c>
      <c r="G191" s="229" t="s">
        <v>184</v>
      </c>
      <c r="H191" s="230">
        <v>9.5</v>
      </c>
      <c r="I191" s="231"/>
      <c r="J191" s="232">
        <f>ROUND(I191*H191,2)</f>
        <v>0</v>
      </c>
      <c r="K191" s="228" t="s">
        <v>166</v>
      </c>
      <c r="L191" s="44"/>
      <c r="M191" s="233" t="s">
        <v>1</v>
      </c>
      <c r="N191" s="234" t="s">
        <v>42</v>
      </c>
      <c r="O191" s="91"/>
      <c r="P191" s="235">
        <f>O191*H191</f>
        <v>0</v>
      </c>
      <c r="Q191" s="235">
        <v>2.662</v>
      </c>
      <c r="R191" s="235">
        <f>Q191*H191</f>
        <v>25.288999999999998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159</v>
      </c>
      <c r="AT191" s="237" t="s">
        <v>155</v>
      </c>
      <c r="AU191" s="237" t="s">
        <v>86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84</v>
      </c>
      <c r="BK191" s="238">
        <f>ROUND(I191*H191,2)</f>
        <v>0</v>
      </c>
      <c r="BL191" s="17" t="s">
        <v>159</v>
      </c>
      <c r="BM191" s="237" t="s">
        <v>278</v>
      </c>
    </row>
    <row r="192" spans="1:51" s="13" customFormat="1" ht="12">
      <c r="A192" s="13"/>
      <c r="B192" s="239"/>
      <c r="C192" s="240"/>
      <c r="D192" s="241" t="s">
        <v>161</v>
      </c>
      <c r="E192" s="242" t="s">
        <v>1</v>
      </c>
      <c r="F192" s="243" t="s">
        <v>279</v>
      </c>
      <c r="G192" s="240"/>
      <c r="H192" s="244">
        <v>9.5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161</v>
      </c>
      <c r="AU192" s="250" t="s">
        <v>86</v>
      </c>
      <c r="AV192" s="13" t="s">
        <v>86</v>
      </c>
      <c r="AW192" s="13" t="s">
        <v>34</v>
      </c>
      <c r="AX192" s="13" t="s">
        <v>84</v>
      </c>
      <c r="AY192" s="250" t="s">
        <v>153</v>
      </c>
    </row>
    <row r="193" spans="1:51" s="14" customFormat="1" ht="12">
      <c r="A193" s="14"/>
      <c r="B193" s="251"/>
      <c r="C193" s="252"/>
      <c r="D193" s="241" t="s">
        <v>161</v>
      </c>
      <c r="E193" s="253" t="s">
        <v>1</v>
      </c>
      <c r="F193" s="254" t="s">
        <v>280</v>
      </c>
      <c r="G193" s="252"/>
      <c r="H193" s="253" t="s">
        <v>1</v>
      </c>
      <c r="I193" s="255"/>
      <c r="J193" s="252"/>
      <c r="K193" s="252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161</v>
      </c>
      <c r="AU193" s="260" t="s">
        <v>86</v>
      </c>
      <c r="AV193" s="14" t="s">
        <v>84</v>
      </c>
      <c r="AW193" s="14" t="s">
        <v>34</v>
      </c>
      <c r="AX193" s="14" t="s">
        <v>77</v>
      </c>
      <c r="AY193" s="260" t="s">
        <v>153</v>
      </c>
    </row>
    <row r="194" spans="1:51" s="14" customFormat="1" ht="12">
      <c r="A194" s="14"/>
      <c r="B194" s="251"/>
      <c r="C194" s="252"/>
      <c r="D194" s="241" t="s">
        <v>161</v>
      </c>
      <c r="E194" s="253" t="s">
        <v>1</v>
      </c>
      <c r="F194" s="254" t="s">
        <v>254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161</v>
      </c>
      <c r="AU194" s="260" t="s">
        <v>86</v>
      </c>
      <c r="AV194" s="14" t="s">
        <v>84</v>
      </c>
      <c r="AW194" s="14" t="s">
        <v>34</v>
      </c>
      <c r="AX194" s="14" t="s">
        <v>77</v>
      </c>
      <c r="AY194" s="260" t="s">
        <v>153</v>
      </c>
    </row>
    <row r="195" spans="1:63" s="12" customFormat="1" ht="22.8" customHeight="1">
      <c r="A195" s="12"/>
      <c r="B195" s="210"/>
      <c r="C195" s="211"/>
      <c r="D195" s="212" t="s">
        <v>76</v>
      </c>
      <c r="E195" s="224" t="s">
        <v>169</v>
      </c>
      <c r="F195" s="224" t="s">
        <v>281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SUM(P196:P201)</f>
        <v>0</v>
      </c>
      <c r="Q195" s="218"/>
      <c r="R195" s="219">
        <f>SUM(R196:R201)</f>
        <v>35.498232</v>
      </c>
      <c r="S195" s="218"/>
      <c r="T195" s="220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84</v>
      </c>
      <c r="AT195" s="222" t="s">
        <v>76</v>
      </c>
      <c r="AU195" s="222" t="s">
        <v>84</v>
      </c>
      <c r="AY195" s="221" t="s">
        <v>153</v>
      </c>
      <c r="BK195" s="223">
        <f>SUM(BK196:BK201)</f>
        <v>0</v>
      </c>
    </row>
    <row r="196" spans="1:65" s="2" customFormat="1" ht="24.15" customHeight="1">
      <c r="A196" s="38"/>
      <c r="B196" s="39"/>
      <c r="C196" s="226" t="s">
        <v>282</v>
      </c>
      <c r="D196" s="226" t="s">
        <v>155</v>
      </c>
      <c r="E196" s="227" t="s">
        <v>283</v>
      </c>
      <c r="F196" s="228" t="s">
        <v>284</v>
      </c>
      <c r="G196" s="229" t="s">
        <v>184</v>
      </c>
      <c r="H196" s="230">
        <v>11.4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42</v>
      </c>
      <c r="O196" s="91"/>
      <c r="P196" s="235">
        <f>O196*H196</f>
        <v>0</v>
      </c>
      <c r="Q196" s="235">
        <v>3.11388</v>
      </c>
      <c r="R196" s="235">
        <f>Q196*H196</f>
        <v>35.498232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159</v>
      </c>
      <c r="AT196" s="237" t="s">
        <v>155</v>
      </c>
      <c r="AU196" s="237" t="s">
        <v>86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84</v>
      </c>
      <c r="BK196" s="238">
        <f>ROUND(I196*H196,2)</f>
        <v>0</v>
      </c>
      <c r="BL196" s="17" t="s">
        <v>159</v>
      </c>
      <c r="BM196" s="237" t="s">
        <v>285</v>
      </c>
    </row>
    <row r="197" spans="1:51" s="13" customFormat="1" ht="12">
      <c r="A197" s="13"/>
      <c r="B197" s="239"/>
      <c r="C197" s="240"/>
      <c r="D197" s="241" t="s">
        <v>161</v>
      </c>
      <c r="E197" s="242" t="s">
        <v>1</v>
      </c>
      <c r="F197" s="243" t="s">
        <v>286</v>
      </c>
      <c r="G197" s="240"/>
      <c r="H197" s="244">
        <v>11.4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161</v>
      </c>
      <c r="AU197" s="250" t="s">
        <v>86</v>
      </c>
      <c r="AV197" s="13" t="s">
        <v>86</v>
      </c>
      <c r="AW197" s="13" t="s">
        <v>34</v>
      </c>
      <c r="AX197" s="13" t="s">
        <v>84</v>
      </c>
      <c r="AY197" s="250" t="s">
        <v>153</v>
      </c>
    </row>
    <row r="198" spans="1:51" s="14" customFormat="1" ht="12">
      <c r="A198" s="14"/>
      <c r="B198" s="251"/>
      <c r="C198" s="252"/>
      <c r="D198" s="241" t="s">
        <v>161</v>
      </c>
      <c r="E198" s="253" t="s">
        <v>1</v>
      </c>
      <c r="F198" s="254" t="s">
        <v>287</v>
      </c>
      <c r="G198" s="252"/>
      <c r="H198" s="253" t="s">
        <v>1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161</v>
      </c>
      <c r="AU198" s="260" t="s">
        <v>86</v>
      </c>
      <c r="AV198" s="14" t="s">
        <v>84</v>
      </c>
      <c r="AW198" s="14" t="s">
        <v>34</v>
      </c>
      <c r="AX198" s="14" t="s">
        <v>77</v>
      </c>
      <c r="AY198" s="260" t="s">
        <v>153</v>
      </c>
    </row>
    <row r="199" spans="1:51" s="14" customFormat="1" ht="12">
      <c r="A199" s="14"/>
      <c r="B199" s="251"/>
      <c r="C199" s="252"/>
      <c r="D199" s="241" t="s">
        <v>161</v>
      </c>
      <c r="E199" s="253" t="s">
        <v>1</v>
      </c>
      <c r="F199" s="254" t="s">
        <v>288</v>
      </c>
      <c r="G199" s="252"/>
      <c r="H199" s="253" t="s">
        <v>1</v>
      </c>
      <c r="I199" s="255"/>
      <c r="J199" s="252"/>
      <c r="K199" s="252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161</v>
      </c>
      <c r="AU199" s="260" t="s">
        <v>86</v>
      </c>
      <c r="AV199" s="14" t="s">
        <v>84</v>
      </c>
      <c r="AW199" s="14" t="s">
        <v>34</v>
      </c>
      <c r="AX199" s="14" t="s">
        <v>77</v>
      </c>
      <c r="AY199" s="260" t="s">
        <v>153</v>
      </c>
    </row>
    <row r="200" spans="1:51" s="14" customFormat="1" ht="12">
      <c r="A200" s="14"/>
      <c r="B200" s="251"/>
      <c r="C200" s="252"/>
      <c r="D200" s="241" t="s">
        <v>161</v>
      </c>
      <c r="E200" s="253" t="s">
        <v>1</v>
      </c>
      <c r="F200" s="254" t="s">
        <v>289</v>
      </c>
      <c r="G200" s="252"/>
      <c r="H200" s="253" t="s">
        <v>1</v>
      </c>
      <c r="I200" s="255"/>
      <c r="J200" s="252"/>
      <c r="K200" s="252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161</v>
      </c>
      <c r="AU200" s="260" t="s">
        <v>86</v>
      </c>
      <c r="AV200" s="14" t="s">
        <v>84</v>
      </c>
      <c r="AW200" s="14" t="s">
        <v>34</v>
      </c>
      <c r="AX200" s="14" t="s">
        <v>77</v>
      </c>
      <c r="AY200" s="260" t="s">
        <v>153</v>
      </c>
    </row>
    <row r="201" spans="1:51" s="14" customFormat="1" ht="12">
      <c r="A201" s="14"/>
      <c r="B201" s="251"/>
      <c r="C201" s="252"/>
      <c r="D201" s="241" t="s">
        <v>161</v>
      </c>
      <c r="E201" s="253" t="s">
        <v>1</v>
      </c>
      <c r="F201" s="254" t="s">
        <v>247</v>
      </c>
      <c r="G201" s="252"/>
      <c r="H201" s="253" t="s">
        <v>1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161</v>
      </c>
      <c r="AU201" s="260" t="s">
        <v>86</v>
      </c>
      <c r="AV201" s="14" t="s">
        <v>84</v>
      </c>
      <c r="AW201" s="14" t="s">
        <v>34</v>
      </c>
      <c r="AX201" s="14" t="s">
        <v>77</v>
      </c>
      <c r="AY201" s="260" t="s">
        <v>153</v>
      </c>
    </row>
    <row r="202" spans="1:63" s="12" customFormat="1" ht="22.8" customHeight="1">
      <c r="A202" s="12"/>
      <c r="B202" s="210"/>
      <c r="C202" s="211"/>
      <c r="D202" s="212" t="s">
        <v>76</v>
      </c>
      <c r="E202" s="224" t="s">
        <v>159</v>
      </c>
      <c r="F202" s="224" t="s">
        <v>290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SUM(P203:P205)</f>
        <v>0</v>
      </c>
      <c r="Q202" s="218"/>
      <c r="R202" s="219">
        <f>SUM(R203:R205)</f>
        <v>0</v>
      </c>
      <c r="S202" s="218"/>
      <c r="T202" s="220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84</v>
      </c>
      <c r="AT202" s="222" t="s">
        <v>76</v>
      </c>
      <c r="AU202" s="222" t="s">
        <v>84</v>
      </c>
      <c r="AY202" s="221" t="s">
        <v>153</v>
      </c>
      <c r="BK202" s="223">
        <f>SUM(BK203:BK205)</f>
        <v>0</v>
      </c>
    </row>
    <row r="203" spans="1:65" s="2" customFormat="1" ht="24.15" customHeight="1">
      <c r="A203" s="38"/>
      <c r="B203" s="39"/>
      <c r="C203" s="226" t="s">
        <v>291</v>
      </c>
      <c r="D203" s="226" t="s">
        <v>155</v>
      </c>
      <c r="E203" s="227" t="s">
        <v>292</v>
      </c>
      <c r="F203" s="228" t="s">
        <v>293</v>
      </c>
      <c r="G203" s="229" t="s">
        <v>158</v>
      </c>
      <c r="H203" s="230">
        <v>38.667</v>
      </c>
      <c r="I203" s="231"/>
      <c r="J203" s="232">
        <f>ROUND(I203*H203,2)</f>
        <v>0</v>
      </c>
      <c r="K203" s="228" t="s">
        <v>166</v>
      </c>
      <c r="L203" s="44"/>
      <c r="M203" s="233" t="s">
        <v>1</v>
      </c>
      <c r="N203" s="234" t="s">
        <v>42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159</v>
      </c>
      <c r="AT203" s="237" t="s">
        <v>155</v>
      </c>
      <c r="AU203" s="237" t="s">
        <v>86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84</v>
      </c>
      <c r="BK203" s="238">
        <f>ROUND(I203*H203,2)</f>
        <v>0</v>
      </c>
      <c r="BL203" s="17" t="s">
        <v>159</v>
      </c>
      <c r="BM203" s="237" t="s">
        <v>294</v>
      </c>
    </row>
    <row r="204" spans="1:51" s="13" customFormat="1" ht="12">
      <c r="A204" s="13"/>
      <c r="B204" s="239"/>
      <c r="C204" s="240"/>
      <c r="D204" s="241" t="s">
        <v>161</v>
      </c>
      <c r="E204" s="242" t="s">
        <v>1</v>
      </c>
      <c r="F204" s="243" t="s">
        <v>295</v>
      </c>
      <c r="G204" s="240"/>
      <c r="H204" s="244">
        <v>38.667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161</v>
      </c>
      <c r="AU204" s="250" t="s">
        <v>86</v>
      </c>
      <c r="AV204" s="13" t="s">
        <v>86</v>
      </c>
      <c r="AW204" s="13" t="s">
        <v>34</v>
      </c>
      <c r="AX204" s="13" t="s">
        <v>84</v>
      </c>
      <c r="AY204" s="250" t="s">
        <v>153</v>
      </c>
    </row>
    <row r="205" spans="1:51" s="14" customFormat="1" ht="12">
      <c r="A205" s="14"/>
      <c r="B205" s="251"/>
      <c r="C205" s="252"/>
      <c r="D205" s="241" t="s">
        <v>161</v>
      </c>
      <c r="E205" s="253" t="s">
        <v>1</v>
      </c>
      <c r="F205" s="254" t="s">
        <v>296</v>
      </c>
      <c r="G205" s="252"/>
      <c r="H205" s="253" t="s">
        <v>1</v>
      </c>
      <c r="I205" s="255"/>
      <c r="J205" s="252"/>
      <c r="K205" s="252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161</v>
      </c>
      <c r="AU205" s="260" t="s">
        <v>86</v>
      </c>
      <c r="AV205" s="14" t="s">
        <v>84</v>
      </c>
      <c r="AW205" s="14" t="s">
        <v>34</v>
      </c>
      <c r="AX205" s="14" t="s">
        <v>77</v>
      </c>
      <c r="AY205" s="260" t="s">
        <v>153</v>
      </c>
    </row>
    <row r="206" spans="1:63" s="12" customFormat="1" ht="22.8" customHeight="1">
      <c r="A206" s="12"/>
      <c r="B206" s="210"/>
      <c r="C206" s="211"/>
      <c r="D206" s="212" t="s">
        <v>76</v>
      </c>
      <c r="E206" s="224" t="s">
        <v>192</v>
      </c>
      <c r="F206" s="224" t="s">
        <v>193</v>
      </c>
      <c r="G206" s="211"/>
      <c r="H206" s="211"/>
      <c r="I206" s="214"/>
      <c r="J206" s="225">
        <f>BK206</f>
        <v>0</v>
      </c>
      <c r="K206" s="211"/>
      <c r="L206" s="216"/>
      <c r="M206" s="217"/>
      <c r="N206" s="218"/>
      <c r="O206" s="218"/>
      <c r="P206" s="219">
        <f>SUM(P207:P210)</f>
        <v>0</v>
      </c>
      <c r="Q206" s="218"/>
      <c r="R206" s="219">
        <f>SUM(R207:R210)</f>
        <v>0</v>
      </c>
      <c r="S206" s="218"/>
      <c r="T206" s="220">
        <f>SUM(T207:T210)</f>
        <v>25.5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84</v>
      </c>
      <c r="AT206" s="222" t="s">
        <v>76</v>
      </c>
      <c r="AU206" s="222" t="s">
        <v>84</v>
      </c>
      <c r="AY206" s="221" t="s">
        <v>153</v>
      </c>
      <c r="BK206" s="223">
        <f>SUM(BK207:BK210)</f>
        <v>0</v>
      </c>
    </row>
    <row r="207" spans="1:65" s="2" customFormat="1" ht="24.15" customHeight="1">
      <c r="A207" s="38"/>
      <c r="B207" s="39"/>
      <c r="C207" s="226" t="s">
        <v>297</v>
      </c>
      <c r="D207" s="226" t="s">
        <v>155</v>
      </c>
      <c r="E207" s="227" t="s">
        <v>298</v>
      </c>
      <c r="F207" s="228" t="s">
        <v>299</v>
      </c>
      <c r="G207" s="229" t="s">
        <v>184</v>
      </c>
      <c r="H207" s="230">
        <v>10.2</v>
      </c>
      <c r="I207" s="231"/>
      <c r="J207" s="232">
        <f>ROUND(I207*H207,2)</f>
        <v>0</v>
      </c>
      <c r="K207" s="228" t="s">
        <v>166</v>
      </c>
      <c r="L207" s="44"/>
      <c r="M207" s="233" t="s">
        <v>1</v>
      </c>
      <c r="N207" s="234" t="s">
        <v>42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2.5</v>
      </c>
      <c r="T207" s="236">
        <f>S207*H207</f>
        <v>25.5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159</v>
      </c>
      <c r="AT207" s="237" t="s">
        <v>155</v>
      </c>
      <c r="AU207" s="237" t="s">
        <v>86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84</v>
      </c>
      <c r="BK207" s="238">
        <f>ROUND(I207*H207,2)</f>
        <v>0</v>
      </c>
      <c r="BL207" s="17" t="s">
        <v>159</v>
      </c>
      <c r="BM207" s="237" t="s">
        <v>300</v>
      </c>
    </row>
    <row r="208" spans="1:51" s="13" customFormat="1" ht="12">
      <c r="A208" s="13"/>
      <c r="B208" s="239"/>
      <c r="C208" s="240"/>
      <c r="D208" s="241" t="s">
        <v>161</v>
      </c>
      <c r="E208" s="242" t="s">
        <v>1</v>
      </c>
      <c r="F208" s="243" t="s">
        <v>301</v>
      </c>
      <c r="G208" s="240"/>
      <c r="H208" s="244">
        <v>10.2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161</v>
      </c>
      <c r="AU208" s="250" t="s">
        <v>86</v>
      </c>
      <c r="AV208" s="13" t="s">
        <v>86</v>
      </c>
      <c r="AW208" s="13" t="s">
        <v>34</v>
      </c>
      <c r="AX208" s="13" t="s">
        <v>84</v>
      </c>
      <c r="AY208" s="250" t="s">
        <v>153</v>
      </c>
    </row>
    <row r="209" spans="1:51" s="14" customFormat="1" ht="12">
      <c r="A209" s="14"/>
      <c r="B209" s="251"/>
      <c r="C209" s="252"/>
      <c r="D209" s="241" t="s">
        <v>161</v>
      </c>
      <c r="E209" s="253" t="s">
        <v>1</v>
      </c>
      <c r="F209" s="254" t="s">
        <v>254</v>
      </c>
      <c r="G209" s="252"/>
      <c r="H209" s="253" t="s">
        <v>1</v>
      </c>
      <c r="I209" s="255"/>
      <c r="J209" s="252"/>
      <c r="K209" s="252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161</v>
      </c>
      <c r="AU209" s="260" t="s">
        <v>86</v>
      </c>
      <c r="AV209" s="14" t="s">
        <v>84</v>
      </c>
      <c r="AW209" s="14" t="s">
        <v>34</v>
      </c>
      <c r="AX209" s="14" t="s">
        <v>77</v>
      </c>
      <c r="AY209" s="260" t="s">
        <v>153</v>
      </c>
    </row>
    <row r="210" spans="1:51" s="14" customFormat="1" ht="12">
      <c r="A210" s="14"/>
      <c r="B210" s="251"/>
      <c r="C210" s="252"/>
      <c r="D210" s="241" t="s">
        <v>161</v>
      </c>
      <c r="E210" s="253" t="s">
        <v>1</v>
      </c>
      <c r="F210" s="254" t="s">
        <v>302</v>
      </c>
      <c r="G210" s="252"/>
      <c r="H210" s="253" t="s">
        <v>1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161</v>
      </c>
      <c r="AU210" s="260" t="s">
        <v>86</v>
      </c>
      <c r="AV210" s="14" t="s">
        <v>84</v>
      </c>
      <c r="AW210" s="14" t="s">
        <v>34</v>
      </c>
      <c r="AX210" s="14" t="s">
        <v>77</v>
      </c>
      <c r="AY210" s="260" t="s">
        <v>153</v>
      </c>
    </row>
    <row r="211" spans="1:63" s="12" customFormat="1" ht="22.8" customHeight="1">
      <c r="A211" s="12"/>
      <c r="B211" s="210"/>
      <c r="C211" s="211"/>
      <c r="D211" s="212" t="s">
        <v>76</v>
      </c>
      <c r="E211" s="224" t="s">
        <v>303</v>
      </c>
      <c r="F211" s="224" t="s">
        <v>304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P212</f>
        <v>0</v>
      </c>
      <c r="Q211" s="218"/>
      <c r="R211" s="219">
        <f>R212</f>
        <v>0</v>
      </c>
      <c r="S211" s="218"/>
      <c r="T211" s="220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84</v>
      </c>
      <c r="AT211" s="222" t="s">
        <v>76</v>
      </c>
      <c r="AU211" s="222" t="s">
        <v>84</v>
      </c>
      <c r="AY211" s="221" t="s">
        <v>153</v>
      </c>
      <c r="BK211" s="223">
        <f>BK212</f>
        <v>0</v>
      </c>
    </row>
    <row r="212" spans="1:65" s="2" customFormat="1" ht="16.5" customHeight="1">
      <c r="A212" s="38"/>
      <c r="B212" s="39"/>
      <c r="C212" s="226" t="s">
        <v>305</v>
      </c>
      <c r="D212" s="226" t="s">
        <v>155</v>
      </c>
      <c r="E212" s="227" t="s">
        <v>306</v>
      </c>
      <c r="F212" s="228" t="s">
        <v>307</v>
      </c>
      <c r="G212" s="229" t="s">
        <v>243</v>
      </c>
      <c r="H212" s="230">
        <v>60.787</v>
      </c>
      <c r="I212" s="231"/>
      <c r="J212" s="232">
        <f>ROUND(I212*H212,2)</f>
        <v>0</v>
      </c>
      <c r="K212" s="228" t="s">
        <v>166</v>
      </c>
      <c r="L212" s="44"/>
      <c r="M212" s="264" t="s">
        <v>1</v>
      </c>
      <c r="N212" s="265" t="s">
        <v>42</v>
      </c>
      <c r="O212" s="266"/>
      <c r="P212" s="267">
        <f>O212*H212</f>
        <v>0</v>
      </c>
      <c r="Q212" s="267">
        <v>0</v>
      </c>
      <c r="R212" s="267">
        <f>Q212*H212</f>
        <v>0</v>
      </c>
      <c r="S212" s="267">
        <v>0</v>
      </c>
      <c r="T212" s="26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159</v>
      </c>
      <c r="AT212" s="237" t="s">
        <v>155</v>
      </c>
      <c r="AU212" s="237" t="s">
        <v>86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84</v>
      </c>
      <c r="BK212" s="238">
        <f>ROUND(I212*H212,2)</f>
        <v>0</v>
      </c>
      <c r="BL212" s="17" t="s">
        <v>159</v>
      </c>
      <c r="BM212" s="237" t="s">
        <v>308</v>
      </c>
    </row>
    <row r="213" spans="1:31" s="2" customFormat="1" ht="6.95" customHeight="1">
      <c r="A213" s="38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password="CC35" sheet="1" objects="1" scenarios="1" formatColumns="0" formatRows="0" autoFilter="0"/>
  <autoFilter ref="C126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309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ROUND((SUM(BE127:BE217)),2)</f>
        <v>0</v>
      </c>
      <c r="G35" s="38"/>
      <c r="H35" s="38"/>
      <c r="I35" s="164">
        <v>0.21</v>
      </c>
      <c r="J35" s="163">
        <f>ROUND(((SUM(BE127:BE217))*I35),2)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ROUND((SUM(BF127:BF217)),2)</f>
        <v>0</v>
      </c>
      <c r="G36" s="38"/>
      <c r="H36" s="38"/>
      <c r="I36" s="164">
        <v>0.15</v>
      </c>
      <c r="J36" s="163">
        <f>ROUND(((SUM(BF127:BF217))*I36),2)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ROUND((SUM(BG127:BG217)),2)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ROUND((SUM(BH127:BH217)),2)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ROUND((SUM(BI127:BI217)),2)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SO 01.2 - Rozšíření koryta s opevněním břehů v ř. km 1,775-1,814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201</v>
      </c>
      <c r="E101" s="196"/>
      <c r="F101" s="196"/>
      <c r="G101" s="196"/>
      <c r="H101" s="196"/>
      <c r="I101" s="196"/>
      <c r="J101" s="197">
        <f>J173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202</v>
      </c>
      <c r="E102" s="196"/>
      <c r="F102" s="196"/>
      <c r="G102" s="196"/>
      <c r="H102" s="196"/>
      <c r="I102" s="196"/>
      <c r="J102" s="197">
        <f>J180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137</v>
      </c>
      <c r="E103" s="196"/>
      <c r="F103" s="196"/>
      <c r="G103" s="196"/>
      <c r="H103" s="196"/>
      <c r="I103" s="196"/>
      <c r="J103" s="197">
        <f>J187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310</v>
      </c>
      <c r="E104" s="196"/>
      <c r="F104" s="196"/>
      <c r="G104" s="196"/>
      <c r="H104" s="196"/>
      <c r="I104" s="196"/>
      <c r="J104" s="197">
        <f>J195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203</v>
      </c>
      <c r="E105" s="196"/>
      <c r="F105" s="196"/>
      <c r="G105" s="196"/>
      <c r="H105" s="196"/>
      <c r="I105" s="196"/>
      <c r="J105" s="197">
        <f>J216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Svratouch, protipovodňové úpravy potoka Řivnáč_bez CETINU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126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127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128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30" customHeight="1">
      <c r="A119" s="38"/>
      <c r="B119" s="39"/>
      <c r="C119" s="40"/>
      <c r="D119" s="40"/>
      <c r="E119" s="76" t="str">
        <f>E11</f>
        <v>SO 01.2 - Rozšíření koryta s opevněním břehů v ř. km 1,775-1,814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Svratouch</v>
      </c>
      <c r="G121" s="40"/>
      <c r="H121" s="40"/>
      <c r="I121" s="32" t="s">
        <v>22</v>
      </c>
      <c r="J121" s="79" t="str">
        <f>IF(J14="","",J14)</f>
        <v>23. 10. 2020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>Obec Svratouch</v>
      </c>
      <c r="G123" s="40"/>
      <c r="H123" s="40"/>
      <c r="I123" s="32" t="s">
        <v>30</v>
      </c>
      <c r="J123" s="36" t="str">
        <f>E23</f>
        <v>Envicons,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32" t="s">
        <v>35</v>
      </c>
      <c r="J124" s="36" t="str">
        <f>E26</f>
        <v>Envicons,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139</v>
      </c>
      <c r="D126" s="202" t="s">
        <v>62</v>
      </c>
      <c r="E126" s="202" t="s">
        <v>58</v>
      </c>
      <c r="F126" s="202" t="s">
        <v>59</v>
      </c>
      <c r="G126" s="202" t="s">
        <v>140</v>
      </c>
      <c r="H126" s="202" t="s">
        <v>141</v>
      </c>
      <c r="I126" s="202" t="s">
        <v>142</v>
      </c>
      <c r="J126" s="202" t="s">
        <v>132</v>
      </c>
      <c r="K126" s="203" t="s">
        <v>143</v>
      </c>
      <c r="L126" s="204"/>
      <c r="M126" s="100" t="s">
        <v>1</v>
      </c>
      <c r="N126" s="101" t="s">
        <v>41</v>
      </c>
      <c r="O126" s="101" t="s">
        <v>144</v>
      </c>
      <c r="P126" s="101" t="s">
        <v>145</v>
      </c>
      <c r="Q126" s="101" t="s">
        <v>146</v>
      </c>
      <c r="R126" s="101" t="s">
        <v>147</v>
      </c>
      <c r="S126" s="101" t="s">
        <v>148</v>
      </c>
      <c r="T126" s="102" t="s">
        <v>149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150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</f>
        <v>0</v>
      </c>
      <c r="Q127" s="104"/>
      <c r="R127" s="207">
        <f>R128</f>
        <v>297.500279</v>
      </c>
      <c r="S127" s="104"/>
      <c r="T127" s="208">
        <f>T128</f>
        <v>52.5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134</v>
      </c>
      <c r="BK127" s="209">
        <f>BK128</f>
        <v>0</v>
      </c>
    </row>
    <row r="128" spans="1:63" s="12" customFormat="1" ht="25.9" customHeight="1">
      <c r="A128" s="12"/>
      <c r="B128" s="210"/>
      <c r="C128" s="211"/>
      <c r="D128" s="212" t="s">
        <v>76</v>
      </c>
      <c r="E128" s="213" t="s">
        <v>151</v>
      </c>
      <c r="F128" s="213" t="s">
        <v>152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P129+P173+P180+P187+P195+P216</f>
        <v>0</v>
      </c>
      <c r="Q128" s="218"/>
      <c r="R128" s="219">
        <f>R129+R173+R180+R187+R195+R216</f>
        <v>297.500279</v>
      </c>
      <c r="S128" s="218"/>
      <c r="T128" s="220">
        <f>T129+T173+T180+T187+T195+T216</f>
        <v>52.5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84</v>
      </c>
      <c r="AT128" s="222" t="s">
        <v>76</v>
      </c>
      <c r="AU128" s="222" t="s">
        <v>77</v>
      </c>
      <c r="AY128" s="221" t="s">
        <v>153</v>
      </c>
      <c r="BK128" s="223">
        <f>BK129+BK173+BK180+BK187+BK195+BK216</f>
        <v>0</v>
      </c>
    </row>
    <row r="129" spans="1:63" s="12" customFormat="1" ht="22.8" customHeight="1">
      <c r="A129" s="12"/>
      <c r="B129" s="210"/>
      <c r="C129" s="211"/>
      <c r="D129" s="212" t="s">
        <v>76</v>
      </c>
      <c r="E129" s="224" t="s">
        <v>84</v>
      </c>
      <c r="F129" s="224" t="s">
        <v>154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SUM(P130:P172)</f>
        <v>0</v>
      </c>
      <c r="Q129" s="218"/>
      <c r="R129" s="219">
        <f>SUM(R130:R172)</f>
        <v>0</v>
      </c>
      <c r="S129" s="218"/>
      <c r="T129" s="220">
        <f>SUM(T130:T172)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84</v>
      </c>
      <c r="AT129" s="222" t="s">
        <v>76</v>
      </c>
      <c r="AU129" s="222" t="s">
        <v>84</v>
      </c>
      <c r="AY129" s="221" t="s">
        <v>153</v>
      </c>
      <c r="BK129" s="223">
        <f>SUM(BK130:BK172)</f>
        <v>0</v>
      </c>
    </row>
    <row r="130" spans="1:65" s="2" customFormat="1" ht="33" customHeight="1">
      <c r="A130" s="38"/>
      <c r="B130" s="39"/>
      <c r="C130" s="226" t="s">
        <v>84</v>
      </c>
      <c r="D130" s="226" t="s">
        <v>155</v>
      </c>
      <c r="E130" s="227" t="s">
        <v>311</v>
      </c>
      <c r="F130" s="228" t="s">
        <v>312</v>
      </c>
      <c r="G130" s="229" t="s">
        <v>184</v>
      </c>
      <c r="H130" s="230">
        <v>285.825</v>
      </c>
      <c r="I130" s="231"/>
      <c r="J130" s="232">
        <f>ROUND(I130*H130,2)</f>
        <v>0</v>
      </c>
      <c r="K130" s="228" t="s">
        <v>166</v>
      </c>
      <c r="L130" s="44"/>
      <c r="M130" s="233" t="s">
        <v>1</v>
      </c>
      <c r="N130" s="234" t="s">
        <v>42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159</v>
      </c>
      <c r="AT130" s="237" t="s">
        <v>155</v>
      </c>
      <c r="AU130" s="237" t="s">
        <v>86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84</v>
      </c>
      <c r="BK130" s="238">
        <f>ROUND(I130*H130,2)</f>
        <v>0</v>
      </c>
      <c r="BL130" s="17" t="s">
        <v>159</v>
      </c>
      <c r="BM130" s="237" t="s">
        <v>313</v>
      </c>
    </row>
    <row r="131" spans="1:51" s="13" customFormat="1" ht="12">
      <c r="A131" s="13"/>
      <c r="B131" s="239"/>
      <c r="C131" s="240"/>
      <c r="D131" s="241" t="s">
        <v>161</v>
      </c>
      <c r="E131" s="242" t="s">
        <v>1</v>
      </c>
      <c r="F131" s="243" t="s">
        <v>314</v>
      </c>
      <c r="G131" s="240"/>
      <c r="H131" s="244">
        <v>285.825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161</v>
      </c>
      <c r="AU131" s="250" t="s">
        <v>86</v>
      </c>
      <c r="AV131" s="13" t="s">
        <v>86</v>
      </c>
      <c r="AW131" s="13" t="s">
        <v>34</v>
      </c>
      <c r="AX131" s="13" t="s">
        <v>84</v>
      </c>
      <c r="AY131" s="250" t="s">
        <v>153</v>
      </c>
    </row>
    <row r="132" spans="1:51" s="14" customFormat="1" ht="12">
      <c r="A132" s="14"/>
      <c r="B132" s="251"/>
      <c r="C132" s="252"/>
      <c r="D132" s="241" t="s">
        <v>161</v>
      </c>
      <c r="E132" s="253" t="s">
        <v>1</v>
      </c>
      <c r="F132" s="254" t="s">
        <v>296</v>
      </c>
      <c r="G132" s="252"/>
      <c r="H132" s="253" t="s">
        <v>1</v>
      </c>
      <c r="I132" s="255"/>
      <c r="J132" s="252"/>
      <c r="K132" s="252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161</v>
      </c>
      <c r="AU132" s="260" t="s">
        <v>86</v>
      </c>
      <c r="AV132" s="14" t="s">
        <v>84</v>
      </c>
      <c r="AW132" s="14" t="s">
        <v>34</v>
      </c>
      <c r="AX132" s="14" t="s">
        <v>77</v>
      </c>
      <c r="AY132" s="260" t="s">
        <v>153</v>
      </c>
    </row>
    <row r="133" spans="1:51" s="14" customFormat="1" ht="12">
      <c r="A133" s="14"/>
      <c r="B133" s="251"/>
      <c r="C133" s="252"/>
      <c r="D133" s="241" t="s">
        <v>161</v>
      </c>
      <c r="E133" s="253" t="s">
        <v>1</v>
      </c>
      <c r="F133" s="254" t="s">
        <v>315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161</v>
      </c>
      <c r="AU133" s="260" t="s">
        <v>86</v>
      </c>
      <c r="AV133" s="14" t="s">
        <v>84</v>
      </c>
      <c r="AW133" s="14" t="s">
        <v>34</v>
      </c>
      <c r="AX133" s="14" t="s">
        <v>77</v>
      </c>
      <c r="AY133" s="260" t="s">
        <v>153</v>
      </c>
    </row>
    <row r="134" spans="1:65" s="2" customFormat="1" ht="33" customHeight="1">
      <c r="A134" s="38"/>
      <c r="B134" s="39"/>
      <c r="C134" s="226" t="s">
        <v>86</v>
      </c>
      <c r="D134" s="226" t="s">
        <v>155</v>
      </c>
      <c r="E134" s="227" t="s">
        <v>210</v>
      </c>
      <c r="F134" s="228" t="s">
        <v>211</v>
      </c>
      <c r="G134" s="229" t="s">
        <v>184</v>
      </c>
      <c r="H134" s="230">
        <v>95.275</v>
      </c>
      <c r="I134" s="231"/>
      <c r="J134" s="232">
        <f>ROUND(I134*H134,2)</f>
        <v>0</v>
      </c>
      <c r="K134" s="228" t="s">
        <v>166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159</v>
      </c>
      <c r="AT134" s="237" t="s">
        <v>155</v>
      </c>
      <c r="AU134" s="237" t="s">
        <v>86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84</v>
      </c>
      <c r="BK134" s="238">
        <f>ROUND(I134*H134,2)</f>
        <v>0</v>
      </c>
      <c r="BL134" s="17" t="s">
        <v>159</v>
      </c>
      <c r="BM134" s="237" t="s">
        <v>316</v>
      </c>
    </row>
    <row r="135" spans="1:51" s="13" customFormat="1" ht="12">
      <c r="A135" s="13"/>
      <c r="B135" s="239"/>
      <c r="C135" s="240"/>
      <c r="D135" s="241" t="s">
        <v>161</v>
      </c>
      <c r="E135" s="242" t="s">
        <v>1</v>
      </c>
      <c r="F135" s="243" t="s">
        <v>317</v>
      </c>
      <c r="G135" s="240"/>
      <c r="H135" s="244">
        <v>95.275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161</v>
      </c>
      <c r="AU135" s="250" t="s">
        <v>86</v>
      </c>
      <c r="AV135" s="13" t="s">
        <v>86</v>
      </c>
      <c r="AW135" s="13" t="s">
        <v>34</v>
      </c>
      <c r="AX135" s="13" t="s">
        <v>84</v>
      </c>
      <c r="AY135" s="250" t="s">
        <v>153</v>
      </c>
    </row>
    <row r="136" spans="1:51" s="14" customFormat="1" ht="12">
      <c r="A136" s="14"/>
      <c r="B136" s="251"/>
      <c r="C136" s="252"/>
      <c r="D136" s="241" t="s">
        <v>161</v>
      </c>
      <c r="E136" s="253" t="s">
        <v>1</v>
      </c>
      <c r="F136" s="254" t="s">
        <v>296</v>
      </c>
      <c r="G136" s="252"/>
      <c r="H136" s="253" t="s">
        <v>1</v>
      </c>
      <c r="I136" s="255"/>
      <c r="J136" s="252"/>
      <c r="K136" s="252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161</v>
      </c>
      <c r="AU136" s="260" t="s">
        <v>86</v>
      </c>
      <c r="AV136" s="14" t="s">
        <v>84</v>
      </c>
      <c r="AW136" s="14" t="s">
        <v>34</v>
      </c>
      <c r="AX136" s="14" t="s">
        <v>77</v>
      </c>
      <c r="AY136" s="26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318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33" customHeight="1">
      <c r="A138" s="38"/>
      <c r="B138" s="39"/>
      <c r="C138" s="226" t="s">
        <v>169</v>
      </c>
      <c r="D138" s="226" t="s">
        <v>155</v>
      </c>
      <c r="E138" s="227" t="s">
        <v>215</v>
      </c>
      <c r="F138" s="228" t="s">
        <v>216</v>
      </c>
      <c r="G138" s="229" t="s">
        <v>184</v>
      </c>
      <c r="H138" s="230">
        <v>282.975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319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320</v>
      </c>
      <c r="G139" s="240"/>
      <c r="H139" s="244">
        <v>282.975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296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4" customFormat="1" ht="12">
      <c r="A141" s="14"/>
      <c r="B141" s="251"/>
      <c r="C141" s="252"/>
      <c r="D141" s="241" t="s">
        <v>161</v>
      </c>
      <c r="E141" s="253" t="s">
        <v>1</v>
      </c>
      <c r="F141" s="254" t="s">
        <v>321</v>
      </c>
      <c r="G141" s="252"/>
      <c r="H141" s="253" t="s">
        <v>1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161</v>
      </c>
      <c r="AU141" s="260" t="s">
        <v>86</v>
      </c>
      <c r="AV141" s="14" t="s">
        <v>84</v>
      </c>
      <c r="AW141" s="14" t="s">
        <v>34</v>
      </c>
      <c r="AX141" s="14" t="s">
        <v>77</v>
      </c>
      <c r="AY141" s="260" t="s">
        <v>153</v>
      </c>
    </row>
    <row r="142" spans="1:51" s="14" customFormat="1" ht="12">
      <c r="A142" s="14"/>
      <c r="B142" s="251"/>
      <c r="C142" s="252"/>
      <c r="D142" s="241" t="s">
        <v>161</v>
      </c>
      <c r="E142" s="253" t="s">
        <v>1</v>
      </c>
      <c r="F142" s="254" t="s">
        <v>315</v>
      </c>
      <c r="G142" s="252"/>
      <c r="H142" s="253" t="s">
        <v>1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161</v>
      </c>
      <c r="AU142" s="260" t="s">
        <v>86</v>
      </c>
      <c r="AV142" s="14" t="s">
        <v>84</v>
      </c>
      <c r="AW142" s="14" t="s">
        <v>34</v>
      </c>
      <c r="AX142" s="14" t="s">
        <v>77</v>
      </c>
      <c r="AY142" s="260" t="s">
        <v>153</v>
      </c>
    </row>
    <row r="143" spans="1:65" s="2" customFormat="1" ht="37.8" customHeight="1">
      <c r="A143" s="38"/>
      <c r="B143" s="39"/>
      <c r="C143" s="226" t="s">
        <v>159</v>
      </c>
      <c r="D143" s="226" t="s">
        <v>155</v>
      </c>
      <c r="E143" s="227" t="s">
        <v>220</v>
      </c>
      <c r="F143" s="228" t="s">
        <v>221</v>
      </c>
      <c r="G143" s="229" t="s">
        <v>184</v>
      </c>
      <c r="H143" s="230">
        <v>5659.5</v>
      </c>
      <c r="I143" s="231"/>
      <c r="J143" s="232">
        <f>ROUND(I143*H143,2)</f>
        <v>0</v>
      </c>
      <c r="K143" s="228" t="s">
        <v>166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159</v>
      </c>
      <c r="AT143" s="237" t="s">
        <v>155</v>
      </c>
      <c r="AU143" s="237" t="s">
        <v>86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84</v>
      </c>
      <c r="BK143" s="238">
        <f>ROUND(I143*H143,2)</f>
        <v>0</v>
      </c>
      <c r="BL143" s="17" t="s">
        <v>159</v>
      </c>
      <c r="BM143" s="237" t="s">
        <v>322</v>
      </c>
    </row>
    <row r="144" spans="1:51" s="13" customFormat="1" ht="12">
      <c r="A144" s="13"/>
      <c r="B144" s="239"/>
      <c r="C144" s="240"/>
      <c r="D144" s="241" t="s">
        <v>161</v>
      </c>
      <c r="E144" s="242" t="s">
        <v>1</v>
      </c>
      <c r="F144" s="243" t="s">
        <v>323</v>
      </c>
      <c r="G144" s="240"/>
      <c r="H144" s="244">
        <v>5659.5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161</v>
      </c>
      <c r="AU144" s="250" t="s">
        <v>86</v>
      </c>
      <c r="AV144" s="13" t="s">
        <v>86</v>
      </c>
      <c r="AW144" s="13" t="s">
        <v>34</v>
      </c>
      <c r="AX144" s="13" t="s">
        <v>84</v>
      </c>
      <c r="AY144" s="250" t="s">
        <v>153</v>
      </c>
    </row>
    <row r="145" spans="1:51" s="14" customFormat="1" ht="12">
      <c r="A145" s="14"/>
      <c r="B145" s="251"/>
      <c r="C145" s="252"/>
      <c r="D145" s="241" t="s">
        <v>161</v>
      </c>
      <c r="E145" s="253" t="s">
        <v>1</v>
      </c>
      <c r="F145" s="254" t="s">
        <v>296</v>
      </c>
      <c r="G145" s="252"/>
      <c r="H145" s="253" t="s">
        <v>1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161</v>
      </c>
      <c r="AU145" s="260" t="s">
        <v>86</v>
      </c>
      <c r="AV145" s="14" t="s">
        <v>84</v>
      </c>
      <c r="AW145" s="14" t="s">
        <v>34</v>
      </c>
      <c r="AX145" s="14" t="s">
        <v>77</v>
      </c>
      <c r="AY145" s="260" t="s">
        <v>153</v>
      </c>
    </row>
    <row r="146" spans="1:51" s="14" customFormat="1" ht="12">
      <c r="A146" s="14"/>
      <c r="B146" s="251"/>
      <c r="C146" s="252"/>
      <c r="D146" s="241" t="s">
        <v>161</v>
      </c>
      <c r="E146" s="253" t="s">
        <v>1</v>
      </c>
      <c r="F146" s="254" t="s">
        <v>315</v>
      </c>
      <c r="G146" s="252"/>
      <c r="H146" s="253" t="s">
        <v>1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161</v>
      </c>
      <c r="AU146" s="260" t="s">
        <v>86</v>
      </c>
      <c r="AV146" s="14" t="s">
        <v>84</v>
      </c>
      <c r="AW146" s="14" t="s">
        <v>34</v>
      </c>
      <c r="AX146" s="14" t="s">
        <v>77</v>
      </c>
      <c r="AY146" s="26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324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65" s="2" customFormat="1" ht="33" customHeight="1">
      <c r="A148" s="38"/>
      <c r="B148" s="39"/>
      <c r="C148" s="226" t="s">
        <v>181</v>
      </c>
      <c r="D148" s="226" t="s">
        <v>155</v>
      </c>
      <c r="E148" s="227" t="s">
        <v>225</v>
      </c>
      <c r="F148" s="228" t="s">
        <v>226</v>
      </c>
      <c r="G148" s="229" t="s">
        <v>184</v>
      </c>
      <c r="H148" s="230">
        <v>94.325</v>
      </c>
      <c r="I148" s="231"/>
      <c r="J148" s="232">
        <f>ROUND(I148*H148,2)</f>
        <v>0</v>
      </c>
      <c r="K148" s="228" t="s">
        <v>166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159</v>
      </c>
      <c r="AT148" s="237" t="s">
        <v>155</v>
      </c>
      <c r="AU148" s="237" t="s">
        <v>86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84</v>
      </c>
      <c r="BK148" s="238">
        <f>ROUND(I148*H148,2)</f>
        <v>0</v>
      </c>
      <c r="BL148" s="17" t="s">
        <v>159</v>
      </c>
      <c r="BM148" s="237" t="s">
        <v>325</v>
      </c>
    </row>
    <row r="149" spans="1:51" s="13" customFormat="1" ht="12">
      <c r="A149" s="13"/>
      <c r="B149" s="239"/>
      <c r="C149" s="240"/>
      <c r="D149" s="241" t="s">
        <v>161</v>
      </c>
      <c r="E149" s="242" t="s">
        <v>1</v>
      </c>
      <c r="F149" s="243" t="s">
        <v>326</v>
      </c>
      <c r="G149" s="240"/>
      <c r="H149" s="244">
        <v>94.325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161</v>
      </c>
      <c r="AU149" s="250" t="s">
        <v>86</v>
      </c>
      <c r="AV149" s="13" t="s">
        <v>86</v>
      </c>
      <c r="AW149" s="13" t="s">
        <v>34</v>
      </c>
      <c r="AX149" s="13" t="s">
        <v>84</v>
      </c>
      <c r="AY149" s="250" t="s">
        <v>153</v>
      </c>
    </row>
    <row r="150" spans="1:51" s="14" customFormat="1" ht="12">
      <c r="A150" s="14"/>
      <c r="B150" s="251"/>
      <c r="C150" s="252"/>
      <c r="D150" s="241" t="s">
        <v>161</v>
      </c>
      <c r="E150" s="253" t="s">
        <v>1</v>
      </c>
      <c r="F150" s="254" t="s">
        <v>296</v>
      </c>
      <c r="G150" s="252"/>
      <c r="H150" s="253" t="s">
        <v>1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161</v>
      </c>
      <c r="AU150" s="260" t="s">
        <v>86</v>
      </c>
      <c r="AV150" s="14" t="s">
        <v>84</v>
      </c>
      <c r="AW150" s="14" t="s">
        <v>34</v>
      </c>
      <c r="AX150" s="14" t="s">
        <v>77</v>
      </c>
      <c r="AY150" s="260" t="s">
        <v>153</v>
      </c>
    </row>
    <row r="151" spans="1:51" s="14" customFormat="1" ht="12">
      <c r="A151" s="14"/>
      <c r="B151" s="251"/>
      <c r="C151" s="252"/>
      <c r="D151" s="241" t="s">
        <v>161</v>
      </c>
      <c r="E151" s="253" t="s">
        <v>1</v>
      </c>
      <c r="F151" s="254" t="s">
        <v>318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161</v>
      </c>
      <c r="AU151" s="260" t="s">
        <v>86</v>
      </c>
      <c r="AV151" s="14" t="s">
        <v>84</v>
      </c>
      <c r="AW151" s="14" t="s">
        <v>34</v>
      </c>
      <c r="AX151" s="14" t="s">
        <v>77</v>
      </c>
      <c r="AY151" s="260" t="s">
        <v>153</v>
      </c>
    </row>
    <row r="152" spans="1:51" s="14" customFormat="1" ht="12">
      <c r="A152" s="14"/>
      <c r="B152" s="251"/>
      <c r="C152" s="252"/>
      <c r="D152" s="241" t="s">
        <v>161</v>
      </c>
      <c r="E152" s="253" t="s">
        <v>1</v>
      </c>
      <c r="F152" s="254" t="s">
        <v>324</v>
      </c>
      <c r="G152" s="252"/>
      <c r="H152" s="253" t="s">
        <v>1</v>
      </c>
      <c r="I152" s="255"/>
      <c r="J152" s="252"/>
      <c r="K152" s="252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161</v>
      </c>
      <c r="AU152" s="260" t="s">
        <v>86</v>
      </c>
      <c r="AV152" s="14" t="s">
        <v>84</v>
      </c>
      <c r="AW152" s="14" t="s">
        <v>34</v>
      </c>
      <c r="AX152" s="14" t="s">
        <v>77</v>
      </c>
      <c r="AY152" s="260" t="s">
        <v>153</v>
      </c>
    </row>
    <row r="153" spans="1:65" s="2" customFormat="1" ht="37.8" customHeight="1">
      <c r="A153" s="38"/>
      <c r="B153" s="39"/>
      <c r="C153" s="226" t="s">
        <v>187</v>
      </c>
      <c r="D153" s="226" t="s">
        <v>155</v>
      </c>
      <c r="E153" s="227" t="s">
        <v>229</v>
      </c>
      <c r="F153" s="228" t="s">
        <v>230</v>
      </c>
      <c r="G153" s="229" t="s">
        <v>184</v>
      </c>
      <c r="H153" s="230">
        <v>1886.5</v>
      </c>
      <c r="I153" s="231"/>
      <c r="J153" s="232">
        <f>ROUND(I153*H153,2)</f>
        <v>0</v>
      </c>
      <c r="K153" s="228" t="s">
        <v>166</v>
      </c>
      <c r="L153" s="44"/>
      <c r="M153" s="233" t="s">
        <v>1</v>
      </c>
      <c r="N153" s="234" t="s">
        <v>42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159</v>
      </c>
      <c r="AT153" s="237" t="s">
        <v>155</v>
      </c>
      <c r="AU153" s="237" t="s">
        <v>86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84</v>
      </c>
      <c r="BK153" s="238">
        <f>ROUND(I153*H153,2)</f>
        <v>0</v>
      </c>
      <c r="BL153" s="17" t="s">
        <v>159</v>
      </c>
      <c r="BM153" s="237" t="s">
        <v>327</v>
      </c>
    </row>
    <row r="154" spans="1:51" s="13" customFormat="1" ht="12">
      <c r="A154" s="13"/>
      <c r="B154" s="239"/>
      <c r="C154" s="240"/>
      <c r="D154" s="241" t="s">
        <v>161</v>
      </c>
      <c r="E154" s="242" t="s">
        <v>1</v>
      </c>
      <c r="F154" s="243" t="s">
        <v>328</v>
      </c>
      <c r="G154" s="240"/>
      <c r="H154" s="244">
        <v>1886.5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161</v>
      </c>
      <c r="AU154" s="250" t="s">
        <v>86</v>
      </c>
      <c r="AV154" s="13" t="s">
        <v>86</v>
      </c>
      <c r="AW154" s="13" t="s">
        <v>34</v>
      </c>
      <c r="AX154" s="13" t="s">
        <v>84</v>
      </c>
      <c r="AY154" s="250" t="s">
        <v>153</v>
      </c>
    </row>
    <row r="155" spans="1:51" s="14" customFormat="1" ht="12">
      <c r="A155" s="14"/>
      <c r="B155" s="251"/>
      <c r="C155" s="252"/>
      <c r="D155" s="241" t="s">
        <v>161</v>
      </c>
      <c r="E155" s="253" t="s">
        <v>1</v>
      </c>
      <c r="F155" s="254" t="s">
        <v>296</v>
      </c>
      <c r="G155" s="252"/>
      <c r="H155" s="253" t="s">
        <v>1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161</v>
      </c>
      <c r="AU155" s="260" t="s">
        <v>86</v>
      </c>
      <c r="AV155" s="14" t="s">
        <v>84</v>
      </c>
      <c r="AW155" s="14" t="s">
        <v>34</v>
      </c>
      <c r="AX155" s="14" t="s">
        <v>77</v>
      </c>
      <c r="AY155" s="260" t="s">
        <v>153</v>
      </c>
    </row>
    <row r="156" spans="1:51" s="14" customFormat="1" ht="12">
      <c r="A156" s="14"/>
      <c r="B156" s="251"/>
      <c r="C156" s="252"/>
      <c r="D156" s="241" t="s">
        <v>161</v>
      </c>
      <c r="E156" s="253" t="s">
        <v>1</v>
      </c>
      <c r="F156" s="254" t="s">
        <v>318</v>
      </c>
      <c r="G156" s="252"/>
      <c r="H156" s="253" t="s">
        <v>1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161</v>
      </c>
      <c r="AU156" s="260" t="s">
        <v>86</v>
      </c>
      <c r="AV156" s="14" t="s">
        <v>84</v>
      </c>
      <c r="AW156" s="14" t="s">
        <v>34</v>
      </c>
      <c r="AX156" s="14" t="s">
        <v>77</v>
      </c>
      <c r="AY156" s="26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324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65" s="2" customFormat="1" ht="24.15" customHeight="1">
      <c r="A158" s="38"/>
      <c r="B158" s="39"/>
      <c r="C158" s="226" t="s">
        <v>194</v>
      </c>
      <c r="D158" s="226" t="s">
        <v>155</v>
      </c>
      <c r="E158" s="227" t="s">
        <v>329</v>
      </c>
      <c r="F158" s="228" t="s">
        <v>330</v>
      </c>
      <c r="G158" s="229" t="s">
        <v>184</v>
      </c>
      <c r="H158" s="230">
        <v>3.8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331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332</v>
      </c>
      <c r="G159" s="240"/>
      <c r="H159" s="244">
        <v>3.8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296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65" s="2" customFormat="1" ht="24.15" customHeight="1">
      <c r="A161" s="38"/>
      <c r="B161" s="39"/>
      <c r="C161" s="226" t="s">
        <v>236</v>
      </c>
      <c r="D161" s="226" t="s">
        <v>155</v>
      </c>
      <c r="E161" s="227" t="s">
        <v>256</v>
      </c>
      <c r="F161" s="228" t="s">
        <v>257</v>
      </c>
      <c r="G161" s="229" t="s">
        <v>158</v>
      </c>
      <c r="H161" s="230">
        <v>156.225</v>
      </c>
      <c r="I161" s="231"/>
      <c r="J161" s="232">
        <f>ROUND(I161*H161,2)</f>
        <v>0</v>
      </c>
      <c r="K161" s="228" t="s">
        <v>166</v>
      </c>
      <c r="L161" s="44"/>
      <c r="M161" s="233" t="s">
        <v>1</v>
      </c>
      <c r="N161" s="234" t="s">
        <v>42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159</v>
      </c>
      <c r="AT161" s="237" t="s">
        <v>155</v>
      </c>
      <c r="AU161" s="237" t="s">
        <v>86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84</v>
      </c>
      <c r="BK161" s="238">
        <f>ROUND(I161*H161,2)</f>
        <v>0</v>
      </c>
      <c r="BL161" s="17" t="s">
        <v>159</v>
      </c>
      <c r="BM161" s="237" t="s">
        <v>333</v>
      </c>
    </row>
    <row r="162" spans="1:51" s="13" customFormat="1" ht="12">
      <c r="A162" s="13"/>
      <c r="B162" s="239"/>
      <c r="C162" s="240"/>
      <c r="D162" s="241" t="s">
        <v>161</v>
      </c>
      <c r="E162" s="242" t="s">
        <v>1</v>
      </c>
      <c r="F162" s="243" t="s">
        <v>334</v>
      </c>
      <c r="G162" s="240"/>
      <c r="H162" s="244">
        <v>156.225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161</v>
      </c>
      <c r="AU162" s="250" t="s">
        <v>86</v>
      </c>
      <c r="AV162" s="13" t="s">
        <v>86</v>
      </c>
      <c r="AW162" s="13" t="s">
        <v>34</v>
      </c>
      <c r="AX162" s="13" t="s">
        <v>84</v>
      </c>
      <c r="AY162" s="250" t="s">
        <v>153</v>
      </c>
    </row>
    <row r="163" spans="1:51" s="14" customFormat="1" ht="12">
      <c r="A163" s="14"/>
      <c r="B163" s="251"/>
      <c r="C163" s="252"/>
      <c r="D163" s="241" t="s">
        <v>161</v>
      </c>
      <c r="E163" s="253" t="s">
        <v>1</v>
      </c>
      <c r="F163" s="254" t="s">
        <v>247</v>
      </c>
      <c r="G163" s="252"/>
      <c r="H163" s="253" t="s">
        <v>1</v>
      </c>
      <c r="I163" s="255"/>
      <c r="J163" s="252"/>
      <c r="K163" s="252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161</v>
      </c>
      <c r="AU163" s="260" t="s">
        <v>86</v>
      </c>
      <c r="AV163" s="14" t="s">
        <v>84</v>
      </c>
      <c r="AW163" s="14" t="s">
        <v>34</v>
      </c>
      <c r="AX163" s="14" t="s">
        <v>77</v>
      </c>
      <c r="AY163" s="260" t="s">
        <v>153</v>
      </c>
    </row>
    <row r="164" spans="1:65" s="2" customFormat="1" ht="24.15" customHeight="1">
      <c r="A164" s="38"/>
      <c r="B164" s="39"/>
      <c r="C164" s="226" t="s">
        <v>192</v>
      </c>
      <c r="D164" s="226" t="s">
        <v>155</v>
      </c>
      <c r="E164" s="227" t="s">
        <v>261</v>
      </c>
      <c r="F164" s="228" t="s">
        <v>262</v>
      </c>
      <c r="G164" s="229" t="s">
        <v>158</v>
      </c>
      <c r="H164" s="230">
        <v>52.075</v>
      </c>
      <c r="I164" s="231"/>
      <c r="J164" s="232">
        <f>ROUND(I164*H164,2)</f>
        <v>0</v>
      </c>
      <c r="K164" s="228" t="s">
        <v>166</v>
      </c>
      <c r="L164" s="44"/>
      <c r="M164" s="233" t="s">
        <v>1</v>
      </c>
      <c r="N164" s="234" t="s">
        <v>42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159</v>
      </c>
      <c r="AT164" s="237" t="s">
        <v>155</v>
      </c>
      <c r="AU164" s="237" t="s">
        <v>86</v>
      </c>
      <c r="AY164" s="17" t="s">
        <v>153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84</v>
      </c>
      <c r="BK164" s="238">
        <f>ROUND(I164*H164,2)</f>
        <v>0</v>
      </c>
      <c r="BL164" s="17" t="s">
        <v>159</v>
      </c>
      <c r="BM164" s="237" t="s">
        <v>335</v>
      </c>
    </row>
    <row r="165" spans="1:51" s="13" customFormat="1" ht="12">
      <c r="A165" s="13"/>
      <c r="B165" s="239"/>
      <c r="C165" s="240"/>
      <c r="D165" s="241" t="s">
        <v>161</v>
      </c>
      <c r="E165" s="242" t="s">
        <v>1</v>
      </c>
      <c r="F165" s="243" t="s">
        <v>336</v>
      </c>
      <c r="G165" s="240"/>
      <c r="H165" s="244">
        <v>52.075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161</v>
      </c>
      <c r="AU165" s="250" t="s">
        <v>86</v>
      </c>
      <c r="AV165" s="13" t="s">
        <v>86</v>
      </c>
      <c r="AW165" s="13" t="s">
        <v>34</v>
      </c>
      <c r="AX165" s="13" t="s">
        <v>84</v>
      </c>
      <c r="AY165" s="250" t="s">
        <v>153</v>
      </c>
    </row>
    <row r="166" spans="1:51" s="14" customFormat="1" ht="12">
      <c r="A166" s="14"/>
      <c r="B166" s="251"/>
      <c r="C166" s="252"/>
      <c r="D166" s="241" t="s">
        <v>161</v>
      </c>
      <c r="E166" s="253" t="s">
        <v>1</v>
      </c>
      <c r="F166" s="254" t="s">
        <v>247</v>
      </c>
      <c r="G166" s="252"/>
      <c r="H166" s="253" t="s">
        <v>1</v>
      </c>
      <c r="I166" s="255"/>
      <c r="J166" s="252"/>
      <c r="K166" s="252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161</v>
      </c>
      <c r="AU166" s="260" t="s">
        <v>86</v>
      </c>
      <c r="AV166" s="14" t="s">
        <v>84</v>
      </c>
      <c r="AW166" s="14" t="s">
        <v>34</v>
      </c>
      <c r="AX166" s="14" t="s">
        <v>77</v>
      </c>
      <c r="AY166" s="260" t="s">
        <v>153</v>
      </c>
    </row>
    <row r="167" spans="1:65" s="2" customFormat="1" ht="24.15" customHeight="1">
      <c r="A167" s="38"/>
      <c r="B167" s="39"/>
      <c r="C167" s="226" t="s">
        <v>249</v>
      </c>
      <c r="D167" s="226" t="s">
        <v>155</v>
      </c>
      <c r="E167" s="227" t="s">
        <v>266</v>
      </c>
      <c r="F167" s="228" t="s">
        <v>267</v>
      </c>
      <c r="G167" s="229" t="s">
        <v>158</v>
      </c>
      <c r="H167" s="230">
        <v>141.225</v>
      </c>
      <c r="I167" s="231"/>
      <c r="J167" s="232">
        <f>ROUND(I167*H167,2)</f>
        <v>0</v>
      </c>
      <c r="K167" s="228" t="s">
        <v>166</v>
      </c>
      <c r="L167" s="44"/>
      <c r="M167" s="233" t="s">
        <v>1</v>
      </c>
      <c r="N167" s="234" t="s">
        <v>42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159</v>
      </c>
      <c r="AT167" s="237" t="s">
        <v>155</v>
      </c>
      <c r="AU167" s="237" t="s">
        <v>86</v>
      </c>
      <c r="AY167" s="17" t="s">
        <v>153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84</v>
      </c>
      <c r="BK167" s="238">
        <f>ROUND(I167*H167,2)</f>
        <v>0</v>
      </c>
      <c r="BL167" s="17" t="s">
        <v>159</v>
      </c>
      <c r="BM167" s="237" t="s">
        <v>337</v>
      </c>
    </row>
    <row r="168" spans="1:51" s="13" customFormat="1" ht="12">
      <c r="A168" s="13"/>
      <c r="B168" s="239"/>
      <c r="C168" s="240"/>
      <c r="D168" s="241" t="s">
        <v>161</v>
      </c>
      <c r="E168" s="242" t="s">
        <v>1</v>
      </c>
      <c r="F168" s="243" t="s">
        <v>338</v>
      </c>
      <c r="G168" s="240"/>
      <c r="H168" s="244">
        <v>141.225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161</v>
      </c>
      <c r="AU168" s="250" t="s">
        <v>86</v>
      </c>
      <c r="AV168" s="13" t="s">
        <v>86</v>
      </c>
      <c r="AW168" s="13" t="s">
        <v>34</v>
      </c>
      <c r="AX168" s="13" t="s">
        <v>84</v>
      </c>
      <c r="AY168" s="250" t="s">
        <v>153</v>
      </c>
    </row>
    <row r="169" spans="1:51" s="14" customFormat="1" ht="12">
      <c r="A169" s="14"/>
      <c r="B169" s="251"/>
      <c r="C169" s="252"/>
      <c r="D169" s="241" t="s">
        <v>161</v>
      </c>
      <c r="E169" s="253" t="s">
        <v>1</v>
      </c>
      <c r="F169" s="254" t="s">
        <v>247</v>
      </c>
      <c r="G169" s="252"/>
      <c r="H169" s="253" t="s">
        <v>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161</v>
      </c>
      <c r="AU169" s="260" t="s">
        <v>86</v>
      </c>
      <c r="AV169" s="14" t="s">
        <v>84</v>
      </c>
      <c r="AW169" s="14" t="s">
        <v>34</v>
      </c>
      <c r="AX169" s="14" t="s">
        <v>77</v>
      </c>
      <c r="AY169" s="260" t="s">
        <v>153</v>
      </c>
    </row>
    <row r="170" spans="1:65" s="2" customFormat="1" ht="24.15" customHeight="1">
      <c r="A170" s="38"/>
      <c r="B170" s="39"/>
      <c r="C170" s="226" t="s">
        <v>255</v>
      </c>
      <c r="D170" s="226" t="s">
        <v>155</v>
      </c>
      <c r="E170" s="227" t="s">
        <v>271</v>
      </c>
      <c r="F170" s="228" t="s">
        <v>272</v>
      </c>
      <c r="G170" s="229" t="s">
        <v>158</v>
      </c>
      <c r="H170" s="230">
        <v>47.075</v>
      </c>
      <c r="I170" s="231"/>
      <c r="J170" s="232">
        <f>ROUND(I170*H170,2)</f>
        <v>0</v>
      </c>
      <c r="K170" s="228" t="s">
        <v>166</v>
      </c>
      <c r="L170" s="44"/>
      <c r="M170" s="233" t="s">
        <v>1</v>
      </c>
      <c r="N170" s="234" t="s">
        <v>42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159</v>
      </c>
      <c r="AT170" s="237" t="s">
        <v>155</v>
      </c>
      <c r="AU170" s="237" t="s">
        <v>86</v>
      </c>
      <c r="AY170" s="17" t="s">
        <v>153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84</v>
      </c>
      <c r="BK170" s="238">
        <f>ROUND(I170*H170,2)</f>
        <v>0</v>
      </c>
      <c r="BL170" s="17" t="s">
        <v>159</v>
      </c>
      <c r="BM170" s="237" t="s">
        <v>339</v>
      </c>
    </row>
    <row r="171" spans="1:51" s="13" customFormat="1" ht="12">
      <c r="A171" s="13"/>
      <c r="B171" s="239"/>
      <c r="C171" s="240"/>
      <c r="D171" s="241" t="s">
        <v>161</v>
      </c>
      <c r="E171" s="242" t="s">
        <v>1</v>
      </c>
      <c r="F171" s="243" t="s">
        <v>340</v>
      </c>
      <c r="G171" s="240"/>
      <c r="H171" s="244">
        <v>47.075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161</v>
      </c>
      <c r="AU171" s="250" t="s">
        <v>86</v>
      </c>
      <c r="AV171" s="13" t="s">
        <v>86</v>
      </c>
      <c r="AW171" s="13" t="s">
        <v>34</v>
      </c>
      <c r="AX171" s="13" t="s">
        <v>84</v>
      </c>
      <c r="AY171" s="250" t="s">
        <v>153</v>
      </c>
    </row>
    <row r="172" spans="1:51" s="14" customFormat="1" ht="12">
      <c r="A172" s="14"/>
      <c r="B172" s="251"/>
      <c r="C172" s="252"/>
      <c r="D172" s="241" t="s">
        <v>161</v>
      </c>
      <c r="E172" s="253" t="s">
        <v>1</v>
      </c>
      <c r="F172" s="254" t="s">
        <v>247</v>
      </c>
      <c r="G172" s="252"/>
      <c r="H172" s="253" t="s">
        <v>1</v>
      </c>
      <c r="I172" s="255"/>
      <c r="J172" s="252"/>
      <c r="K172" s="252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161</v>
      </c>
      <c r="AU172" s="260" t="s">
        <v>86</v>
      </c>
      <c r="AV172" s="14" t="s">
        <v>84</v>
      </c>
      <c r="AW172" s="14" t="s">
        <v>34</v>
      </c>
      <c r="AX172" s="14" t="s">
        <v>77</v>
      </c>
      <c r="AY172" s="260" t="s">
        <v>153</v>
      </c>
    </row>
    <row r="173" spans="1:63" s="12" customFormat="1" ht="22.8" customHeight="1">
      <c r="A173" s="12"/>
      <c r="B173" s="210"/>
      <c r="C173" s="211"/>
      <c r="D173" s="212" t="s">
        <v>76</v>
      </c>
      <c r="E173" s="224" t="s">
        <v>169</v>
      </c>
      <c r="F173" s="224" t="s">
        <v>281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SUM(P174:P179)</f>
        <v>0</v>
      </c>
      <c r="Q173" s="218"/>
      <c r="R173" s="219">
        <f>SUM(R174:R179)</f>
        <v>158.328</v>
      </c>
      <c r="S173" s="218"/>
      <c r="T173" s="22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84</v>
      </c>
      <c r="AT173" s="222" t="s">
        <v>76</v>
      </c>
      <c r="AU173" s="222" t="s">
        <v>84</v>
      </c>
      <c r="AY173" s="221" t="s">
        <v>153</v>
      </c>
      <c r="BK173" s="223">
        <f>SUM(BK174:BK179)</f>
        <v>0</v>
      </c>
    </row>
    <row r="174" spans="1:65" s="2" customFormat="1" ht="24.15" customHeight="1">
      <c r="A174" s="38"/>
      <c r="B174" s="39"/>
      <c r="C174" s="226" t="s">
        <v>260</v>
      </c>
      <c r="D174" s="226" t="s">
        <v>155</v>
      </c>
      <c r="E174" s="227" t="s">
        <v>341</v>
      </c>
      <c r="F174" s="228" t="s">
        <v>342</v>
      </c>
      <c r="G174" s="229" t="s">
        <v>184</v>
      </c>
      <c r="H174" s="230">
        <v>73.3</v>
      </c>
      <c r="I174" s="231"/>
      <c r="J174" s="232">
        <f>ROUND(I174*H174,2)</f>
        <v>0</v>
      </c>
      <c r="K174" s="228" t="s">
        <v>166</v>
      </c>
      <c r="L174" s="44"/>
      <c r="M174" s="233" t="s">
        <v>1</v>
      </c>
      <c r="N174" s="234" t="s">
        <v>42</v>
      </c>
      <c r="O174" s="91"/>
      <c r="P174" s="235">
        <f>O174*H174</f>
        <v>0</v>
      </c>
      <c r="Q174" s="235">
        <v>2.16</v>
      </c>
      <c r="R174" s="235">
        <f>Q174*H174</f>
        <v>158.328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159</v>
      </c>
      <c r="AT174" s="237" t="s">
        <v>155</v>
      </c>
      <c r="AU174" s="237" t="s">
        <v>86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84</v>
      </c>
      <c r="BK174" s="238">
        <f>ROUND(I174*H174,2)</f>
        <v>0</v>
      </c>
      <c r="BL174" s="17" t="s">
        <v>159</v>
      </c>
      <c r="BM174" s="237" t="s">
        <v>343</v>
      </c>
    </row>
    <row r="175" spans="1:51" s="13" customFormat="1" ht="12">
      <c r="A175" s="13"/>
      <c r="B175" s="239"/>
      <c r="C175" s="240"/>
      <c r="D175" s="241" t="s">
        <v>161</v>
      </c>
      <c r="E175" s="242" t="s">
        <v>1</v>
      </c>
      <c r="F175" s="243" t="s">
        <v>344</v>
      </c>
      <c r="G175" s="240"/>
      <c r="H175" s="244">
        <v>73.3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161</v>
      </c>
      <c r="AU175" s="250" t="s">
        <v>86</v>
      </c>
      <c r="AV175" s="13" t="s">
        <v>86</v>
      </c>
      <c r="AW175" s="13" t="s">
        <v>34</v>
      </c>
      <c r="AX175" s="13" t="s">
        <v>84</v>
      </c>
      <c r="AY175" s="250" t="s">
        <v>153</v>
      </c>
    </row>
    <row r="176" spans="1:51" s="14" customFormat="1" ht="12">
      <c r="A176" s="14"/>
      <c r="B176" s="251"/>
      <c r="C176" s="252"/>
      <c r="D176" s="241" t="s">
        <v>161</v>
      </c>
      <c r="E176" s="253" t="s">
        <v>1</v>
      </c>
      <c r="F176" s="254" t="s">
        <v>254</v>
      </c>
      <c r="G176" s="252"/>
      <c r="H176" s="253" t="s">
        <v>1</v>
      </c>
      <c r="I176" s="255"/>
      <c r="J176" s="252"/>
      <c r="K176" s="252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161</v>
      </c>
      <c r="AU176" s="260" t="s">
        <v>86</v>
      </c>
      <c r="AV176" s="14" t="s">
        <v>84</v>
      </c>
      <c r="AW176" s="14" t="s">
        <v>34</v>
      </c>
      <c r="AX176" s="14" t="s">
        <v>77</v>
      </c>
      <c r="AY176" s="260" t="s">
        <v>153</v>
      </c>
    </row>
    <row r="177" spans="1:65" s="2" customFormat="1" ht="24.15" customHeight="1">
      <c r="A177" s="38"/>
      <c r="B177" s="39"/>
      <c r="C177" s="226" t="s">
        <v>265</v>
      </c>
      <c r="D177" s="226" t="s">
        <v>155</v>
      </c>
      <c r="E177" s="227" t="s">
        <v>345</v>
      </c>
      <c r="F177" s="228" t="s">
        <v>346</v>
      </c>
      <c r="G177" s="229" t="s">
        <v>184</v>
      </c>
      <c r="H177" s="230">
        <v>73.3</v>
      </c>
      <c r="I177" s="231"/>
      <c r="J177" s="232">
        <f>ROUND(I177*H177,2)</f>
        <v>0</v>
      </c>
      <c r="K177" s="228" t="s">
        <v>166</v>
      </c>
      <c r="L177" s="44"/>
      <c r="M177" s="233" t="s">
        <v>1</v>
      </c>
      <c r="N177" s="234" t="s">
        <v>42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159</v>
      </c>
      <c r="AT177" s="237" t="s">
        <v>155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347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344</v>
      </c>
      <c r="G178" s="240"/>
      <c r="H178" s="244">
        <v>73.3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84</v>
      </c>
      <c r="AY178" s="250" t="s">
        <v>153</v>
      </c>
    </row>
    <row r="179" spans="1:51" s="14" customFormat="1" ht="12">
      <c r="A179" s="14"/>
      <c r="B179" s="251"/>
      <c r="C179" s="252"/>
      <c r="D179" s="241" t="s">
        <v>161</v>
      </c>
      <c r="E179" s="253" t="s">
        <v>1</v>
      </c>
      <c r="F179" s="254" t="s">
        <v>254</v>
      </c>
      <c r="G179" s="252"/>
      <c r="H179" s="253" t="s">
        <v>1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161</v>
      </c>
      <c r="AU179" s="260" t="s">
        <v>86</v>
      </c>
      <c r="AV179" s="14" t="s">
        <v>84</v>
      </c>
      <c r="AW179" s="14" t="s">
        <v>34</v>
      </c>
      <c r="AX179" s="14" t="s">
        <v>77</v>
      </c>
      <c r="AY179" s="260" t="s">
        <v>153</v>
      </c>
    </row>
    <row r="180" spans="1:63" s="12" customFormat="1" ht="22.8" customHeight="1">
      <c r="A180" s="12"/>
      <c r="B180" s="210"/>
      <c r="C180" s="211"/>
      <c r="D180" s="212" t="s">
        <v>76</v>
      </c>
      <c r="E180" s="224" t="s">
        <v>159</v>
      </c>
      <c r="F180" s="224" t="s">
        <v>290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SUM(P181:P186)</f>
        <v>0</v>
      </c>
      <c r="Q180" s="218"/>
      <c r="R180" s="219">
        <f>SUM(R181:R186)</f>
        <v>139.06055999999998</v>
      </c>
      <c r="S180" s="218"/>
      <c r="T180" s="220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84</v>
      </c>
      <c r="AT180" s="222" t="s">
        <v>76</v>
      </c>
      <c r="AU180" s="222" t="s">
        <v>84</v>
      </c>
      <c r="AY180" s="221" t="s">
        <v>153</v>
      </c>
      <c r="BK180" s="223">
        <f>SUM(BK181:BK186)</f>
        <v>0</v>
      </c>
    </row>
    <row r="181" spans="1:65" s="2" customFormat="1" ht="21.75" customHeight="1">
      <c r="A181" s="38"/>
      <c r="B181" s="39"/>
      <c r="C181" s="226" t="s">
        <v>270</v>
      </c>
      <c r="D181" s="226" t="s">
        <v>155</v>
      </c>
      <c r="E181" s="227" t="s">
        <v>348</v>
      </c>
      <c r="F181" s="228" t="s">
        <v>349</v>
      </c>
      <c r="G181" s="229" t="s">
        <v>158</v>
      </c>
      <c r="H181" s="230">
        <v>162</v>
      </c>
      <c r="I181" s="231"/>
      <c r="J181" s="232">
        <f>ROUND(I181*H181,2)</f>
        <v>0</v>
      </c>
      <c r="K181" s="228" t="s">
        <v>166</v>
      </c>
      <c r="L181" s="44"/>
      <c r="M181" s="233" t="s">
        <v>1</v>
      </c>
      <c r="N181" s="234" t="s">
        <v>42</v>
      </c>
      <c r="O181" s="91"/>
      <c r="P181" s="235">
        <f>O181*H181</f>
        <v>0</v>
      </c>
      <c r="Q181" s="235">
        <v>0.21252</v>
      </c>
      <c r="R181" s="235">
        <f>Q181*H181</f>
        <v>34.428239999999995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159</v>
      </c>
      <c r="AT181" s="237" t="s">
        <v>155</v>
      </c>
      <c r="AU181" s="237" t="s">
        <v>86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84</v>
      </c>
      <c r="BK181" s="238">
        <f>ROUND(I181*H181,2)</f>
        <v>0</v>
      </c>
      <c r="BL181" s="17" t="s">
        <v>159</v>
      </c>
      <c r="BM181" s="237" t="s">
        <v>350</v>
      </c>
    </row>
    <row r="182" spans="1:51" s="13" customFormat="1" ht="12">
      <c r="A182" s="13"/>
      <c r="B182" s="239"/>
      <c r="C182" s="240"/>
      <c r="D182" s="241" t="s">
        <v>161</v>
      </c>
      <c r="E182" s="242" t="s">
        <v>1</v>
      </c>
      <c r="F182" s="243" t="s">
        <v>351</v>
      </c>
      <c r="G182" s="240"/>
      <c r="H182" s="244">
        <v>162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161</v>
      </c>
      <c r="AU182" s="250" t="s">
        <v>86</v>
      </c>
      <c r="AV182" s="13" t="s">
        <v>86</v>
      </c>
      <c r="AW182" s="13" t="s">
        <v>34</v>
      </c>
      <c r="AX182" s="13" t="s">
        <v>84</v>
      </c>
      <c r="AY182" s="250" t="s">
        <v>153</v>
      </c>
    </row>
    <row r="183" spans="1:51" s="14" customFormat="1" ht="12">
      <c r="A183" s="14"/>
      <c r="B183" s="251"/>
      <c r="C183" s="252"/>
      <c r="D183" s="241" t="s">
        <v>161</v>
      </c>
      <c r="E183" s="253" t="s">
        <v>1</v>
      </c>
      <c r="F183" s="254" t="s">
        <v>352</v>
      </c>
      <c r="G183" s="252"/>
      <c r="H183" s="253" t="s">
        <v>1</v>
      </c>
      <c r="I183" s="255"/>
      <c r="J183" s="252"/>
      <c r="K183" s="252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161</v>
      </c>
      <c r="AU183" s="260" t="s">
        <v>86</v>
      </c>
      <c r="AV183" s="14" t="s">
        <v>84</v>
      </c>
      <c r="AW183" s="14" t="s">
        <v>34</v>
      </c>
      <c r="AX183" s="14" t="s">
        <v>77</v>
      </c>
      <c r="AY183" s="260" t="s">
        <v>153</v>
      </c>
    </row>
    <row r="184" spans="1:65" s="2" customFormat="1" ht="24.15" customHeight="1">
      <c r="A184" s="38"/>
      <c r="B184" s="39"/>
      <c r="C184" s="226" t="s">
        <v>8</v>
      </c>
      <c r="D184" s="226" t="s">
        <v>155</v>
      </c>
      <c r="E184" s="227" t="s">
        <v>353</v>
      </c>
      <c r="F184" s="228" t="s">
        <v>354</v>
      </c>
      <c r="G184" s="229" t="s">
        <v>184</v>
      </c>
      <c r="H184" s="230">
        <v>52.4</v>
      </c>
      <c r="I184" s="231"/>
      <c r="J184" s="232">
        <f>ROUND(I184*H184,2)</f>
        <v>0</v>
      </c>
      <c r="K184" s="228" t="s">
        <v>166</v>
      </c>
      <c r="L184" s="44"/>
      <c r="M184" s="233" t="s">
        <v>1</v>
      </c>
      <c r="N184" s="234" t="s">
        <v>42</v>
      </c>
      <c r="O184" s="91"/>
      <c r="P184" s="235">
        <f>O184*H184</f>
        <v>0</v>
      </c>
      <c r="Q184" s="235">
        <v>1.9968</v>
      </c>
      <c r="R184" s="235">
        <f>Q184*H184</f>
        <v>104.63231999999999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159</v>
      </c>
      <c r="AT184" s="237" t="s">
        <v>155</v>
      </c>
      <c r="AU184" s="237" t="s">
        <v>86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84</v>
      </c>
      <c r="BK184" s="238">
        <f>ROUND(I184*H184,2)</f>
        <v>0</v>
      </c>
      <c r="BL184" s="17" t="s">
        <v>159</v>
      </c>
      <c r="BM184" s="237" t="s">
        <v>355</v>
      </c>
    </row>
    <row r="185" spans="1:51" s="13" customFormat="1" ht="12">
      <c r="A185" s="13"/>
      <c r="B185" s="239"/>
      <c r="C185" s="240"/>
      <c r="D185" s="241" t="s">
        <v>161</v>
      </c>
      <c r="E185" s="242" t="s">
        <v>1</v>
      </c>
      <c r="F185" s="243" t="s">
        <v>356</v>
      </c>
      <c r="G185" s="240"/>
      <c r="H185" s="244">
        <v>52.4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161</v>
      </c>
      <c r="AU185" s="250" t="s">
        <v>86</v>
      </c>
      <c r="AV185" s="13" t="s">
        <v>86</v>
      </c>
      <c r="AW185" s="13" t="s">
        <v>34</v>
      </c>
      <c r="AX185" s="13" t="s">
        <v>84</v>
      </c>
      <c r="AY185" s="250" t="s">
        <v>153</v>
      </c>
    </row>
    <row r="186" spans="1:51" s="14" customFormat="1" ht="12">
      <c r="A186" s="14"/>
      <c r="B186" s="251"/>
      <c r="C186" s="252"/>
      <c r="D186" s="241" t="s">
        <v>161</v>
      </c>
      <c r="E186" s="253" t="s">
        <v>1</v>
      </c>
      <c r="F186" s="254" t="s">
        <v>254</v>
      </c>
      <c r="G186" s="252"/>
      <c r="H186" s="253" t="s">
        <v>1</v>
      </c>
      <c r="I186" s="255"/>
      <c r="J186" s="252"/>
      <c r="K186" s="252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161</v>
      </c>
      <c r="AU186" s="260" t="s">
        <v>86</v>
      </c>
      <c r="AV186" s="14" t="s">
        <v>84</v>
      </c>
      <c r="AW186" s="14" t="s">
        <v>34</v>
      </c>
      <c r="AX186" s="14" t="s">
        <v>77</v>
      </c>
      <c r="AY186" s="260" t="s">
        <v>153</v>
      </c>
    </row>
    <row r="187" spans="1:63" s="12" customFormat="1" ht="22.8" customHeight="1">
      <c r="A187" s="12"/>
      <c r="B187" s="210"/>
      <c r="C187" s="211"/>
      <c r="D187" s="212" t="s">
        <v>76</v>
      </c>
      <c r="E187" s="224" t="s">
        <v>192</v>
      </c>
      <c r="F187" s="224" t="s">
        <v>193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SUM(P188:P194)</f>
        <v>0</v>
      </c>
      <c r="Q187" s="218"/>
      <c r="R187" s="219">
        <f>SUM(R188:R194)</f>
        <v>0.11171899999999998</v>
      </c>
      <c r="S187" s="218"/>
      <c r="T187" s="220">
        <f>SUM(T188:T194)</f>
        <v>52.5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84</v>
      </c>
      <c r="AT187" s="222" t="s">
        <v>76</v>
      </c>
      <c r="AU187" s="222" t="s">
        <v>84</v>
      </c>
      <c r="AY187" s="221" t="s">
        <v>153</v>
      </c>
      <c r="BK187" s="223">
        <f>SUM(BK188:BK194)</f>
        <v>0</v>
      </c>
    </row>
    <row r="188" spans="1:65" s="2" customFormat="1" ht="24.15" customHeight="1">
      <c r="A188" s="38"/>
      <c r="B188" s="39"/>
      <c r="C188" s="226" t="s">
        <v>282</v>
      </c>
      <c r="D188" s="226" t="s">
        <v>155</v>
      </c>
      <c r="E188" s="227" t="s">
        <v>195</v>
      </c>
      <c r="F188" s="228" t="s">
        <v>196</v>
      </c>
      <c r="G188" s="229" t="s">
        <v>158</v>
      </c>
      <c r="H188" s="230">
        <v>237.7</v>
      </c>
      <c r="I188" s="231"/>
      <c r="J188" s="232">
        <f>ROUND(I188*H188,2)</f>
        <v>0</v>
      </c>
      <c r="K188" s="228" t="s">
        <v>166</v>
      </c>
      <c r="L188" s="44"/>
      <c r="M188" s="233" t="s">
        <v>1</v>
      </c>
      <c r="N188" s="234" t="s">
        <v>42</v>
      </c>
      <c r="O188" s="91"/>
      <c r="P188" s="235">
        <f>O188*H188</f>
        <v>0</v>
      </c>
      <c r="Q188" s="235">
        <v>0.00047</v>
      </c>
      <c r="R188" s="235">
        <f>Q188*H188</f>
        <v>0.11171899999999998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159</v>
      </c>
      <c r="AT188" s="237" t="s">
        <v>155</v>
      </c>
      <c r="AU188" s="237" t="s">
        <v>86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84</v>
      </c>
      <c r="BK188" s="238">
        <f>ROUND(I188*H188,2)</f>
        <v>0</v>
      </c>
      <c r="BL188" s="17" t="s">
        <v>159</v>
      </c>
      <c r="BM188" s="237" t="s">
        <v>357</v>
      </c>
    </row>
    <row r="189" spans="1:51" s="13" customFormat="1" ht="12">
      <c r="A189" s="13"/>
      <c r="B189" s="239"/>
      <c r="C189" s="240"/>
      <c r="D189" s="241" t="s">
        <v>161</v>
      </c>
      <c r="E189" s="242" t="s">
        <v>1</v>
      </c>
      <c r="F189" s="243" t="s">
        <v>358</v>
      </c>
      <c r="G189" s="240"/>
      <c r="H189" s="244">
        <v>237.7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161</v>
      </c>
      <c r="AU189" s="250" t="s">
        <v>86</v>
      </c>
      <c r="AV189" s="13" t="s">
        <v>86</v>
      </c>
      <c r="AW189" s="13" t="s">
        <v>34</v>
      </c>
      <c r="AX189" s="13" t="s">
        <v>84</v>
      </c>
      <c r="AY189" s="250" t="s">
        <v>153</v>
      </c>
    </row>
    <row r="190" spans="1:51" s="14" customFormat="1" ht="12">
      <c r="A190" s="14"/>
      <c r="B190" s="251"/>
      <c r="C190" s="252"/>
      <c r="D190" s="241" t="s">
        <v>161</v>
      </c>
      <c r="E190" s="253" t="s">
        <v>1</v>
      </c>
      <c r="F190" s="254" t="s">
        <v>254</v>
      </c>
      <c r="G190" s="252"/>
      <c r="H190" s="253" t="s">
        <v>1</v>
      </c>
      <c r="I190" s="255"/>
      <c r="J190" s="252"/>
      <c r="K190" s="252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161</v>
      </c>
      <c r="AU190" s="260" t="s">
        <v>86</v>
      </c>
      <c r="AV190" s="14" t="s">
        <v>84</v>
      </c>
      <c r="AW190" s="14" t="s">
        <v>34</v>
      </c>
      <c r="AX190" s="14" t="s">
        <v>77</v>
      </c>
      <c r="AY190" s="260" t="s">
        <v>153</v>
      </c>
    </row>
    <row r="191" spans="1:65" s="2" customFormat="1" ht="24.15" customHeight="1">
      <c r="A191" s="38"/>
      <c r="B191" s="39"/>
      <c r="C191" s="226" t="s">
        <v>291</v>
      </c>
      <c r="D191" s="226" t="s">
        <v>155</v>
      </c>
      <c r="E191" s="227" t="s">
        <v>359</v>
      </c>
      <c r="F191" s="228" t="s">
        <v>360</v>
      </c>
      <c r="G191" s="229" t="s">
        <v>184</v>
      </c>
      <c r="H191" s="230">
        <v>21</v>
      </c>
      <c r="I191" s="231"/>
      <c r="J191" s="232">
        <f>ROUND(I191*H191,2)</f>
        <v>0</v>
      </c>
      <c r="K191" s="228" t="s">
        <v>166</v>
      </c>
      <c r="L191" s="44"/>
      <c r="M191" s="233" t="s">
        <v>1</v>
      </c>
      <c r="N191" s="234" t="s">
        <v>42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2.5</v>
      </c>
      <c r="T191" s="236">
        <f>S191*H191</f>
        <v>52.5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159</v>
      </c>
      <c r="AT191" s="237" t="s">
        <v>155</v>
      </c>
      <c r="AU191" s="237" t="s">
        <v>86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84</v>
      </c>
      <c r="BK191" s="238">
        <f>ROUND(I191*H191,2)</f>
        <v>0</v>
      </c>
      <c r="BL191" s="17" t="s">
        <v>159</v>
      </c>
      <c r="BM191" s="237" t="s">
        <v>361</v>
      </c>
    </row>
    <row r="192" spans="1:51" s="13" customFormat="1" ht="12">
      <c r="A192" s="13"/>
      <c r="B192" s="239"/>
      <c r="C192" s="240"/>
      <c r="D192" s="241" t="s">
        <v>161</v>
      </c>
      <c r="E192" s="242" t="s">
        <v>1</v>
      </c>
      <c r="F192" s="243" t="s">
        <v>7</v>
      </c>
      <c r="G192" s="240"/>
      <c r="H192" s="244">
        <v>21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161</v>
      </c>
      <c r="AU192" s="250" t="s">
        <v>86</v>
      </c>
      <c r="AV192" s="13" t="s">
        <v>86</v>
      </c>
      <c r="AW192" s="13" t="s">
        <v>34</v>
      </c>
      <c r="AX192" s="13" t="s">
        <v>84</v>
      </c>
      <c r="AY192" s="250" t="s">
        <v>153</v>
      </c>
    </row>
    <row r="193" spans="1:51" s="14" customFormat="1" ht="12">
      <c r="A193" s="14"/>
      <c r="B193" s="251"/>
      <c r="C193" s="252"/>
      <c r="D193" s="241" t="s">
        <v>161</v>
      </c>
      <c r="E193" s="253" t="s">
        <v>1</v>
      </c>
      <c r="F193" s="254" t="s">
        <v>362</v>
      </c>
      <c r="G193" s="252"/>
      <c r="H193" s="253" t="s">
        <v>1</v>
      </c>
      <c r="I193" s="255"/>
      <c r="J193" s="252"/>
      <c r="K193" s="252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161</v>
      </c>
      <c r="AU193" s="260" t="s">
        <v>86</v>
      </c>
      <c r="AV193" s="14" t="s">
        <v>84</v>
      </c>
      <c r="AW193" s="14" t="s">
        <v>34</v>
      </c>
      <c r="AX193" s="14" t="s">
        <v>77</v>
      </c>
      <c r="AY193" s="260" t="s">
        <v>153</v>
      </c>
    </row>
    <row r="194" spans="1:51" s="14" customFormat="1" ht="12">
      <c r="A194" s="14"/>
      <c r="B194" s="251"/>
      <c r="C194" s="252"/>
      <c r="D194" s="241" t="s">
        <v>161</v>
      </c>
      <c r="E194" s="253" t="s">
        <v>1</v>
      </c>
      <c r="F194" s="254" t="s">
        <v>363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161</v>
      </c>
      <c r="AU194" s="260" t="s">
        <v>86</v>
      </c>
      <c r="AV194" s="14" t="s">
        <v>84</v>
      </c>
      <c r="AW194" s="14" t="s">
        <v>34</v>
      </c>
      <c r="AX194" s="14" t="s">
        <v>77</v>
      </c>
      <c r="AY194" s="260" t="s">
        <v>153</v>
      </c>
    </row>
    <row r="195" spans="1:63" s="12" customFormat="1" ht="22.8" customHeight="1">
      <c r="A195" s="12"/>
      <c r="B195" s="210"/>
      <c r="C195" s="211"/>
      <c r="D195" s="212" t="s">
        <v>76</v>
      </c>
      <c r="E195" s="224" t="s">
        <v>364</v>
      </c>
      <c r="F195" s="224" t="s">
        <v>365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SUM(P196:P215)</f>
        <v>0</v>
      </c>
      <c r="Q195" s="218"/>
      <c r="R195" s="219">
        <f>SUM(R196:R215)</f>
        <v>0</v>
      </c>
      <c r="S195" s="218"/>
      <c r="T195" s="220">
        <f>SUM(T196:T215)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84</v>
      </c>
      <c r="AT195" s="222" t="s">
        <v>76</v>
      </c>
      <c r="AU195" s="222" t="s">
        <v>84</v>
      </c>
      <c r="AY195" s="221" t="s">
        <v>153</v>
      </c>
      <c r="BK195" s="223">
        <f>SUM(BK196:BK215)</f>
        <v>0</v>
      </c>
    </row>
    <row r="196" spans="1:65" s="2" customFormat="1" ht="24.15" customHeight="1">
      <c r="A196" s="38"/>
      <c r="B196" s="39"/>
      <c r="C196" s="226" t="s">
        <v>297</v>
      </c>
      <c r="D196" s="226" t="s">
        <v>155</v>
      </c>
      <c r="E196" s="227" t="s">
        <v>366</v>
      </c>
      <c r="F196" s="228" t="s">
        <v>367</v>
      </c>
      <c r="G196" s="229" t="s">
        <v>243</v>
      </c>
      <c r="H196" s="230">
        <v>52.5</v>
      </c>
      <c r="I196" s="231"/>
      <c r="J196" s="232">
        <f>ROUND(I196*H196,2)</f>
        <v>0</v>
      </c>
      <c r="K196" s="228" t="s">
        <v>166</v>
      </c>
      <c r="L196" s="44"/>
      <c r="M196" s="233" t="s">
        <v>1</v>
      </c>
      <c r="N196" s="234" t="s">
        <v>42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159</v>
      </c>
      <c r="AT196" s="237" t="s">
        <v>155</v>
      </c>
      <c r="AU196" s="237" t="s">
        <v>86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84</v>
      </c>
      <c r="BK196" s="238">
        <f>ROUND(I196*H196,2)</f>
        <v>0</v>
      </c>
      <c r="BL196" s="17" t="s">
        <v>159</v>
      </c>
      <c r="BM196" s="237" t="s">
        <v>368</v>
      </c>
    </row>
    <row r="197" spans="1:51" s="13" customFormat="1" ht="12">
      <c r="A197" s="13"/>
      <c r="B197" s="239"/>
      <c r="C197" s="240"/>
      <c r="D197" s="241" t="s">
        <v>161</v>
      </c>
      <c r="E197" s="242" t="s">
        <v>1</v>
      </c>
      <c r="F197" s="243" t="s">
        <v>369</v>
      </c>
      <c r="G197" s="240"/>
      <c r="H197" s="244">
        <v>52.5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161</v>
      </c>
      <c r="AU197" s="250" t="s">
        <v>86</v>
      </c>
      <c r="AV197" s="13" t="s">
        <v>86</v>
      </c>
      <c r="AW197" s="13" t="s">
        <v>34</v>
      </c>
      <c r="AX197" s="13" t="s">
        <v>84</v>
      </c>
      <c r="AY197" s="250" t="s">
        <v>153</v>
      </c>
    </row>
    <row r="198" spans="1:51" s="14" customFormat="1" ht="12">
      <c r="A198" s="14"/>
      <c r="B198" s="251"/>
      <c r="C198" s="252"/>
      <c r="D198" s="241" t="s">
        <v>161</v>
      </c>
      <c r="E198" s="253" t="s">
        <v>1</v>
      </c>
      <c r="F198" s="254" t="s">
        <v>370</v>
      </c>
      <c r="G198" s="252"/>
      <c r="H198" s="253" t="s">
        <v>1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161</v>
      </c>
      <c r="AU198" s="260" t="s">
        <v>86</v>
      </c>
      <c r="AV198" s="14" t="s">
        <v>84</v>
      </c>
      <c r="AW198" s="14" t="s">
        <v>34</v>
      </c>
      <c r="AX198" s="14" t="s">
        <v>77</v>
      </c>
      <c r="AY198" s="260" t="s">
        <v>153</v>
      </c>
    </row>
    <row r="199" spans="1:51" s="14" customFormat="1" ht="12">
      <c r="A199" s="14"/>
      <c r="B199" s="251"/>
      <c r="C199" s="252"/>
      <c r="D199" s="241" t="s">
        <v>161</v>
      </c>
      <c r="E199" s="253" t="s">
        <v>1</v>
      </c>
      <c r="F199" s="254" t="s">
        <v>174</v>
      </c>
      <c r="G199" s="252"/>
      <c r="H199" s="253" t="s">
        <v>1</v>
      </c>
      <c r="I199" s="255"/>
      <c r="J199" s="252"/>
      <c r="K199" s="252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161</v>
      </c>
      <c r="AU199" s="260" t="s">
        <v>86</v>
      </c>
      <c r="AV199" s="14" t="s">
        <v>84</v>
      </c>
      <c r="AW199" s="14" t="s">
        <v>34</v>
      </c>
      <c r="AX199" s="14" t="s">
        <v>77</v>
      </c>
      <c r="AY199" s="260" t="s">
        <v>153</v>
      </c>
    </row>
    <row r="200" spans="1:65" s="2" customFormat="1" ht="24.15" customHeight="1">
      <c r="A200" s="38"/>
      <c r="B200" s="39"/>
      <c r="C200" s="226" t="s">
        <v>305</v>
      </c>
      <c r="D200" s="226" t="s">
        <v>155</v>
      </c>
      <c r="E200" s="227" t="s">
        <v>371</v>
      </c>
      <c r="F200" s="228" t="s">
        <v>372</v>
      </c>
      <c r="G200" s="229" t="s">
        <v>243</v>
      </c>
      <c r="H200" s="230">
        <v>1522.5</v>
      </c>
      <c r="I200" s="231"/>
      <c r="J200" s="232">
        <f>ROUND(I200*H200,2)</f>
        <v>0</v>
      </c>
      <c r="K200" s="228" t="s">
        <v>166</v>
      </c>
      <c r="L200" s="44"/>
      <c r="M200" s="233" t="s">
        <v>1</v>
      </c>
      <c r="N200" s="234" t="s">
        <v>42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159</v>
      </c>
      <c r="AT200" s="237" t="s">
        <v>155</v>
      </c>
      <c r="AU200" s="237" t="s">
        <v>86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84</v>
      </c>
      <c r="BK200" s="238">
        <f>ROUND(I200*H200,2)</f>
        <v>0</v>
      </c>
      <c r="BL200" s="17" t="s">
        <v>159</v>
      </c>
      <c r="BM200" s="237" t="s">
        <v>373</v>
      </c>
    </row>
    <row r="201" spans="1:51" s="13" customFormat="1" ht="12">
      <c r="A201" s="13"/>
      <c r="B201" s="239"/>
      <c r="C201" s="240"/>
      <c r="D201" s="241" t="s">
        <v>161</v>
      </c>
      <c r="E201" s="242" t="s">
        <v>1</v>
      </c>
      <c r="F201" s="243" t="s">
        <v>374</v>
      </c>
      <c r="G201" s="240"/>
      <c r="H201" s="244">
        <v>1522.5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161</v>
      </c>
      <c r="AU201" s="250" t="s">
        <v>86</v>
      </c>
      <c r="AV201" s="13" t="s">
        <v>86</v>
      </c>
      <c r="AW201" s="13" t="s">
        <v>34</v>
      </c>
      <c r="AX201" s="13" t="s">
        <v>84</v>
      </c>
      <c r="AY201" s="250" t="s">
        <v>153</v>
      </c>
    </row>
    <row r="202" spans="1:51" s="14" customFormat="1" ht="12">
      <c r="A202" s="14"/>
      <c r="B202" s="251"/>
      <c r="C202" s="252"/>
      <c r="D202" s="241" t="s">
        <v>161</v>
      </c>
      <c r="E202" s="253" t="s">
        <v>1</v>
      </c>
      <c r="F202" s="254" t="s">
        <v>375</v>
      </c>
      <c r="G202" s="252"/>
      <c r="H202" s="253" t="s">
        <v>1</v>
      </c>
      <c r="I202" s="255"/>
      <c r="J202" s="252"/>
      <c r="K202" s="252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161</v>
      </c>
      <c r="AU202" s="260" t="s">
        <v>86</v>
      </c>
      <c r="AV202" s="14" t="s">
        <v>84</v>
      </c>
      <c r="AW202" s="14" t="s">
        <v>34</v>
      </c>
      <c r="AX202" s="14" t="s">
        <v>77</v>
      </c>
      <c r="AY202" s="260" t="s">
        <v>153</v>
      </c>
    </row>
    <row r="203" spans="1:51" s="14" customFormat="1" ht="12">
      <c r="A203" s="14"/>
      <c r="B203" s="251"/>
      <c r="C203" s="252"/>
      <c r="D203" s="241" t="s">
        <v>161</v>
      </c>
      <c r="E203" s="253" t="s">
        <v>1</v>
      </c>
      <c r="F203" s="254" t="s">
        <v>376</v>
      </c>
      <c r="G203" s="252"/>
      <c r="H203" s="253" t="s">
        <v>1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161</v>
      </c>
      <c r="AU203" s="260" t="s">
        <v>86</v>
      </c>
      <c r="AV203" s="14" t="s">
        <v>84</v>
      </c>
      <c r="AW203" s="14" t="s">
        <v>34</v>
      </c>
      <c r="AX203" s="14" t="s">
        <v>77</v>
      </c>
      <c r="AY203" s="260" t="s">
        <v>153</v>
      </c>
    </row>
    <row r="204" spans="1:65" s="2" customFormat="1" ht="33" customHeight="1">
      <c r="A204" s="38"/>
      <c r="B204" s="39"/>
      <c r="C204" s="226" t="s">
        <v>377</v>
      </c>
      <c r="D204" s="226" t="s">
        <v>155</v>
      </c>
      <c r="E204" s="227" t="s">
        <v>378</v>
      </c>
      <c r="F204" s="228" t="s">
        <v>379</v>
      </c>
      <c r="G204" s="229" t="s">
        <v>243</v>
      </c>
      <c r="H204" s="230">
        <v>15.75</v>
      </c>
      <c r="I204" s="231"/>
      <c r="J204" s="232">
        <f>ROUND(I204*H204,2)</f>
        <v>0</v>
      </c>
      <c r="K204" s="228" t="s">
        <v>166</v>
      </c>
      <c r="L204" s="44"/>
      <c r="M204" s="233" t="s">
        <v>1</v>
      </c>
      <c r="N204" s="234" t="s">
        <v>42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159</v>
      </c>
      <c r="AT204" s="237" t="s">
        <v>155</v>
      </c>
      <c r="AU204" s="237" t="s">
        <v>86</v>
      </c>
      <c r="AY204" s="17" t="s">
        <v>153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84</v>
      </c>
      <c r="BK204" s="238">
        <f>ROUND(I204*H204,2)</f>
        <v>0</v>
      </c>
      <c r="BL204" s="17" t="s">
        <v>159</v>
      </c>
      <c r="BM204" s="237" t="s">
        <v>380</v>
      </c>
    </row>
    <row r="205" spans="1:51" s="13" customFormat="1" ht="12">
      <c r="A205" s="13"/>
      <c r="B205" s="239"/>
      <c r="C205" s="240"/>
      <c r="D205" s="241" t="s">
        <v>161</v>
      </c>
      <c r="E205" s="242" t="s">
        <v>1</v>
      </c>
      <c r="F205" s="243" t="s">
        <v>381</v>
      </c>
      <c r="G205" s="240"/>
      <c r="H205" s="244">
        <v>15.75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161</v>
      </c>
      <c r="AU205" s="250" t="s">
        <v>86</v>
      </c>
      <c r="AV205" s="13" t="s">
        <v>86</v>
      </c>
      <c r="AW205" s="13" t="s">
        <v>34</v>
      </c>
      <c r="AX205" s="13" t="s">
        <v>84</v>
      </c>
      <c r="AY205" s="250" t="s">
        <v>153</v>
      </c>
    </row>
    <row r="206" spans="1:51" s="14" customFormat="1" ht="12">
      <c r="A206" s="14"/>
      <c r="B206" s="251"/>
      <c r="C206" s="252"/>
      <c r="D206" s="241" t="s">
        <v>161</v>
      </c>
      <c r="E206" s="253" t="s">
        <v>1</v>
      </c>
      <c r="F206" s="254" t="s">
        <v>382</v>
      </c>
      <c r="G206" s="252"/>
      <c r="H206" s="253" t="s">
        <v>1</v>
      </c>
      <c r="I206" s="255"/>
      <c r="J206" s="252"/>
      <c r="K206" s="252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161</v>
      </c>
      <c r="AU206" s="260" t="s">
        <v>86</v>
      </c>
      <c r="AV206" s="14" t="s">
        <v>84</v>
      </c>
      <c r="AW206" s="14" t="s">
        <v>34</v>
      </c>
      <c r="AX206" s="14" t="s">
        <v>77</v>
      </c>
      <c r="AY206" s="260" t="s">
        <v>153</v>
      </c>
    </row>
    <row r="207" spans="1:51" s="14" customFormat="1" ht="12">
      <c r="A207" s="14"/>
      <c r="B207" s="251"/>
      <c r="C207" s="252"/>
      <c r="D207" s="241" t="s">
        <v>161</v>
      </c>
      <c r="E207" s="253" t="s">
        <v>1</v>
      </c>
      <c r="F207" s="254" t="s">
        <v>383</v>
      </c>
      <c r="G207" s="252"/>
      <c r="H207" s="253" t="s">
        <v>1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161</v>
      </c>
      <c r="AU207" s="260" t="s">
        <v>86</v>
      </c>
      <c r="AV207" s="14" t="s">
        <v>84</v>
      </c>
      <c r="AW207" s="14" t="s">
        <v>34</v>
      </c>
      <c r="AX207" s="14" t="s">
        <v>77</v>
      </c>
      <c r="AY207" s="260" t="s">
        <v>153</v>
      </c>
    </row>
    <row r="208" spans="1:65" s="2" customFormat="1" ht="24.15" customHeight="1">
      <c r="A208" s="38"/>
      <c r="B208" s="39"/>
      <c r="C208" s="226" t="s">
        <v>7</v>
      </c>
      <c r="D208" s="226" t="s">
        <v>155</v>
      </c>
      <c r="E208" s="227" t="s">
        <v>384</v>
      </c>
      <c r="F208" s="228" t="s">
        <v>242</v>
      </c>
      <c r="G208" s="229" t="s">
        <v>243</v>
      </c>
      <c r="H208" s="230">
        <v>753.62</v>
      </c>
      <c r="I208" s="231"/>
      <c r="J208" s="232">
        <f>ROUND(I208*H208,2)</f>
        <v>0</v>
      </c>
      <c r="K208" s="228" t="s">
        <v>166</v>
      </c>
      <c r="L208" s="44"/>
      <c r="M208" s="233" t="s">
        <v>1</v>
      </c>
      <c r="N208" s="234" t="s">
        <v>42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159</v>
      </c>
      <c r="AT208" s="237" t="s">
        <v>155</v>
      </c>
      <c r="AU208" s="237" t="s">
        <v>86</v>
      </c>
      <c r="AY208" s="17" t="s">
        <v>153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84</v>
      </c>
      <c r="BK208" s="238">
        <f>ROUND(I208*H208,2)</f>
        <v>0</v>
      </c>
      <c r="BL208" s="17" t="s">
        <v>159</v>
      </c>
      <c r="BM208" s="237" t="s">
        <v>385</v>
      </c>
    </row>
    <row r="209" spans="1:51" s="13" customFormat="1" ht="12">
      <c r="A209" s="13"/>
      <c r="B209" s="239"/>
      <c r="C209" s="240"/>
      <c r="D209" s="241" t="s">
        <v>161</v>
      </c>
      <c r="E209" s="242" t="s">
        <v>1</v>
      </c>
      <c r="F209" s="243" t="s">
        <v>386</v>
      </c>
      <c r="G209" s="240"/>
      <c r="H209" s="244">
        <v>716.87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161</v>
      </c>
      <c r="AU209" s="250" t="s">
        <v>86</v>
      </c>
      <c r="AV209" s="13" t="s">
        <v>86</v>
      </c>
      <c r="AW209" s="13" t="s">
        <v>34</v>
      </c>
      <c r="AX209" s="13" t="s">
        <v>77</v>
      </c>
      <c r="AY209" s="250" t="s">
        <v>153</v>
      </c>
    </row>
    <row r="210" spans="1:51" s="14" customFormat="1" ht="12">
      <c r="A210" s="14"/>
      <c r="B210" s="251"/>
      <c r="C210" s="252"/>
      <c r="D210" s="241" t="s">
        <v>161</v>
      </c>
      <c r="E210" s="253" t="s">
        <v>1</v>
      </c>
      <c r="F210" s="254" t="s">
        <v>174</v>
      </c>
      <c r="G210" s="252"/>
      <c r="H210" s="253" t="s">
        <v>1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161</v>
      </c>
      <c r="AU210" s="260" t="s">
        <v>86</v>
      </c>
      <c r="AV210" s="14" t="s">
        <v>84</v>
      </c>
      <c r="AW210" s="14" t="s">
        <v>34</v>
      </c>
      <c r="AX210" s="14" t="s">
        <v>77</v>
      </c>
      <c r="AY210" s="260" t="s">
        <v>153</v>
      </c>
    </row>
    <row r="211" spans="1:51" s="14" customFormat="1" ht="12">
      <c r="A211" s="14"/>
      <c r="B211" s="251"/>
      <c r="C211" s="252"/>
      <c r="D211" s="241" t="s">
        <v>161</v>
      </c>
      <c r="E211" s="253" t="s">
        <v>1</v>
      </c>
      <c r="F211" s="254" t="s">
        <v>387</v>
      </c>
      <c r="G211" s="252"/>
      <c r="H211" s="253" t="s">
        <v>1</v>
      </c>
      <c r="I211" s="255"/>
      <c r="J211" s="252"/>
      <c r="K211" s="252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161</v>
      </c>
      <c r="AU211" s="260" t="s">
        <v>86</v>
      </c>
      <c r="AV211" s="14" t="s">
        <v>84</v>
      </c>
      <c r="AW211" s="14" t="s">
        <v>34</v>
      </c>
      <c r="AX211" s="14" t="s">
        <v>77</v>
      </c>
      <c r="AY211" s="260" t="s">
        <v>153</v>
      </c>
    </row>
    <row r="212" spans="1:51" s="13" customFormat="1" ht="12">
      <c r="A212" s="13"/>
      <c r="B212" s="239"/>
      <c r="C212" s="240"/>
      <c r="D212" s="241" t="s">
        <v>161</v>
      </c>
      <c r="E212" s="242" t="s">
        <v>1</v>
      </c>
      <c r="F212" s="243" t="s">
        <v>388</v>
      </c>
      <c r="G212" s="240"/>
      <c r="H212" s="244">
        <v>36.75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161</v>
      </c>
      <c r="AU212" s="250" t="s">
        <v>86</v>
      </c>
      <c r="AV212" s="13" t="s">
        <v>86</v>
      </c>
      <c r="AW212" s="13" t="s">
        <v>34</v>
      </c>
      <c r="AX212" s="13" t="s">
        <v>77</v>
      </c>
      <c r="AY212" s="250" t="s">
        <v>153</v>
      </c>
    </row>
    <row r="213" spans="1:51" s="14" customFormat="1" ht="12">
      <c r="A213" s="14"/>
      <c r="B213" s="251"/>
      <c r="C213" s="252"/>
      <c r="D213" s="241" t="s">
        <v>161</v>
      </c>
      <c r="E213" s="253" t="s">
        <v>1</v>
      </c>
      <c r="F213" s="254" t="s">
        <v>382</v>
      </c>
      <c r="G213" s="252"/>
      <c r="H213" s="253" t="s">
        <v>1</v>
      </c>
      <c r="I213" s="255"/>
      <c r="J213" s="252"/>
      <c r="K213" s="252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161</v>
      </c>
      <c r="AU213" s="260" t="s">
        <v>86</v>
      </c>
      <c r="AV213" s="14" t="s">
        <v>84</v>
      </c>
      <c r="AW213" s="14" t="s">
        <v>34</v>
      </c>
      <c r="AX213" s="14" t="s">
        <v>77</v>
      </c>
      <c r="AY213" s="260" t="s">
        <v>153</v>
      </c>
    </row>
    <row r="214" spans="1:51" s="14" customFormat="1" ht="12">
      <c r="A214" s="14"/>
      <c r="B214" s="251"/>
      <c r="C214" s="252"/>
      <c r="D214" s="241" t="s">
        <v>161</v>
      </c>
      <c r="E214" s="253" t="s">
        <v>1</v>
      </c>
      <c r="F214" s="254" t="s">
        <v>389</v>
      </c>
      <c r="G214" s="252"/>
      <c r="H214" s="253" t="s">
        <v>1</v>
      </c>
      <c r="I214" s="255"/>
      <c r="J214" s="252"/>
      <c r="K214" s="252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161</v>
      </c>
      <c r="AU214" s="260" t="s">
        <v>86</v>
      </c>
      <c r="AV214" s="14" t="s">
        <v>84</v>
      </c>
      <c r="AW214" s="14" t="s">
        <v>34</v>
      </c>
      <c r="AX214" s="14" t="s">
        <v>77</v>
      </c>
      <c r="AY214" s="260" t="s">
        <v>153</v>
      </c>
    </row>
    <row r="215" spans="1:51" s="15" customFormat="1" ht="12">
      <c r="A215" s="15"/>
      <c r="B215" s="269"/>
      <c r="C215" s="270"/>
      <c r="D215" s="241" t="s">
        <v>161</v>
      </c>
      <c r="E215" s="271" t="s">
        <v>1</v>
      </c>
      <c r="F215" s="272" t="s">
        <v>390</v>
      </c>
      <c r="G215" s="270"/>
      <c r="H215" s="273">
        <v>753.62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9" t="s">
        <v>161</v>
      </c>
      <c r="AU215" s="279" t="s">
        <v>86</v>
      </c>
      <c r="AV215" s="15" t="s">
        <v>159</v>
      </c>
      <c r="AW215" s="15" t="s">
        <v>34</v>
      </c>
      <c r="AX215" s="15" t="s">
        <v>84</v>
      </c>
      <c r="AY215" s="279" t="s">
        <v>153</v>
      </c>
    </row>
    <row r="216" spans="1:63" s="12" customFormat="1" ht="22.8" customHeight="1">
      <c r="A216" s="12"/>
      <c r="B216" s="210"/>
      <c r="C216" s="211"/>
      <c r="D216" s="212" t="s">
        <v>76</v>
      </c>
      <c r="E216" s="224" t="s">
        <v>303</v>
      </c>
      <c r="F216" s="224" t="s">
        <v>304</v>
      </c>
      <c r="G216" s="211"/>
      <c r="H216" s="211"/>
      <c r="I216" s="214"/>
      <c r="J216" s="225">
        <f>BK216</f>
        <v>0</v>
      </c>
      <c r="K216" s="211"/>
      <c r="L216" s="216"/>
      <c r="M216" s="217"/>
      <c r="N216" s="218"/>
      <c r="O216" s="218"/>
      <c r="P216" s="219">
        <f>P217</f>
        <v>0</v>
      </c>
      <c r="Q216" s="218"/>
      <c r="R216" s="219">
        <f>R217</f>
        <v>0</v>
      </c>
      <c r="S216" s="218"/>
      <c r="T216" s="220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84</v>
      </c>
      <c r="AT216" s="222" t="s">
        <v>76</v>
      </c>
      <c r="AU216" s="222" t="s">
        <v>84</v>
      </c>
      <c r="AY216" s="221" t="s">
        <v>153</v>
      </c>
      <c r="BK216" s="223">
        <f>BK217</f>
        <v>0</v>
      </c>
    </row>
    <row r="217" spans="1:65" s="2" customFormat="1" ht="16.5" customHeight="1">
      <c r="A217" s="38"/>
      <c r="B217" s="39"/>
      <c r="C217" s="226" t="s">
        <v>391</v>
      </c>
      <c r="D217" s="226" t="s">
        <v>155</v>
      </c>
      <c r="E217" s="227" t="s">
        <v>306</v>
      </c>
      <c r="F217" s="228" t="s">
        <v>307</v>
      </c>
      <c r="G217" s="229" t="s">
        <v>243</v>
      </c>
      <c r="H217" s="230">
        <v>297.5</v>
      </c>
      <c r="I217" s="231"/>
      <c r="J217" s="232">
        <f>ROUND(I217*H217,2)</f>
        <v>0</v>
      </c>
      <c r="K217" s="228" t="s">
        <v>166</v>
      </c>
      <c r="L217" s="44"/>
      <c r="M217" s="264" t="s">
        <v>1</v>
      </c>
      <c r="N217" s="265" t="s">
        <v>42</v>
      </c>
      <c r="O217" s="266"/>
      <c r="P217" s="267">
        <f>O217*H217</f>
        <v>0</v>
      </c>
      <c r="Q217" s="267">
        <v>0</v>
      </c>
      <c r="R217" s="267">
        <f>Q217*H217</f>
        <v>0</v>
      </c>
      <c r="S217" s="267">
        <v>0</v>
      </c>
      <c r="T217" s="26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159</v>
      </c>
      <c r="AT217" s="237" t="s">
        <v>155</v>
      </c>
      <c r="AU217" s="237" t="s">
        <v>86</v>
      </c>
      <c r="AY217" s="17" t="s">
        <v>153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84</v>
      </c>
      <c r="BK217" s="238">
        <f>ROUND(I217*H217,2)</f>
        <v>0</v>
      </c>
      <c r="BL217" s="17" t="s">
        <v>159</v>
      </c>
      <c r="BM217" s="237" t="s">
        <v>392</v>
      </c>
    </row>
    <row r="218" spans="1:31" s="2" customFormat="1" ht="6.95" customHeight="1">
      <c r="A218" s="38"/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44"/>
      <c r="M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</sheetData>
  <sheetProtection password="CC35" sheet="1" objects="1" scenarios="1" formatColumns="0" formatRows="0" autoFilter="0"/>
  <autoFilter ref="C126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393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ROUND((SUM(BE126:BE190)),2)</f>
        <v>0</v>
      </c>
      <c r="G35" s="38"/>
      <c r="H35" s="38"/>
      <c r="I35" s="164">
        <v>0.21</v>
      </c>
      <c r="J35" s="163">
        <f>ROUND(((SUM(BE126:BE190))*I35),2)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ROUND((SUM(BF126:BF190)),2)</f>
        <v>0</v>
      </c>
      <c r="G36" s="38"/>
      <c r="H36" s="38"/>
      <c r="I36" s="164">
        <v>0.15</v>
      </c>
      <c r="J36" s="163">
        <f>ROUND(((SUM(BF126:BF190))*I36),2)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ROUND((SUM(BG126:BG190)),2)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ROUND((SUM(BH126:BH190)),2)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ROUND((SUM(BI126:BI190)),2)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SO 01.3 - Rozšíření koryta s opevněním břehů v ř.km 1,814-1,860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137</v>
      </c>
      <c r="E102" s="196"/>
      <c r="F102" s="196"/>
      <c r="G102" s="196"/>
      <c r="H102" s="196"/>
      <c r="I102" s="196"/>
      <c r="J102" s="197">
        <f>J180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310</v>
      </c>
      <c r="E103" s="196"/>
      <c r="F103" s="196"/>
      <c r="G103" s="196"/>
      <c r="H103" s="196"/>
      <c r="I103" s="196"/>
      <c r="J103" s="197">
        <f>J184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203</v>
      </c>
      <c r="E104" s="196"/>
      <c r="F104" s="196"/>
      <c r="G104" s="196"/>
      <c r="H104" s="196"/>
      <c r="I104" s="196"/>
      <c r="J104" s="197">
        <f>J189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Svratouch, protipovodňové úpravy potoka Řivnáč_bez CETINU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127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30" customHeight="1">
      <c r="A118" s="38"/>
      <c r="B118" s="39"/>
      <c r="C118" s="40"/>
      <c r="D118" s="40"/>
      <c r="E118" s="76" t="str">
        <f>E11</f>
        <v>SO 01.3 - Rozšíření koryta s opevněním břehů v ř.km 1,814-1,860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Svratouch</v>
      </c>
      <c r="G120" s="40"/>
      <c r="H120" s="40"/>
      <c r="I120" s="32" t="s">
        <v>22</v>
      </c>
      <c r="J120" s="79" t="str">
        <f>IF(J14="","",J14)</f>
        <v>23. 10. 2020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Obec Svratouch</v>
      </c>
      <c r="G122" s="40"/>
      <c r="H122" s="40"/>
      <c r="I122" s="32" t="s">
        <v>30</v>
      </c>
      <c r="J122" s="36" t="str">
        <f>E23</f>
        <v>Envicons,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Envicons,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139</v>
      </c>
      <c r="D125" s="202" t="s">
        <v>62</v>
      </c>
      <c r="E125" s="202" t="s">
        <v>58</v>
      </c>
      <c r="F125" s="202" t="s">
        <v>59</v>
      </c>
      <c r="G125" s="202" t="s">
        <v>140</v>
      </c>
      <c r="H125" s="202" t="s">
        <v>141</v>
      </c>
      <c r="I125" s="202" t="s">
        <v>142</v>
      </c>
      <c r="J125" s="202" t="s">
        <v>132</v>
      </c>
      <c r="K125" s="203" t="s">
        <v>143</v>
      </c>
      <c r="L125" s="204"/>
      <c r="M125" s="100" t="s">
        <v>1</v>
      </c>
      <c r="N125" s="101" t="s">
        <v>41</v>
      </c>
      <c r="O125" s="101" t="s">
        <v>144</v>
      </c>
      <c r="P125" s="101" t="s">
        <v>145</v>
      </c>
      <c r="Q125" s="101" t="s">
        <v>146</v>
      </c>
      <c r="R125" s="101" t="s">
        <v>147</v>
      </c>
      <c r="S125" s="101" t="s">
        <v>148</v>
      </c>
      <c r="T125" s="102" t="s">
        <v>149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150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285.4123184</v>
      </c>
      <c r="S126" s="104"/>
      <c r="T126" s="208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134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76</v>
      </c>
      <c r="E127" s="213" t="s">
        <v>151</v>
      </c>
      <c r="F127" s="213" t="s">
        <v>152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P128+P164+P180+P184+P189</f>
        <v>0</v>
      </c>
      <c r="Q127" s="218"/>
      <c r="R127" s="219">
        <f>R128+R164+R180+R184+R189</f>
        <v>285.4123184</v>
      </c>
      <c r="S127" s="218"/>
      <c r="T127" s="220">
        <f>T128+T164+T180+T184+T189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84</v>
      </c>
      <c r="AT127" s="222" t="s">
        <v>76</v>
      </c>
      <c r="AU127" s="222" t="s">
        <v>77</v>
      </c>
      <c r="AY127" s="221" t="s">
        <v>153</v>
      </c>
      <c r="BK127" s="223">
        <f>BK128+BK164+BK180+BK184+BK189</f>
        <v>0</v>
      </c>
    </row>
    <row r="128" spans="1:63" s="12" customFormat="1" ht="22.8" customHeight="1">
      <c r="A128" s="12"/>
      <c r="B128" s="210"/>
      <c r="C128" s="211"/>
      <c r="D128" s="212" t="s">
        <v>76</v>
      </c>
      <c r="E128" s="224" t="s">
        <v>84</v>
      </c>
      <c r="F128" s="224" t="s">
        <v>154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SUM(P129:P163)</f>
        <v>0</v>
      </c>
      <c r="Q128" s="218"/>
      <c r="R128" s="219">
        <f>SUM(R129:R163)</f>
        <v>0</v>
      </c>
      <c r="S128" s="218"/>
      <c r="T128" s="220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84</v>
      </c>
      <c r="AT128" s="222" t="s">
        <v>76</v>
      </c>
      <c r="AU128" s="222" t="s">
        <v>84</v>
      </c>
      <c r="AY128" s="221" t="s">
        <v>153</v>
      </c>
      <c r="BK128" s="223">
        <f>SUM(BK129:BK163)</f>
        <v>0</v>
      </c>
    </row>
    <row r="129" spans="1:65" s="2" customFormat="1" ht="33" customHeight="1">
      <c r="A129" s="38"/>
      <c r="B129" s="39"/>
      <c r="C129" s="226" t="s">
        <v>84</v>
      </c>
      <c r="D129" s="226" t="s">
        <v>155</v>
      </c>
      <c r="E129" s="227" t="s">
        <v>311</v>
      </c>
      <c r="F129" s="228" t="s">
        <v>312</v>
      </c>
      <c r="G129" s="229" t="s">
        <v>184</v>
      </c>
      <c r="H129" s="230">
        <v>326.925</v>
      </c>
      <c r="I129" s="231"/>
      <c r="J129" s="232">
        <f>ROUND(I129*H129,2)</f>
        <v>0</v>
      </c>
      <c r="K129" s="228" t="s">
        <v>166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159</v>
      </c>
      <c r="AT129" s="237" t="s">
        <v>155</v>
      </c>
      <c r="AU129" s="237" t="s">
        <v>86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84</v>
      </c>
      <c r="BK129" s="238">
        <f>ROUND(I129*H129,2)</f>
        <v>0</v>
      </c>
      <c r="BL129" s="17" t="s">
        <v>159</v>
      </c>
      <c r="BM129" s="237" t="s">
        <v>394</v>
      </c>
    </row>
    <row r="130" spans="1:51" s="13" customFormat="1" ht="12">
      <c r="A130" s="13"/>
      <c r="B130" s="239"/>
      <c r="C130" s="240"/>
      <c r="D130" s="241" t="s">
        <v>161</v>
      </c>
      <c r="E130" s="242" t="s">
        <v>1</v>
      </c>
      <c r="F130" s="243" t="s">
        <v>395</v>
      </c>
      <c r="G130" s="240"/>
      <c r="H130" s="244">
        <v>326.925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161</v>
      </c>
      <c r="AU130" s="250" t="s">
        <v>86</v>
      </c>
      <c r="AV130" s="13" t="s">
        <v>86</v>
      </c>
      <c r="AW130" s="13" t="s">
        <v>34</v>
      </c>
      <c r="AX130" s="13" t="s">
        <v>84</v>
      </c>
      <c r="AY130" s="250" t="s">
        <v>153</v>
      </c>
    </row>
    <row r="131" spans="1:51" s="14" customFormat="1" ht="12">
      <c r="A131" s="14"/>
      <c r="B131" s="251"/>
      <c r="C131" s="252"/>
      <c r="D131" s="241" t="s">
        <v>161</v>
      </c>
      <c r="E131" s="253" t="s">
        <v>1</v>
      </c>
      <c r="F131" s="254" t="s">
        <v>396</v>
      </c>
      <c r="G131" s="252"/>
      <c r="H131" s="253" t="s">
        <v>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161</v>
      </c>
      <c r="AU131" s="260" t="s">
        <v>86</v>
      </c>
      <c r="AV131" s="14" t="s">
        <v>84</v>
      </c>
      <c r="AW131" s="14" t="s">
        <v>34</v>
      </c>
      <c r="AX131" s="14" t="s">
        <v>77</v>
      </c>
      <c r="AY131" s="260" t="s">
        <v>153</v>
      </c>
    </row>
    <row r="132" spans="1:65" s="2" customFormat="1" ht="33" customHeight="1">
      <c r="A132" s="38"/>
      <c r="B132" s="39"/>
      <c r="C132" s="226" t="s">
        <v>86</v>
      </c>
      <c r="D132" s="226" t="s">
        <v>155</v>
      </c>
      <c r="E132" s="227" t="s">
        <v>397</v>
      </c>
      <c r="F132" s="228" t="s">
        <v>398</v>
      </c>
      <c r="G132" s="229" t="s">
        <v>184</v>
      </c>
      <c r="H132" s="230">
        <v>108.975</v>
      </c>
      <c r="I132" s="231"/>
      <c r="J132" s="232">
        <f>ROUND(I132*H132,2)</f>
        <v>0</v>
      </c>
      <c r="K132" s="228" t="s">
        <v>166</v>
      </c>
      <c r="L132" s="44"/>
      <c r="M132" s="233" t="s">
        <v>1</v>
      </c>
      <c r="N132" s="234" t="s">
        <v>42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159</v>
      </c>
      <c r="AT132" s="237" t="s">
        <v>155</v>
      </c>
      <c r="AU132" s="237" t="s">
        <v>86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84</v>
      </c>
      <c r="BK132" s="238">
        <f>ROUND(I132*H132,2)</f>
        <v>0</v>
      </c>
      <c r="BL132" s="17" t="s">
        <v>159</v>
      </c>
      <c r="BM132" s="237" t="s">
        <v>399</v>
      </c>
    </row>
    <row r="133" spans="1:51" s="13" customFormat="1" ht="12">
      <c r="A133" s="13"/>
      <c r="B133" s="239"/>
      <c r="C133" s="240"/>
      <c r="D133" s="241" t="s">
        <v>161</v>
      </c>
      <c r="E133" s="242" t="s">
        <v>1</v>
      </c>
      <c r="F133" s="243" t="s">
        <v>400</v>
      </c>
      <c r="G133" s="240"/>
      <c r="H133" s="244">
        <v>108.975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161</v>
      </c>
      <c r="AU133" s="250" t="s">
        <v>86</v>
      </c>
      <c r="AV133" s="13" t="s">
        <v>86</v>
      </c>
      <c r="AW133" s="13" t="s">
        <v>34</v>
      </c>
      <c r="AX133" s="13" t="s">
        <v>84</v>
      </c>
      <c r="AY133" s="250" t="s">
        <v>153</v>
      </c>
    </row>
    <row r="134" spans="1:51" s="14" customFormat="1" ht="12">
      <c r="A134" s="14"/>
      <c r="B134" s="251"/>
      <c r="C134" s="252"/>
      <c r="D134" s="241" t="s">
        <v>161</v>
      </c>
      <c r="E134" s="253" t="s">
        <v>1</v>
      </c>
      <c r="F134" s="254" t="s">
        <v>401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161</v>
      </c>
      <c r="AU134" s="260" t="s">
        <v>86</v>
      </c>
      <c r="AV134" s="14" t="s">
        <v>84</v>
      </c>
      <c r="AW134" s="14" t="s">
        <v>34</v>
      </c>
      <c r="AX134" s="14" t="s">
        <v>77</v>
      </c>
      <c r="AY134" s="260" t="s">
        <v>153</v>
      </c>
    </row>
    <row r="135" spans="1:65" s="2" customFormat="1" ht="33" customHeight="1">
      <c r="A135" s="38"/>
      <c r="B135" s="39"/>
      <c r="C135" s="226" t="s">
        <v>169</v>
      </c>
      <c r="D135" s="226" t="s">
        <v>155</v>
      </c>
      <c r="E135" s="227" t="s">
        <v>215</v>
      </c>
      <c r="F135" s="228" t="s">
        <v>216</v>
      </c>
      <c r="G135" s="229" t="s">
        <v>184</v>
      </c>
      <c r="H135" s="230">
        <v>321.075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402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403</v>
      </c>
      <c r="G136" s="240"/>
      <c r="H136" s="244">
        <v>321.075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404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37.8" customHeight="1">
      <c r="A138" s="38"/>
      <c r="B138" s="39"/>
      <c r="C138" s="226" t="s">
        <v>159</v>
      </c>
      <c r="D138" s="226" t="s">
        <v>155</v>
      </c>
      <c r="E138" s="227" t="s">
        <v>220</v>
      </c>
      <c r="F138" s="228" t="s">
        <v>221</v>
      </c>
      <c r="G138" s="229" t="s">
        <v>184</v>
      </c>
      <c r="H138" s="230">
        <v>6421.5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405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406</v>
      </c>
      <c r="G139" s="240"/>
      <c r="H139" s="244">
        <v>6421.5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404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4" customFormat="1" ht="12">
      <c r="A141" s="14"/>
      <c r="B141" s="251"/>
      <c r="C141" s="252"/>
      <c r="D141" s="241" t="s">
        <v>161</v>
      </c>
      <c r="E141" s="253" t="s">
        <v>1</v>
      </c>
      <c r="F141" s="254" t="s">
        <v>324</v>
      </c>
      <c r="G141" s="252"/>
      <c r="H141" s="253" t="s">
        <v>1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161</v>
      </c>
      <c r="AU141" s="260" t="s">
        <v>86</v>
      </c>
      <c r="AV141" s="14" t="s">
        <v>84</v>
      </c>
      <c r="AW141" s="14" t="s">
        <v>34</v>
      </c>
      <c r="AX141" s="14" t="s">
        <v>77</v>
      </c>
      <c r="AY141" s="260" t="s">
        <v>153</v>
      </c>
    </row>
    <row r="142" spans="1:65" s="2" customFormat="1" ht="33" customHeight="1">
      <c r="A142" s="38"/>
      <c r="B142" s="39"/>
      <c r="C142" s="226" t="s">
        <v>181</v>
      </c>
      <c r="D142" s="226" t="s">
        <v>155</v>
      </c>
      <c r="E142" s="227" t="s">
        <v>225</v>
      </c>
      <c r="F142" s="228" t="s">
        <v>226</v>
      </c>
      <c r="G142" s="229" t="s">
        <v>184</v>
      </c>
      <c r="H142" s="230">
        <v>107.025</v>
      </c>
      <c r="I142" s="231"/>
      <c r="J142" s="232">
        <f>ROUND(I142*H142,2)</f>
        <v>0</v>
      </c>
      <c r="K142" s="228" t="s">
        <v>166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159</v>
      </c>
      <c r="AT142" s="237" t="s">
        <v>155</v>
      </c>
      <c r="AU142" s="237" t="s">
        <v>86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84</v>
      </c>
      <c r="BK142" s="238">
        <f>ROUND(I142*H142,2)</f>
        <v>0</v>
      </c>
      <c r="BL142" s="17" t="s">
        <v>159</v>
      </c>
      <c r="BM142" s="237" t="s">
        <v>407</v>
      </c>
    </row>
    <row r="143" spans="1:51" s="13" customFormat="1" ht="12">
      <c r="A143" s="13"/>
      <c r="B143" s="239"/>
      <c r="C143" s="240"/>
      <c r="D143" s="241" t="s">
        <v>161</v>
      </c>
      <c r="E143" s="242" t="s">
        <v>1</v>
      </c>
      <c r="F143" s="243" t="s">
        <v>408</v>
      </c>
      <c r="G143" s="240"/>
      <c r="H143" s="244">
        <v>107.025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161</v>
      </c>
      <c r="AU143" s="250" t="s">
        <v>86</v>
      </c>
      <c r="AV143" s="13" t="s">
        <v>86</v>
      </c>
      <c r="AW143" s="13" t="s">
        <v>34</v>
      </c>
      <c r="AX143" s="13" t="s">
        <v>84</v>
      </c>
      <c r="AY143" s="250" t="s">
        <v>153</v>
      </c>
    </row>
    <row r="144" spans="1:51" s="14" customFormat="1" ht="12">
      <c r="A144" s="14"/>
      <c r="B144" s="251"/>
      <c r="C144" s="252"/>
      <c r="D144" s="241" t="s">
        <v>161</v>
      </c>
      <c r="E144" s="253" t="s">
        <v>1</v>
      </c>
      <c r="F144" s="254" t="s">
        <v>409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161</v>
      </c>
      <c r="AU144" s="260" t="s">
        <v>86</v>
      </c>
      <c r="AV144" s="14" t="s">
        <v>84</v>
      </c>
      <c r="AW144" s="14" t="s">
        <v>34</v>
      </c>
      <c r="AX144" s="14" t="s">
        <v>77</v>
      </c>
      <c r="AY144" s="260" t="s">
        <v>153</v>
      </c>
    </row>
    <row r="145" spans="1:65" s="2" customFormat="1" ht="37.8" customHeight="1">
      <c r="A145" s="38"/>
      <c r="B145" s="39"/>
      <c r="C145" s="226" t="s">
        <v>187</v>
      </c>
      <c r="D145" s="226" t="s">
        <v>155</v>
      </c>
      <c r="E145" s="227" t="s">
        <v>229</v>
      </c>
      <c r="F145" s="228" t="s">
        <v>230</v>
      </c>
      <c r="G145" s="229" t="s">
        <v>184</v>
      </c>
      <c r="H145" s="230">
        <v>2140.5</v>
      </c>
      <c r="I145" s="231"/>
      <c r="J145" s="232">
        <f>ROUND(I145*H145,2)</f>
        <v>0</v>
      </c>
      <c r="K145" s="228" t="s">
        <v>166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159</v>
      </c>
      <c r="AT145" s="237" t="s">
        <v>155</v>
      </c>
      <c r="AU145" s="237" t="s">
        <v>86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84</v>
      </c>
      <c r="BK145" s="238">
        <f>ROUND(I145*H145,2)</f>
        <v>0</v>
      </c>
      <c r="BL145" s="17" t="s">
        <v>159</v>
      </c>
      <c r="BM145" s="237" t="s">
        <v>410</v>
      </c>
    </row>
    <row r="146" spans="1:51" s="13" customFormat="1" ht="12">
      <c r="A146" s="13"/>
      <c r="B146" s="239"/>
      <c r="C146" s="240"/>
      <c r="D146" s="241" t="s">
        <v>161</v>
      </c>
      <c r="E146" s="242" t="s">
        <v>1</v>
      </c>
      <c r="F146" s="243" t="s">
        <v>411</v>
      </c>
      <c r="G146" s="240"/>
      <c r="H146" s="244">
        <v>2140.5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161</v>
      </c>
      <c r="AU146" s="250" t="s">
        <v>86</v>
      </c>
      <c r="AV146" s="13" t="s">
        <v>86</v>
      </c>
      <c r="AW146" s="13" t="s">
        <v>34</v>
      </c>
      <c r="AX146" s="13" t="s">
        <v>84</v>
      </c>
      <c r="AY146" s="25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409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51" s="14" customFormat="1" ht="12">
      <c r="A148" s="14"/>
      <c r="B148" s="251"/>
      <c r="C148" s="252"/>
      <c r="D148" s="241" t="s">
        <v>161</v>
      </c>
      <c r="E148" s="253" t="s">
        <v>1</v>
      </c>
      <c r="F148" s="254" t="s">
        <v>324</v>
      </c>
      <c r="G148" s="252"/>
      <c r="H148" s="253" t="s">
        <v>1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161</v>
      </c>
      <c r="AU148" s="260" t="s">
        <v>86</v>
      </c>
      <c r="AV148" s="14" t="s">
        <v>84</v>
      </c>
      <c r="AW148" s="14" t="s">
        <v>34</v>
      </c>
      <c r="AX148" s="14" t="s">
        <v>77</v>
      </c>
      <c r="AY148" s="260" t="s">
        <v>153</v>
      </c>
    </row>
    <row r="149" spans="1:65" s="2" customFormat="1" ht="24.15" customHeight="1">
      <c r="A149" s="38"/>
      <c r="B149" s="39"/>
      <c r="C149" s="226" t="s">
        <v>194</v>
      </c>
      <c r="D149" s="226" t="s">
        <v>155</v>
      </c>
      <c r="E149" s="227" t="s">
        <v>329</v>
      </c>
      <c r="F149" s="228" t="s">
        <v>330</v>
      </c>
      <c r="G149" s="229" t="s">
        <v>184</v>
      </c>
      <c r="H149" s="230">
        <v>7.8</v>
      </c>
      <c r="I149" s="231"/>
      <c r="J149" s="232">
        <f>ROUND(I149*H149,2)</f>
        <v>0</v>
      </c>
      <c r="K149" s="228" t="s">
        <v>166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159</v>
      </c>
      <c r="AT149" s="237" t="s">
        <v>155</v>
      </c>
      <c r="AU149" s="237" t="s">
        <v>86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84</v>
      </c>
      <c r="BK149" s="238">
        <f>ROUND(I149*H149,2)</f>
        <v>0</v>
      </c>
      <c r="BL149" s="17" t="s">
        <v>159</v>
      </c>
      <c r="BM149" s="237" t="s">
        <v>412</v>
      </c>
    </row>
    <row r="150" spans="1:51" s="13" customFormat="1" ht="12">
      <c r="A150" s="13"/>
      <c r="B150" s="239"/>
      <c r="C150" s="240"/>
      <c r="D150" s="241" t="s">
        <v>161</v>
      </c>
      <c r="E150" s="242" t="s">
        <v>1</v>
      </c>
      <c r="F150" s="243" t="s">
        <v>413</v>
      </c>
      <c r="G150" s="240"/>
      <c r="H150" s="244">
        <v>7.8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161</v>
      </c>
      <c r="AU150" s="250" t="s">
        <v>86</v>
      </c>
      <c r="AV150" s="13" t="s">
        <v>86</v>
      </c>
      <c r="AW150" s="13" t="s">
        <v>34</v>
      </c>
      <c r="AX150" s="13" t="s">
        <v>84</v>
      </c>
      <c r="AY150" s="250" t="s">
        <v>153</v>
      </c>
    </row>
    <row r="151" spans="1:51" s="14" customFormat="1" ht="12">
      <c r="A151" s="14"/>
      <c r="B151" s="251"/>
      <c r="C151" s="252"/>
      <c r="D151" s="241" t="s">
        <v>161</v>
      </c>
      <c r="E151" s="253" t="s">
        <v>1</v>
      </c>
      <c r="F151" s="254" t="s">
        <v>247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161</v>
      </c>
      <c r="AU151" s="260" t="s">
        <v>86</v>
      </c>
      <c r="AV151" s="14" t="s">
        <v>84</v>
      </c>
      <c r="AW151" s="14" t="s">
        <v>34</v>
      </c>
      <c r="AX151" s="14" t="s">
        <v>77</v>
      </c>
      <c r="AY151" s="260" t="s">
        <v>153</v>
      </c>
    </row>
    <row r="152" spans="1:65" s="2" customFormat="1" ht="24.15" customHeight="1">
      <c r="A152" s="38"/>
      <c r="B152" s="39"/>
      <c r="C152" s="226" t="s">
        <v>236</v>
      </c>
      <c r="D152" s="226" t="s">
        <v>155</v>
      </c>
      <c r="E152" s="227" t="s">
        <v>256</v>
      </c>
      <c r="F152" s="228" t="s">
        <v>257</v>
      </c>
      <c r="G152" s="229" t="s">
        <v>158</v>
      </c>
      <c r="H152" s="230">
        <v>197.85</v>
      </c>
      <c r="I152" s="231"/>
      <c r="J152" s="232">
        <f>ROUND(I152*H152,2)</f>
        <v>0</v>
      </c>
      <c r="K152" s="228" t="s">
        <v>166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159</v>
      </c>
      <c r="AT152" s="237" t="s">
        <v>155</v>
      </c>
      <c r="AU152" s="237" t="s">
        <v>86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84</v>
      </c>
      <c r="BK152" s="238">
        <f>ROUND(I152*H152,2)</f>
        <v>0</v>
      </c>
      <c r="BL152" s="17" t="s">
        <v>159</v>
      </c>
      <c r="BM152" s="237" t="s">
        <v>414</v>
      </c>
    </row>
    <row r="153" spans="1:51" s="13" customFormat="1" ht="12">
      <c r="A153" s="13"/>
      <c r="B153" s="239"/>
      <c r="C153" s="240"/>
      <c r="D153" s="241" t="s">
        <v>161</v>
      </c>
      <c r="E153" s="242" t="s">
        <v>1</v>
      </c>
      <c r="F153" s="243" t="s">
        <v>415</v>
      </c>
      <c r="G153" s="240"/>
      <c r="H153" s="244">
        <v>197.85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161</v>
      </c>
      <c r="AU153" s="250" t="s">
        <v>86</v>
      </c>
      <c r="AV153" s="13" t="s">
        <v>86</v>
      </c>
      <c r="AW153" s="13" t="s">
        <v>34</v>
      </c>
      <c r="AX153" s="13" t="s">
        <v>84</v>
      </c>
      <c r="AY153" s="250" t="s">
        <v>153</v>
      </c>
    </row>
    <row r="154" spans="1:51" s="14" customFormat="1" ht="12">
      <c r="A154" s="14"/>
      <c r="B154" s="251"/>
      <c r="C154" s="252"/>
      <c r="D154" s="241" t="s">
        <v>161</v>
      </c>
      <c r="E154" s="253" t="s">
        <v>1</v>
      </c>
      <c r="F154" s="254" t="s">
        <v>247</v>
      </c>
      <c r="G154" s="252"/>
      <c r="H154" s="253" t="s">
        <v>1</v>
      </c>
      <c r="I154" s="255"/>
      <c r="J154" s="252"/>
      <c r="K154" s="252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161</v>
      </c>
      <c r="AU154" s="260" t="s">
        <v>86</v>
      </c>
      <c r="AV154" s="14" t="s">
        <v>84</v>
      </c>
      <c r="AW154" s="14" t="s">
        <v>34</v>
      </c>
      <c r="AX154" s="14" t="s">
        <v>77</v>
      </c>
      <c r="AY154" s="260" t="s">
        <v>153</v>
      </c>
    </row>
    <row r="155" spans="1:65" s="2" customFormat="1" ht="24.15" customHeight="1">
      <c r="A155" s="38"/>
      <c r="B155" s="39"/>
      <c r="C155" s="226" t="s">
        <v>192</v>
      </c>
      <c r="D155" s="226" t="s">
        <v>155</v>
      </c>
      <c r="E155" s="227" t="s">
        <v>261</v>
      </c>
      <c r="F155" s="228" t="s">
        <v>262</v>
      </c>
      <c r="G155" s="229" t="s">
        <v>158</v>
      </c>
      <c r="H155" s="230">
        <v>65.95</v>
      </c>
      <c r="I155" s="231"/>
      <c r="J155" s="232">
        <f>ROUND(I155*H155,2)</f>
        <v>0</v>
      </c>
      <c r="K155" s="228" t="s">
        <v>166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159</v>
      </c>
      <c r="AT155" s="237" t="s">
        <v>155</v>
      </c>
      <c r="AU155" s="237" t="s">
        <v>86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84</v>
      </c>
      <c r="BK155" s="238">
        <f>ROUND(I155*H155,2)</f>
        <v>0</v>
      </c>
      <c r="BL155" s="17" t="s">
        <v>159</v>
      </c>
      <c r="BM155" s="237" t="s">
        <v>416</v>
      </c>
    </row>
    <row r="156" spans="1:51" s="13" customFormat="1" ht="12">
      <c r="A156" s="13"/>
      <c r="B156" s="239"/>
      <c r="C156" s="240"/>
      <c r="D156" s="241" t="s">
        <v>161</v>
      </c>
      <c r="E156" s="242" t="s">
        <v>1</v>
      </c>
      <c r="F156" s="243" t="s">
        <v>417</v>
      </c>
      <c r="G156" s="240"/>
      <c r="H156" s="244">
        <v>65.95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161</v>
      </c>
      <c r="AU156" s="250" t="s">
        <v>86</v>
      </c>
      <c r="AV156" s="13" t="s">
        <v>86</v>
      </c>
      <c r="AW156" s="13" t="s">
        <v>34</v>
      </c>
      <c r="AX156" s="13" t="s">
        <v>84</v>
      </c>
      <c r="AY156" s="25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174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65" s="2" customFormat="1" ht="24.15" customHeight="1">
      <c r="A158" s="38"/>
      <c r="B158" s="39"/>
      <c r="C158" s="226" t="s">
        <v>249</v>
      </c>
      <c r="D158" s="226" t="s">
        <v>155</v>
      </c>
      <c r="E158" s="227" t="s">
        <v>266</v>
      </c>
      <c r="F158" s="228" t="s">
        <v>267</v>
      </c>
      <c r="G158" s="229" t="s">
        <v>158</v>
      </c>
      <c r="H158" s="230">
        <v>212.775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418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419</v>
      </c>
      <c r="G159" s="240"/>
      <c r="H159" s="244">
        <v>212.775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174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65" s="2" customFormat="1" ht="24.15" customHeight="1">
      <c r="A161" s="38"/>
      <c r="B161" s="39"/>
      <c r="C161" s="226" t="s">
        <v>255</v>
      </c>
      <c r="D161" s="226" t="s">
        <v>155</v>
      </c>
      <c r="E161" s="227" t="s">
        <v>271</v>
      </c>
      <c r="F161" s="228" t="s">
        <v>272</v>
      </c>
      <c r="G161" s="229" t="s">
        <v>158</v>
      </c>
      <c r="H161" s="230">
        <v>70.925</v>
      </c>
      <c r="I161" s="231"/>
      <c r="J161" s="232">
        <f>ROUND(I161*H161,2)</f>
        <v>0</v>
      </c>
      <c r="K161" s="228" t="s">
        <v>166</v>
      </c>
      <c r="L161" s="44"/>
      <c r="M161" s="233" t="s">
        <v>1</v>
      </c>
      <c r="N161" s="234" t="s">
        <v>42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159</v>
      </c>
      <c r="AT161" s="237" t="s">
        <v>155</v>
      </c>
      <c r="AU161" s="237" t="s">
        <v>86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84</v>
      </c>
      <c r="BK161" s="238">
        <f>ROUND(I161*H161,2)</f>
        <v>0</v>
      </c>
      <c r="BL161" s="17" t="s">
        <v>159</v>
      </c>
      <c r="BM161" s="237" t="s">
        <v>420</v>
      </c>
    </row>
    <row r="162" spans="1:51" s="13" customFormat="1" ht="12">
      <c r="A162" s="13"/>
      <c r="B162" s="239"/>
      <c r="C162" s="240"/>
      <c r="D162" s="241" t="s">
        <v>161</v>
      </c>
      <c r="E162" s="242" t="s">
        <v>1</v>
      </c>
      <c r="F162" s="243" t="s">
        <v>421</v>
      </c>
      <c r="G162" s="240"/>
      <c r="H162" s="244">
        <v>70.925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161</v>
      </c>
      <c r="AU162" s="250" t="s">
        <v>86</v>
      </c>
      <c r="AV162" s="13" t="s">
        <v>86</v>
      </c>
      <c r="AW162" s="13" t="s">
        <v>34</v>
      </c>
      <c r="AX162" s="13" t="s">
        <v>84</v>
      </c>
      <c r="AY162" s="250" t="s">
        <v>153</v>
      </c>
    </row>
    <row r="163" spans="1:51" s="14" customFormat="1" ht="12">
      <c r="A163" s="14"/>
      <c r="B163" s="251"/>
      <c r="C163" s="252"/>
      <c r="D163" s="241" t="s">
        <v>161</v>
      </c>
      <c r="E163" s="253" t="s">
        <v>1</v>
      </c>
      <c r="F163" s="254" t="s">
        <v>174</v>
      </c>
      <c r="G163" s="252"/>
      <c r="H163" s="253" t="s">
        <v>1</v>
      </c>
      <c r="I163" s="255"/>
      <c r="J163" s="252"/>
      <c r="K163" s="252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161</v>
      </c>
      <c r="AU163" s="260" t="s">
        <v>86</v>
      </c>
      <c r="AV163" s="14" t="s">
        <v>84</v>
      </c>
      <c r="AW163" s="14" t="s">
        <v>34</v>
      </c>
      <c r="AX163" s="14" t="s">
        <v>77</v>
      </c>
      <c r="AY163" s="260" t="s">
        <v>153</v>
      </c>
    </row>
    <row r="164" spans="1:63" s="12" customFormat="1" ht="22.8" customHeight="1">
      <c r="A164" s="12"/>
      <c r="B164" s="210"/>
      <c r="C164" s="211"/>
      <c r="D164" s="212" t="s">
        <v>76</v>
      </c>
      <c r="E164" s="224" t="s">
        <v>159</v>
      </c>
      <c r="F164" s="224" t="s">
        <v>290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SUM(P165:P179)</f>
        <v>0</v>
      </c>
      <c r="Q164" s="218"/>
      <c r="R164" s="219">
        <f>SUM(R165:R179)</f>
        <v>285.2581584</v>
      </c>
      <c r="S164" s="218"/>
      <c r="T164" s="220">
        <f>SUM(T165:T179)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84</v>
      </c>
      <c r="AT164" s="222" t="s">
        <v>76</v>
      </c>
      <c r="AU164" s="222" t="s">
        <v>84</v>
      </c>
      <c r="AY164" s="221" t="s">
        <v>153</v>
      </c>
      <c r="BK164" s="223">
        <f>SUM(BK165:BK179)</f>
        <v>0</v>
      </c>
    </row>
    <row r="165" spans="1:65" s="2" customFormat="1" ht="21.75" customHeight="1">
      <c r="A165" s="38"/>
      <c r="B165" s="39"/>
      <c r="C165" s="226" t="s">
        <v>260</v>
      </c>
      <c r="D165" s="226" t="s">
        <v>155</v>
      </c>
      <c r="E165" s="227" t="s">
        <v>348</v>
      </c>
      <c r="F165" s="228" t="s">
        <v>349</v>
      </c>
      <c r="G165" s="229" t="s">
        <v>158</v>
      </c>
      <c r="H165" s="230">
        <v>213</v>
      </c>
      <c r="I165" s="231"/>
      <c r="J165" s="232">
        <f>ROUND(I165*H165,2)</f>
        <v>0</v>
      </c>
      <c r="K165" s="228" t="s">
        <v>166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0.21252</v>
      </c>
      <c r="R165" s="235">
        <f>Q165*H165</f>
        <v>45.26676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159</v>
      </c>
      <c r="AT165" s="237" t="s">
        <v>155</v>
      </c>
      <c r="AU165" s="237" t="s">
        <v>86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84</v>
      </c>
      <c r="BK165" s="238">
        <f>ROUND(I165*H165,2)</f>
        <v>0</v>
      </c>
      <c r="BL165" s="17" t="s">
        <v>159</v>
      </c>
      <c r="BM165" s="237" t="s">
        <v>422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423</v>
      </c>
      <c r="G166" s="240"/>
      <c r="H166" s="244">
        <v>213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84</v>
      </c>
      <c r="AY166" s="250" t="s">
        <v>153</v>
      </c>
    </row>
    <row r="167" spans="1:51" s="14" customFormat="1" ht="12">
      <c r="A167" s="14"/>
      <c r="B167" s="251"/>
      <c r="C167" s="252"/>
      <c r="D167" s="241" t="s">
        <v>161</v>
      </c>
      <c r="E167" s="253" t="s">
        <v>1</v>
      </c>
      <c r="F167" s="254" t="s">
        <v>424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161</v>
      </c>
      <c r="AU167" s="260" t="s">
        <v>86</v>
      </c>
      <c r="AV167" s="14" t="s">
        <v>84</v>
      </c>
      <c r="AW167" s="14" t="s">
        <v>34</v>
      </c>
      <c r="AX167" s="14" t="s">
        <v>77</v>
      </c>
      <c r="AY167" s="260" t="s">
        <v>153</v>
      </c>
    </row>
    <row r="168" spans="1:65" s="2" customFormat="1" ht="24.15" customHeight="1">
      <c r="A168" s="38"/>
      <c r="B168" s="39"/>
      <c r="C168" s="226" t="s">
        <v>265</v>
      </c>
      <c r="D168" s="226" t="s">
        <v>155</v>
      </c>
      <c r="E168" s="227" t="s">
        <v>353</v>
      </c>
      <c r="F168" s="228" t="s">
        <v>354</v>
      </c>
      <c r="G168" s="229" t="s">
        <v>184</v>
      </c>
      <c r="H168" s="230">
        <v>50.3</v>
      </c>
      <c r="I168" s="231"/>
      <c r="J168" s="232">
        <f>ROUND(I168*H168,2)</f>
        <v>0</v>
      </c>
      <c r="K168" s="228" t="s">
        <v>166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1.9968</v>
      </c>
      <c r="R168" s="235">
        <f>Q168*H168</f>
        <v>100.43903999999999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159</v>
      </c>
      <c r="AT168" s="237" t="s">
        <v>155</v>
      </c>
      <c r="AU168" s="237" t="s">
        <v>86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84</v>
      </c>
      <c r="BK168" s="238">
        <f>ROUND(I168*H168,2)</f>
        <v>0</v>
      </c>
      <c r="BL168" s="17" t="s">
        <v>159</v>
      </c>
      <c r="BM168" s="237" t="s">
        <v>425</v>
      </c>
    </row>
    <row r="169" spans="1:51" s="13" customFormat="1" ht="12">
      <c r="A169" s="13"/>
      <c r="B169" s="239"/>
      <c r="C169" s="240"/>
      <c r="D169" s="241" t="s">
        <v>161</v>
      </c>
      <c r="E169" s="242" t="s">
        <v>1</v>
      </c>
      <c r="F169" s="243" t="s">
        <v>426</v>
      </c>
      <c r="G169" s="240"/>
      <c r="H169" s="244">
        <v>50.3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161</v>
      </c>
      <c r="AU169" s="250" t="s">
        <v>86</v>
      </c>
      <c r="AV169" s="13" t="s">
        <v>86</v>
      </c>
      <c r="AW169" s="13" t="s">
        <v>34</v>
      </c>
      <c r="AX169" s="13" t="s">
        <v>84</v>
      </c>
      <c r="AY169" s="25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424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26" t="s">
        <v>270</v>
      </c>
      <c r="D171" s="226" t="s">
        <v>155</v>
      </c>
      <c r="E171" s="227" t="s">
        <v>427</v>
      </c>
      <c r="F171" s="228" t="s">
        <v>428</v>
      </c>
      <c r="G171" s="229" t="s">
        <v>184</v>
      </c>
      <c r="H171" s="230">
        <v>69.888</v>
      </c>
      <c r="I171" s="231"/>
      <c r="J171" s="232">
        <f>ROUND(I171*H171,2)</f>
        <v>0</v>
      </c>
      <c r="K171" s="228" t="s">
        <v>166</v>
      </c>
      <c r="L171" s="44"/>
      <c r="M171" s="233" t="s">
        <v>1</v>
      </c>
      <c r="N171" s="234" t="s">
        <v>42</v>
      </c>
      <c r="O171" s="91"/>
      <c r="P171" s="235">
        <f>O171*H171</f>
        <v>0</v>
      </c>
      <c r="Q171" s="235">
        <v>1.9968</v>
      </c>
      <c r="R171" s="235">
        <f>Q171*H171</f>
        <v>139.5523584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159</v>
      </c>
      <c r="AT171" s="237" t="s">
        <v>155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429</v>
      </c>
    </row>
    <row r="172" spans="1:51" s="13" customFormat="1" ht="12">
      <c r="A172" s="13"/>
      <c r="B172" s="239"/>
      <c r="C172" s="240"/>
      <c r="D172" s="241" t="s">
        <v>161</v>
      </c>
      <c r="E172" s="242" t="s">
        <v>1</v>
      </c>
      <c r="F172" s="243" t="s">
        <v>430</v>
      </c>
      <c r="G172" s="240"/>
      <c r="H172" s="244">
        <v>63.5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161</v>
      </c>
      <c r="AU172" s="250" t="s">
        <v>86</v>
      </c>
      <c r="AV172" s="13" t="s">
        <v>86</v>
      </c>
      <c r="AW172" s="13" t="s">
        <v>34</v>
      </c>
      <c r="AX172" s="13" t="s">
        <v>77</v>
      </c>
      <c r="AY172" s="250" t="s">
        <v>153</v>
      </c>
    </row>
    <row r="173" spans="1:51" s="14" customFormat="1" ht="12">
      <c r="A173" s="14"/>
      <c r="B173" s="251"/>
      <c r="C173" s="252"/>
      <c r="D173" s="241" t="s">
        <v>161</v>
      </c>
      <c r="E173" s="253" t="s">
        <v>1</v>
      </c>
      <c r="F173" s="254" t="s">
        <v>431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161</v>
      </c>
      <c r="AU173" s="260" t="s">
        <v>86</v>
      </c>
      <c r="AV173" s="14" t="s">
        <v>84</v>
      </c>
      <c r="AW173" s="14" t="s">
        <v>34</v>
      </c>
      <c r="AX173" s="14" t="s">
        <v>77</v>
      </c>
      <c r="AY173" s="260" t="s">
        <v>153</v>
      </c>
    </row>
    <row r="174" spans="1:51" s="13" customFormat="1" ht="12">
      <c r="A174" s="13"/>
      <c r="B174" s="239"/>
      <c r="C174" s="240"/>
      <c r="D174" s="241" t="s">
        <v>161</v>
      </c>
      <c r="E174" s="242" t="s">
        <v>1</v>
      </c>
      <c r="F174" s="243" t="s">
        <v>432</v>
      </c>
      <c r="G174" s="240"/>
      <c r="H174" s="244">
        <v>6.388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161</v>
      </c>
      <c r="AU174" s="250" t="s">
        <v>86</v>
      </c>
      <c r="AV174" s="13" t="s">
        <v>86</v>
      </c>
      <c r="AW174" s="13" t="s">
        <v>34</v>
      </c>
      <c r="AX174" s="13" t="s">
        <v>77</v>
      </c>
      <c r="AY174" s="250" t="s">
        <v>153</v>
      </c>
    </row>
    <row r="175" spans="1:51" s="14" customFormat="1" ht="12">
      <c r="A175" s="14"/>
      <c r="B175" s="251"/>
      <c r="C175" s="252"/>
      <c r="D175" s="241" t="s">
        <v>161</v>
      </c>
      <c r="E175" s="253" t="s">
        <v>1</v>
      </c>
      <c r="F175" s="254" t="s">
        <v>433</v>
      </c>
      <c r="G175" s="252"/>
      <c r="H175" s="253" t="s">
        <v>1</v>
      </c>
      <c r="I175" s="255"/>
      <c r="J175" s="252"/>
      <c r="K175" s="252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161</v>
      </c>
      <c r="AU175" s="260" t="s">
        <v>86</v>
      </c>
      <c r="AV175" s="14" t="s">
        <v>84</v>
      </c>
      <c r="AW175" s="14" t="s">
        <v>34</v>
      </c>
      <c r="AX175" s="14" t="s">
        <v>77</v>
      </c>
      <c r="AY175" s="260" t="s">
        <v>153</v>
      </c>
    </row>
    <row r="176" spans="1:51" s="15" customFormat="1" ht="12">
      <c r="A176" s="15"/>
      <c r="B176" s="269"/>
      <c r="C176" s="270"/>
      <c r="D176" s="241" t="s">
        <v>161</v>
      </c>
      <c r="E176" s="271" t="s">
        <v>1</v>
      </c>
      <c r="F176" s="272" t="s">
        <v>390</v>
      </c>
      <c r="G176" s="270"/>
      <c r="H176" s="273">
        <v>69.888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9" t="s">
        <v>161</v>
      </c>
      <c r="AU176" s="279" t="s">
        <v>86</v>
      </c>
      <c r="AV176" s="15" t="s">
        <v>159</v>
      </c>
      <c r="AW176" s="15" t="s">
        <v>34</v>
      </c>
      <c r="AX176" s="15" t="s">
        <v>84</v>
      </c>
      <c r="AY176" s="279" t="s">
        <v>153</v>
      </c>
    </row>
    <row r="177" spans="1:65" s="2" customFormat="1" ht="16.5" customHeight="1">
      <c r="A177" s="38"/>
      <c r="B177" s="39"/>
      <c r="C177" s="226" t="s">
        <v>8</v>
      </c>
      <c r="D177" s="226" t="s">
        <v>155</v>
      </c>
      <c r="E177" s="227" t="s">
        <v>434</v>
      </c>
      <c r="F177" s="228" t="s">
        <v>435</v>
      </c>
      <c r="G177" s="229" t="s">
        <v>158</v>
      </c>
      <c r="H177" s="230">
        <v>211.667</v>
      </c>
      <c r="I177" s="231"/>
      <c r="J177" s="232">
        <f>ROUND(I177*H177,2)</f>
        <v>0</v>
      </c>
      <c r="K177" s="228" t="s">
        <v>166</v>
      </c>
      <c r="L177" s="44"/>
      <c r="M177" s="233" t="s">
        <v>1</v>
      </c>
      <c r="N177" s="234" t="s">
        <v>42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159</v>
      </c>
      <c r="AT177" s="237" t="s">
        <v>155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436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437</v>
      </c>
      <c r="G178" s="240"/>
      <c r="H178" s="244">
        <v>211.667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84</v>
      </c>
      <c r="AY178" s="250" t="s">
        <v>153</v>
      </c>
    </row>
    <row r="179" spans="1:51" s="14" customFormat="1" ht="12">
      <c r="A179" s="14"/>
      <c r="B179" s="251"/>
      <c r="C179" s="252"/>
      <c r="D179" s="241" t="s">
        <v>161</v>
      </c>
      <c r="E179" s="253" t="s">
        <v>1</v>
      </c>
      <c r="F179" s="254" t="s">
        <v>431</v>
      </c>
      <c r="G179" s="252"/>
      <c r="H179" s="253" t="s">
        <v>1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161</v>
      </c>
      <c r="AU179" s="260" t="s">
        <v>86</v>
      </c>
      <c r="AV179" s="14" t="s">
        <v>84</v>
      </c>
      <c r="AW179" s="14" t="s">
        <v>34</v>
      </c>
      <c r="AX179" s="14" t="s">
        <v>77</v>
      </c>
      <c r="AY179" s="260" t="s">
        <v>153</v>
      </c>
    </row>
    <row r="180" spans="1:63" s="12" customFormat="1" ht="22.8" customHeight="1">
      <c r="A180" s="12"/>
      <c r="B180" s="210"/>
      <c r="C180" s="211"/>
      <c r="D180" s="212" t="s">
        <v>76</v>
      </c>
      <c r="E180" s="224" t="s">
        <v>192</v>
      </c>
      <c r="F180" s="224" t="s">
        <v>193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SUM(P181:P183)</f>
        <v>0</v>
      </c>
      <c r="Q180" s="218"/>
      <c r="R180" s="219">
        <f>SUM(R181:R183)</f>
        <v>0.15416</v>
      </c>
      <c r="S180" s="218"/>
      <c r="T180" s="220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84</v>
      </c>
      <c r="AT180" s="222" t="s">
        <v>76</v>
      </c>
      <c r="AU180" s="222" t="s">
        <v>84</v>
      </c>
      <c r="AY180" s="221" t="s">
        <v>153</v>
      </c>
      <c r="BK180" s="223">
        <f>SUM(BK181:BK183)</f>
        <v>0</v>
      </c>
    </row>
    <row r="181" spans="1:65" s="2" customFormat="1" ht="24.15" customHeight="1">
      <c r="A181" s="38"/>
      <c r="B181" s="39"/>
      <c r="C181" s="226" t="s">
        <v>282</v>
      </c>
      <c r="D181" s="226" t="s">
        <v>155</v>
      </c>
      <c r="E181" s="227" t="s">
        <v>195</v>
      </c>
      <c r="F181" s="228" t="s">
        <v>196</v>
      </c>
      <c r="G181" s="229" t="s">
        <v>158</v>
      </c>
      <c r="H181" s="230">
        <v>328</v>
      </c>
      <c r="I181" s="231"/>
      <c r="J181" s="232">
        <f>ROUND(I181*H181,2)</f>
        <v>0</v>
      </c>
      <c r="K181" s="228" t="s">
        <v>166</v>
      </c>
      <c r="L181" s="44"/>
      <c r="M181" s="233" t="s">
        <v>1</v>
      </c>
      <c r="N181" s="234" t="s">
        <v>42</v>
      </c>
      <c r="O181" s="91"/>
      <c r="P181" s="235">
        <f>O181*H181</f>
        <v>0</v>
      </c>
      <c r="Q181" s="235">
        <v>0.00047</v>
      </c>
      <c r="R181" s="235">
        <f>Q181*H181</f>
        <v>0.15416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159</v>
      </c>
      <c r="AT181" s="237" t="s">
        <v>155</v>
      </c>
      <c r="AU181" s="237" t="s">
        <v>86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84</v>
      </c>
      <c r="BK181" s="238">
        <f>ROUND(I181*H181,2)</f>
        <v>0</v>
      </c>
      <c r="BL181" s="17" t="s">
        <v>159</v>
      </c>
      <c r="BM181" s="237" t="s">
        <v>438</v>
      </c>
    </row>
    <row r="182" spans="1:51" s="13" customFormat="1" ht="12">
      <c r="A182" s="13"/>
      <c r="B182" s="239"/>
      <c r="C182" s="240"/>
      <c r="D182" s="241" t="s">
        <v>161</v>
      </c>
      <c r="E182" s="242" t="s">
        <v>1</v>
      </c>
      <c r="F182" s="243" t="s">
        <v>439</v>
      </c>
      <c r="G182" s="240"/>
      <c r="H182" s="244">
        <v>328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161</v>
      </c>
      <c r="AU182" s="250" t="s">
        <v>86</v>
      </c>
      <c r="AV182" s="13" t="s">
        <v>86</v>
      </c>
      <c r="AW182" s="13" t="s">
        <v>34</v>
      </c>
      <c r="AX182" s="13" t="s">
        <v>84</v>
      </c>
      <c r="AY182" s="250" t="s">
        <v>153</v>
      </c>
    </row>
    <row r="183" spans="1:51" s="14" customFormat="1" ht="12">
      <c r="A183" s="14"/>
      <c r="B183" s="251"/>
      <c r="C183" s="252"/>
      <c r="D183" s="241" t="s">
        <v>161</v>
      </c>
      <c r="E183" s="253" t="s">
        <v>1</v>
      </c>
      <c r="F183" s="254" t="s">
        <v>440</v>
      </c>
      <c r="G183" s="252"/>
      <c r="H183" s="253" t="s">
        <v>1</v>
      </c>
      <c r="I183" s="255"/>
      <c r="J183" s="252"/>
      <c r="K183" s="252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161</v>
      </c>
      <c r="AU183" s="260" t="s">
        <v>86</v>
      </c>
      <c r="AV183" s="14" t="s">
        <v>84</v>
      </c>
      <c r="AW183" s="14" t="s">
        <v>34</v>
      </c>
      <c r="AX183" s="14" t="s">
        <v>77</v>
      </c>
      <c r="AY183" s="260" t="s">
        <v>153</v>
      </c>
    </row>
    <row r="184" spans="1:63" s="12" customFormat="1" ht="22.8" customHeight="1">
      <c r="A184" s="12"/>
      <c r="B184" s="210"/>
      <c r="C184" s="211"/>
      <c r="D184" s="212" t="s">
        <v>76</v>
      </c>
      <c r="E184" s="224" t="s">
        <v>364</v>
      </c>
      <c r="F184" s="224" t="s">
        <v>365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SUM(P185:P188)</f>
        <v>0</v>
      </c>
      <c r="Q184" s="218"/>
      <c r="R184" s="219">
        <f>SUM(R185:R188)</f>
        <v>0</v>
      </c>
      <c r="S184" s="218"/>
      <c r="T184" s="220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84</v>
      </c>
      <c r="AT184" s="222" t="s">
        <v>76</v>
      </c>
      <c r="AU184" s="222" t="s">
        <v>84</v>
      </c>
      <c r="AY184" s="221" t="s">
        <v>153</v>
      </c>
      <c r="BK184" s="223">
        <f>SUM(BK185:BK188)</f>
        <v>0</v>
      </c>
    </row>
    <row r="185" spans="1:65" s="2" customFormat="1" ht="24.15" customHeight="1">
      <c r="A185" s="38"/>
      <c r="B185" s="39"/>
      <c r="C185" s="226" t="s">
        <v>291</v>
      </c>
      <c r="D185" s="226" t="s">
        <v>155</v>
      </c>
      <c r="E185" s="227" t="s">
        <v>384</v>
      </c>
      <c r="F185" s="228" t="s">
        <v>242</v>
      </c>
      <c r="G185" s="229" t="s">
        <v>243</v>
      </c>
      <c r="H185" s="230">
        <v>813.39</v>
      </c>
      <c r="I185" s="231"/>
      <c r="J185" s="232">
        <f>ROUND(I185*H185,2)</f>
        <v>0</v>
      </c>
      <c r="K185" s="228" t="s">
        <v>166</v>
      </c>
      <c r="L185" s="44"/>
      <c r="M185" s="233" t="s">
        <v>1</v>
      </c>
      <c r="N185" s="234" t="s">
        <v>42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159</v>
      </c>
      <c r="AT185" s="237" t="s">
        <v>155</v>
      </c>
      <c r="AU185" s="237" t="s">
        <v>86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84</v>
      </c>
      <c r="BK185" s="238">
        <f>ROUND(I185*H185,2)</f>
        <v>0</v>
      </c>
      <c r="BL185" s="17" t="s">
        <v>159</v>
      </c>
      <c r="BM185" s="237" t="s">
        <v>441</v>
      </c>
    </row>
    <row r="186" spans="1:51" s="13" customFormat="1" ht="12">
      <c r="A186" s="13"/>
      <c r="B186" s="239"/>
      <c r="C186" s="240"/>
      <c r="D186" s="241" t="s">
        <v>161</v>
      </c>
      <c r="E186" s="242" t="s">
        <v>1</v>
      </c>
      <c r="F186" s="243" t="s">
        <v>442</v>
      </c>
      <c r="G186" s="240"/>
      <c r="H186" s="244">
        <v>813.39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161</v>
      </c>
      <c r="AU186" s="250" t="s">
        <v>86</v>
      </c>
      <c r="AV186" s="13" t="s">
        <v>86</v>
      </c>
      <c r="AW186" s="13" t="s">
        <v>34</v>
      </c>
      <c r="AX186" s="13" t="s">
        <v>84</v>
      </c>
      <c r="AY186" s="250" t="s">
        <v>153</v>
      </c>
    </row>
    <row r="187" spans="1:51" s="14" customFormat="1" ht="12">
      <c r="A187" s="14"/>
      <c r="B187" s="251"/>
      <c r="C187" s="252"/>
      <c r="D187" s="241" t="s">
        <v>161</v>
      </c>
      <c r="E187" s="253" t="s">
        <v>1</v>
      </c>
      <c r="F187" s="254" t="s">
        <v>443</v>
      </c>
      <c r="G187" s="252"/>
      <c r="H187" s="253" t="s">
        <v>1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161</v>
      </c>
      <c r="AU187" s="260" t="s">
        <v>86</v>
      </c>
      <c r="AV187" s="14" t="s">
        <v>84</v>
      </c>
      <c r="AW187" s="14" t="s">
        <v>34</v>
      </c>
      <c r="AX187" s="14" t="s">
        <v>77</v>
      </c>
      <c r="AY187" s="260" t="s">
        <v>153</v>
      </c>
    </row>
    <row r="188" spans="1:51" s="14" customFormat="1" ht="12">
      <c r="A188" s="14"/>
      <c r="B188" s="251"/>
      <c r="C188" s="252"/>
      <c r="D188" s="241" t="s">
        <v>161</v>
      </c>
      <c r="E188" s="253" t="s">
        <v>1</v>
      </c>
      <c r="F188" s="254" t="s">
        <v>444</v>
      </c>
      <c r="G188" s="252"/>
      <c r="H188" s="253" t="s">
        <v>1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161</v>
      </c>
      <c r="AU188" s="260" t="s">
        <v>86</v>
      </c>
      <c r="AV188" s="14" t="s">
        <v>84</v>
      </c>
      <c r="AW188" s="14" t="s">
        <v>34</v>
      </c>
      <c r="AX188" s="14" t="s">
        <v>77</v>
      </c>
      <c r="AY188" s="260" t="s">
        <v>153</v>
      </c>
    </row>
    <row r="189" spans="1:63" s="12" customFormat="1" ht="22.8" customHeight="1">
      <c r="A189" s="12"/>
      <c r="B189" s="210"/>
      <c r="C189" s="211"/>
      <c r="D189" s="212" t="s">
        <v>76</v>
      </c>
      <c r="E189" s="224" t="s">
        <v>303</v>
      </c>
      <c r="F189" s="224" t="s">
        <v>304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84</v>
      </c>
      <c r="AT189" s="222" t="s">
        <v>76</v>
      </c>
      <c r="AU189" s="222" t="s">
        <v>84</v>
      </c>
      <c r="AY189" s="221" t="s">
        <v>153</v>
      </c>
      <c r="BK189" s="223">
        <f>BK190</f>
        <v>0</v>
      </c>
    </row>
    <row r="190" spans="1:65" s="2" customFormat="1" ht="16.5" customHeight="1">
      <c r="A190" s="38"/>
      <c r="B190" s="39"/>
      <c r="C190" s="226" t="s">
        <v>297</v>
      </c>
      <c r="D190" s="226" t="s">
        <v>155</v>
      </c>
      <c r="E190" s="227" t="s">
        <v>306</v>
      </c>
      <c r="F190" s="228" t="s">
        <v>307</v>
      </c>
      <c r="G190" s="229" t="s">
        <v>243</v>
      </c>
      <c r="H190" s="230">
        <v>285.412</v>
      </c>
      <c r="I190" s="231"/>
      <c r="J190" s="232">
        <f>ROUND(I190*H190,2)</f>
        <v>0</v>
      </c>
      <c r="K190" s="228" t="s">
        <v>166</v>
      </c>
      <c r="L190" s="44"/>
      <c r="M190" s="264" t="s">
        <v>1</v>
      </c>
      <c r="N190" s="265" t="s">
        <v>42</v>
      </c>
      <c r="O190" s="266"/>
      <c r="P190" s="267">
        <f>O190*H190</f>
        <v>0</v>
      </c>
      <c r="Q190" s="267">
        <v>0</v>
      </c>
      <c r="R190" s="267">
        <f>Q190*H190</f>
        <v>0</v>
      </c>
      <c r="S190" s="267">
        <v>0</v>
      </c>
      <c r="T190" s="26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159</v>
      </c>
      <c r="AT190" s="237" t="s">
        <v>155</v>
      </c>
      <c r="AU190" s="237" t="s">
        <v>86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84</v>
      </c>
      <c r="BK190" s="238">
        <f>ROUND(I190*H190,2)</f>
        <v>0</v>
      </c>
      <c r="BL190" s="17" t="s">
        <v>159</v>
      </c>
      <c r="BM190" s="237" t="s">
        <v>445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67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5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446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ROUND((SUM(BE126:BE196)),2)</f>
        <v>0</v>
      </c>
      <c r="G35" s="38"/>
      <c r="H35" s="38"/>
      <c r="I35" s="164">
        <v>0.21</v>
      </c>
      <c r="J35" s="163">
        <f>ROUND(((SUM(BE126:BE196))*I35),2)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ROUND((SUM(BF126:BF196)),2)</f>
        <v>0</v>
      </c>
      <c r="G36" s="38"/>
      <c r="H36" s="38"/>
      <c r="I36" s="164">
        <v>0.15</v>
      </c>
      <c r="J36" s="163">
        <f>ROUND(((SUM(BF126:BF196))*I36),2)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ROUND((SUM(BG126:BG196)),2)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ROUND((SUM(BH126:BH196)),2)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ROUND((SUM(BI126:BI196)),2)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01.4 - Revitalizace koryta v ř.km 1,860-1,945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137</v>
      </c>
      <c r="E102" s="196"/>
      <c r="F102" s="196"/>
      <c r="G102" s="196"/>
      <c r="H102" s="196"/>
      <c r="I102" s="196"/>
      <c r="J102" s="197">
        <f>J186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310</v>
      </c>
      <c r="E103" s="196"/>
      <c r="F103" s="196"/>
      <c r="G103" s="196"/>
      <c r="H103" s="196"/>
      <c r="I103" s="196"/>
      <c r="J103" s="197">
        <f>J190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203</v>
      </c>
      <c r="E104" s="196"/>
      <c r="F104" s="196"/>
      <c r="G104" s="196"/>
      <c r="H104" s="196"/>
      <c r="I104" s="196"/>
      <c r="J104" s="197">
        <f>J195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Svratouch, protipovodňové úpravy potoka Řivnáč_bez CETINU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127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01.4 - Revitalizace koryta v ř.km 1,860-1,945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Svratouch</v>
      </c>
      <c r="G120" s="40"/>
      <c r="H120" s="40"/>
      <c r="I120" s="32" t="s">
        <v>22</v>
      </c>
      <c r="J120" s="79" t="str">
        <f>IF(J14="","",J14)</f>
        <v>23. 10. 2020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Obec Svratouch</v>
      </c>
      <c r="G122" s="40"/>
      <c r="H122" s="40"/>
      <c r="I122" s="32" t="s">
        <v>30</v>
      </c>
      <c r="J122" s="36" t="str">
        <f>E23</f>
        <v>Envicons,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Envicons,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139</v>
      </c>
      <c r="D125" s="202" t="s">
        <v>62</v>
      </c>
      <c r="E125" s="202" t="s">
        <v>58</v>
      </c>
      <c r="F125" s="202" t="s">
        <v>59</v>
      </c>
      <c r="G125" s="202" t="s">
        <v>140</v>
      </c>
      <c r="H125" s="202" t="s">
        <v>141</v>
      </c>
      <c r="I125" s="202" t="s">
        <v>142</v>
      </c>
      <c r="J125" s="202" t="s">
        <v>132</v>
      </c>
      <c r="K125" s="203" t="s">
        <v>143</v>
      </c>
      <c r="L125" s="204"/>
      <c r="M125" s="100" t="s">
        <v>1</v>
      </c>
      <c r="N125" s="101" t="s">
        <v>41</v>
      </c>
      <c r="O125" s="101" t="s">
        <v>144</v>
      </c>
      <c r="P125" s="101" t="s">
        <v>145</v>
      </c>
      <c r="Q125" s="101" t="s">
        <v>146</v>
      </c>
      <c r="R125" s="101" t="s">
        <v>147</v>
      </c>
      <c r="S125" s="101" t="s">
        <v>148</v>
      </c>
      <c r="T125" s="102" t="s">
        <v>149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150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140.99650508000002</v>
      </c>
      <c r="S126" s="104"/>
      <c r="T126" s="208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134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76</v>
      </c>
      <c r="E127" s="213" t="s">
        <v>151</v>
      </c>
      <c r="F127" s="213" t="s">
        <v>152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P128+P164+P186+P190+P195</f>
        <v>0</v>
      </c>
      <c r="Q127" s="218"/>
      <c r="R127" s="219">
        <f>R128+R164+R186+R190+R195</f>
        <v>140.99650508000002</v>
      </c>
      <c r="S127" s="218"/>
      <c r="T127" s="220">
        <f>T128+T164+T186+T190+T195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84</v>
      </c>
      <c r="AT127" s="222" t="s">
        <v>76</v>
      </c>
      <c r="AU127" s="222" t="s">
        <v>77</v>
      </c>
      <c r="AY127" s="221" t="s">
        <v>153</v>
      </c>
      <c r="BK127" s="223">
        <f>BK128+BK164+BK186+BK190+BK195</f>
        <v>0</v>
      </c>
    </row>
    <row r="128" spans="1:63" s="12" customFormat="1" ht="22.8" customHeight="1">
      <c r="A128" s="12"/>
      <c r="B128" s="210"/>
      <c r="C128" s="211"/>
      <c r="D128" s="212" t="s">
        <v>76</v>
      </c>
      <c r="E128" s="224" t="s">
        <v>84</v>
      </c>
      <c r="F128" s="224" t="s">
        <v>154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SUM(P129:P163)</f>
        <v>0</v>
      </c>
      <c r="Q128" s="218"/>
      <c r="R128" s="219">
        <f>SUM(R129:R163)</f>
        <v>0</v>
      </c>
      <c r="S128" s="218"/>
      <c r="T128" s="220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84</v>
      </c>
      <c r="AT128" s="222" t="s">
        <v>76</v>
      </c>
      <c r="AU128" s="222" t="s">
        <v>84</v>
      </c>
      <c r="AY128" s="221" t="s">
        <v>153</v>
      </c>
      <c r="BK128" s="223">
        <f>SUM(BK129:BK163)</f>
        <v>0</v>
      </c>
    </row>
    <row r="129" spans="1:65" s="2" customFormat="1" ht="33" customHeight="1">
      <c r="A129" s="38"/>
      <c r="B129" s="39"/>
      <c r="C129" s="226" t="s">
        <v>84</v>
      </c>
      <c r="D129" s="226" t="s">
        <v>155</v>
      </c>
      <c r="E129" s="227" t="s">
        <v>204</v>
      </c>
      <c r="F129" s="228" t="s">
        <v>205</v>
      </c>
      <c r="G129" s="229" t="s">
        <v>184</v>
      </c>
      <c r="H129" s="230">
        <v>49.125</v>
      </c>
      <c r="I129" s="231"/>
      <c r="J129" s="232">
        <f>ROUND(I129*H129,2)</f>
        <v>0</v>
      </c>
      <c r="K129" s="228" t="s">
        <v>166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159</v>
      </c>
      <c r="AT129" s="237" t="s">
        <v>155</v>
      </c>
      <c r="AU129" s="237" t="s">
        <v>86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84</v>
      </c>
      <c r="BK129" s="238">
        <f>ROUND(I129*H129,2)</f>
        <v>0</v>
      </c>
      <c r="BL129" s="17" t="s">
        <v>159</v>
      </c>
      <c r="BM129" s="237" t="s">
        <v>447</v>
      </c>
    </row>
    <row r="130" spans="1:51" s="13" customFormat="1" ht="12">
      <c r="A130" s="13"/>
      <c r="B130" s="239"/>
      <c r="C130" s="240"/>
      <c r="D130" s="241" t="s">
        <v>161</v>
      </c>
      <c r="E130" s="242" t="s">
        <v>1</v>
      </c>
      <c r="F130" s="243" t="s">
        <v>448</v>
      </c>
      <c r="G130" s="240"/>
      <c r="H130" s="244">
        <v>49.125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161</v>
      </c>
      <c r="AU130" s="250" t="s">
        <v>86</v>
      </c>
      <c r="AV130" s="13" t="s">
        <v>86</v>
      </c>
      <c r="AW130" s="13" t="s">
        <v>34</v>
      </c>
      <c r="AX130" s="13" t="s">
        <v>84</v>
      </c>
      <c r="AY130" s="250" t="s">
        <v>153</v>
      </c>
    </row>
    <row r="131" spans="1:51" s="14" customFormat="1" ht="12">
      <c r="A131" s="14"/>
      <c r="B131" s="251"/>
      <c r="C131" s="252"/>
      <c r="D131" s="241" t="s">
        <v>161</v>
      </c>
      <c r="E131" s="253" t="s">
        <v>1</v>
      </c>
      <c r="F131" s="254" t="s">
        <v>396</v>
      </c>
      <c r="G131" s="252"/>
      <c r="H131" s="253" t="s">
        <v>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161</v>
      </c>
      <c r="AU131" s="260" t="s">
        <v>86</v>
      </c>
      <c r="AV131" s="14" t="s">
        <v>84</v>
      </c>
      <c r="AW131" s="14" t="s">
        <v>34</v>
      </c>
      <c r="AX131" s="14" t="s">
        <v>77</v>
      </c>
      <c r="AY131" s="260" t="s">
        <v>153</v>
      </c>
    </row>
    <row r="132" spans="1:65" s="2" customFormat="1" ht="33" customHeight="1">
      <c r="A132" s="38"/>
      <c r="B132" s="39"/>
      <c r="C132" s="226" t="s">
        <v>86</v>
      </c>
      <c r="D132" s="226" t="s">
        <v>155</v>
      </c>
      <c r="E132" s="227" t="s">
        <v>210</v>
      </c>
      <c r="F132" s="228" t="s">
        <v>211</v>
      </c>
      <c r="G132" s="229" t="s">
        <v>184</v>
      </c>
      <c r="H132" s="230">
        <v>16.375</v>
      </c>
      <c r="I132" s="231"/>
      <c r="J132" s="232">
        <f>ROUND(I132*H132,2)</f>
        <v>0</v>
      </c>
      <c r="K132" s="228" t="s">
        <v>166</v>
      </c>
      <c r="L132" s="44"/>
      <c r="M132" s="233" t="s">
        <v>1</v>
      </c>
      <c r="N132" s="234" t="s">
        <v>42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159</v>
      </c>
      <c r="AT132" s="237" t="s">
        <v>155</v>
      </c>
      <c r="AU132" s="237" t="s">
        <v>86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84</v>
      </c>
      <c r="BK132" s="238">
        <f>ROUND(I132*H132,2)</f>
        <v>0</v>
      </c>
      <c r="BL132" s="17" t="s">
        <v>159</v>
      </c>
      <c r="BM132" s="237" t="s">
        <v>449</v>
      </c>
    </row>
    <row r="133" spans="1:51" s="13" customFormat="1" ht="12">
      <c r="A133" s="13"/>
      <c r="B133" s="239"/>
      <c r="C133" s="240"/>
      <c r="D133" s="241" t="s">
        <v>161</v>
      </c>
      <c r="E133" s="242" t="s">
        <v>1</v>
      </c>
      <c r="F133" s="243" t="s">
        <v>450</v>
      </c>
      <c r="G133" s="240"/>
      <c r="H133" s="244">
        <v>16.375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161</v>
      </c>
      <c r="AU133" s="250" t="s">
        <v>86</v>
      </c>
      <c r="AV133" s="13" t="s">
        <v>86</v>
      </c>
      <c r="AW133" s="13" t="s">
        <v>34</v>
      </c>
      <c r="AX133" s="13" t="s">
        <v>84</v>
      </c>
      <c r="AY133" s="250" t="s">
        <v>153</v>
      </c>
    </row>
    <row r="134" spans="1:51" s="14" customFormat="1" ht="12">
      <c r="A134" s="14"/>
      <c r="B134" s="251"/>
      <c r="C134" s="252"/>
      <c r="D134" s="241" t="s">
        <v>161</v>
      </c>
      <c r="E134" s="253" t="s">
        <v>1</v>
      </c>
      <c r="F134" s="254" t="s">
        <v>401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161</v>
      </c>
      <c r="AU134" s="260" t="s">
        <v>86</v>
      </c>
      <c r="AV134" s="14" t="s">
        <v>84</v>
      </c>
      <c r="AW134" s="14" t="s">
        <v>34</v>
      </c>
      <c r="AX134" s="14" t="s">
        <v>77</v>
      </c>
      <c r="AY134" s="260" t="s">
        <v>153</v>
      </c>
    </row>
    <row r="135" spans="1:65" s="2" customFormat="1" ht="33" customHeight="1">
      <c r="A135" s="38"/>
      <c r="B135" s="39"/>
      <c r="C135" s="226" t="s">
        <v>169</v>
      </c>
      <c r="D135" s="226" t="s">
        <v>155</v>
      </c>
      <c r="E135" s="227" t="s">
        <v>215</v>
      </c>
      <c r="F135" s="228" t="s">
        <v>216</v>
      </c>
      <c r="G135" s="229" t="s">
        <v>184</v>
      </c>
      <c r="H135" s="230">
        <v>46.875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451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452</v>
      </c>
      <c r="G136" s="240"/>
      <c r="H136" s="244">
        <v>46.875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404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37.8" customHeight="1">
      <c r="A138" s="38"/>
      <c r="B138" s="39"/>
      <c r="C138" s="226" t="s">
        <v>159</v>
      </c>
      <c r="D138" s="226" t="s">
        <v>155</v>
      </c>
      <c r="E138" s="227" t="s">
        <v>220</v>
      </c>
      <c r="F138" s="228" t="s">
        <v>221</v>
      </c>
      <c r="G138" s="229" t="s">
        <v>184</v>
      </c>
      <c r="H138" s="230">
        <v>937.5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453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454</v>
      </c>
      <c r="G139" s="240"/>
      <c r="H139" s="244">
        <v>937.5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404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4" customFormat="1" ht="12">
      <c r="A141" s="14"/>
      <c r="B141" s="251"/>
      <c r="C141" s="252"/>
      <c r="D141" s="241" t="s">
        <v>161</v>
      </c>
      <c r="E141" s="253" t="s">
        <v>1</v>
      </c>
      <c r="F141" s="254" t="s">
        <v>324</v>
      </c>
      <c r="G141" s="252"/>
      <c r="H141" s="253" t="s">
        <v>1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161</v>
      </c>
      <c r="AU141" s="260" t="s">
        <v>86</v>
      </c>
      <c r="AV141" s="14" t="s">
        <v>84</v>
      </c>
      <c r="AW141" s="14" t="s">
        <v>34</v>
      </c>
      <c r="AX141" s="14" t="s">
        <v>77</v>
      </c>
      <c r="AY141" s="260" t="s">
        <v>153</v>
      </c>
    </row>
    <row r="142" spans="1:65" s="2" customFormat="1" ht="33" customHeight="1">
      <c r="A142" s="38"/>
      <c r="B142" s="39"/>
      <c r="C142" s="226" t="s">
        <v>181</v>
      </c>
      <c r="D142" s="226" t="s">
        <v>155</v>
      </c>
      <c r="E142" s="227" t="s">
        <v>225</v>
      </c>
      <c r="F142" s="228" t="s">
        <v>226</v>
      </c>
      <c r="G142" s="229" t="s">
        <v>184</v>
      </c>
      <c r="H142" s="230">
        <v>15.625</v>
      </c>
      <c r="I142" s="231"/>
      <c r="J142" s="232">
        <f>ROUND(I142*H142,2)</f>
        <v>0</v>
      </c>
      <c r="K142" s="228" t="s">
        <v>166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159</v>
      </c>
      <c r="AT142" s="237" t="s">
        <v>155</v>
      </c>
      <c r="AU142" s="237" t="s">
        <v>86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84</v>
      </c>
      <c r="BK142" s="238">
        <f>ROUND(I142*H142,2)</f>
        <v>0</v>
      </c>
      <c r="BL142" s="17" t="s">
        <v>159</v>
      </c>
      <c r="BM142" s="237" t="s">
        <v>455</v>
      </c>
    </row>
    <row r="143" spans="1:51" s="13" customFormat="1" ht="12">
      <c r="A143" s="13"/>
      <c r="B143" s="239"/>
      <c r="C143" s="240"/>
      <c r="D143" s="241" t="s">
        <v>161</v>
      </c>
      <c r="E143" s="242" t="s">
        <v>1</v>
      </c>
      <c r="F143" s="243" t="s">
        <v>456</v>
      </c>
      <c r="G143" s="240"/>
      <c r="H143" s="244">
        <v>15.625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161</v>
      </c>
      <c r="AU143" s="250" t="s">
        <v>86</v>
      </c>
      <c r="AV143" s="13" t="s">
        <v>86</v>
      </c>
      <c r="AW143" s="13" t="s">
        <v>34</v>
      </c>
      <c r="AX143" s="13" t="s">
        <v>84</v>
      </c>
      <c r="AY143" s="250" t="s">
        <v>153</v>
      </c>
    </row>
    <row r="144" spans="1:51" s="14" customFormat="1" ht="12">
      <c r="A144" s="14"/>
      <c r="B144" s="251"/>
      <c r="C144" s="252"/>
      <c r="D144" s="241" t="s">
        <v>161</v>
      </c>
      <c r="E144" s="253" t="s">
        <v>1</v>
      </c>
      <c r="F144" s="254" t="s">
        <v>409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161</v>
      </c>
      <c r="AU144" s="260" t="s">
        <v>86</v>
      </c>
      <c r="AV144" s="14" t="s">
        <v>84</v>
      </c>
      <c r="AW144" s="14" t="s">
        <v>34</v>
      </c>
      <c r="AX144" s="14" t="s">
        <v>77</v>
      </c>
      <c r="AY144" s="260" t="s">
        <v>153</v>
      </c>
    </row>
    <row r="145" spans="1:65" s="2" customFormat="1" ht="37.8" customHeight="1">
      <c r="A145" s="38"/>
      <c r="B145" s="39"/>
      <c r="C145" s="226" t="s">
        <v>187</v>
      </c>
      <c r="D145" s="226" t="s">
        <v>155</v>
      </c>
      <c r="E145" s="227" t="s">
        <v>229</v>
      </c>
      <c r="F145" s="228" t="s">
        <v>230</v>
      </c>
      <c r="G145" s="229" t="s">
        <v>184</v>
      </c>
      <c r="H145" s="230">
        <v>312.5</v>
      </c>
      <c r="I145" s="231"/>
      <c r="J145" s="232">
        <f>ROUND(I145*H145,2)</f>
        <v>0</v>
      </c>
      <c r="K145" s="228" t="s">
        <v>166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159</v>
      </c>
      <c r="AT145" s="237" t="s">
        <v>155</v>
      </c>
      <c r="AU145" s="237" t="s">
        <v>86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84</v>
      </c>
      <c r="BK145" s="238">
        <f>ROUND(I145*H145,2)</f>
        <v>0</v>
      </c>
      <c r="BL145" s="17" t="s">
        <v>159</v>
      </c>
      <c r="BM145" s="237" t="s">
        <v>457</v>
      </c>
    </row>
    <row r="146" spans="1:51" s="13" customFormat="1" ht="12">
      <c r="A146" s="13"/>
      <c r="B146" s="239"/>
      <c r="C146" s="240"/>
      <c r="D146" s="241" t="s">
        <v>161</v>
      </c>
      <c r="E146" s="242" t="s">
        <v>1</v>
      </c>
      <c r="F146" s="243" t="s">
        <v>458</v>
      </c>
      <c r="G146" s="240"/>
      <c r="H146" s="244">
        <v>312.5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161</v>
      </c>
      <c r="AU146" s="250" t="s">
        <v>86</v>
      </c>
      <c r="AV146" s="13" t="s">
        <v>86</v>
      </c>
      <c r="AW146" s="13" t="s">
        <v>34</v>
      </c>
      <c r="AX146" s="13" t="s">
        <v>84</v>
      </c>
      <c r="AY146" s="25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409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51" s="14" customFormat="1" ht="12">
      <c r="A148" s="14"/>
      <c r="B148" s="251"/>
      <c r="C148" s="252"/>
      <c r="D148" s="241" t="s">
        <v>161</v>
      </c>
      <c r="E148" s="253" t="s">
        <v>1</v>
      </c>
      <c r="F148" s="254" t="s">
        <v>324</v>
      </c>
      <c r="G148" s="252"/>
      <c r="H148" s="253" t="s">
        <v>1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161</v>
      </c>
      <c r="AU148" s="260" t="s">
        <v>86</v>
      </c>
      <c r="AV148" s="14" t="s">
        <v>84</v>
      </c>
      <c r="AW148" s="14" t="s">
        <v>34</v>
      </c>
      <c r="AX148" s="14" t="s">
        <v>77</v>
      </c>
      <c r="AY148" s="260" t="s">
        <v>153</v>
      </c>
    </row>
    <row r="149" spans="1:65" s="2" customFormat="1" ht="24.15" customHeight="1">
      <c r="A149" s="38"/>
      <c r="B149" s="39"/>
      <c r="C149" s="226" t="s">
        <v>194</v>
      </c>
      <c r="D149" s="226" t="s">
        <v>155</v>
      </c>
      <c r="E149" s="227" t="s">
        <v>329</v>
      </c>
      <c r="F149" s="228" t="s">
        <v>330</v>
      </c>
      <c r="G149" s="229" t="s">
        <v>184</v>
      </c>
      <c r="H149" s="230">
        <v>3</v>
      </c>
      <c r="I149" s="231"/>
      <c r="J149" s="232">
        <f>ROUND(I149*H149,2)</f>
        <v>0</v>
      </c>
      <c r="K149" s="228" t="s">
        <v>166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159</v>
      </c>
      <c r="AT149" s="237" t="s">
        <v>155</v>
      </c>
      <c r="AU149" s="237" t="s">
        <v>86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84</v>
      </c>
      <c r="BK149" s="238">
        <f>ROUND(I149*H149,2)</f>
        <v>0</v>
      </c>
      <c r="BL149" s="17" t="s">
        <v>159</v>
      </c>
      <c r="BM149" s="237" t="s">
        <v>459</v>
      </c>
    </row>
    <row r="150" spans="1:51" s="13" customFormat="1" ht="12">
      <c r="A150" s="13"/>
      <c r="B150" s="239"/>
      <c r="C150" s="240"/>
      <c r="D150" s="241" t="s">
        <v>161</v>
      </c>
      <c r="E150" s="242" t="s">
        <v>1</v>
      </c>
      <c r="F150" s="243" t="s">
        <v>460</v>
      </c>
      <c r="G150" s="240"/>
      <c r="H150" s="244">
        <v>3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161</v>
      </c>
      <c r="AU150" s="250" t="s">
        <v>86</v>
      </c>
      <c r="AV150" s="13" t="s">
        <v>86</v>
      </c>
      <c r="AW150" s="13" t="s">
        <v>34</v>
      </c>
      <c r="AX150" s="13" t="s">
        <v>84</v>
      </c>
      <c r="AY150" s="250" t="s">
        <v>153</v>
      </c>
    </row>
    <row r="151" spans="1:51" s="14" customFormat="1" ht="12">
      <c r="A151" s="14"/>
      <c r="B151" s="251"/>
      <c r="C151" s="252"/>
      <c r="D151" s="241" t="s">
        <v>161</v>
      </c>
      <c r="E151" s="253" t="s">
        <v>1</v>
      </c>
      <c r="F151" s="254" t="s">
        <v>247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161</v>
      </c>
      <c r="AU151" s="260" t="s">
        <v>86</v>
      </c>
      <c r="AV151" s="14" t="s">
        <v>84</v>
      </c>
      <c r="AW151" s="14" t="s">
        <v>34</v>
      </c>
      <c r="AX151" s="14" t="s">
        <v>77</v>
      </c>
      <c r="AY151" s="260" t="s">
        <v>153</v>
      </c>
    </row>
    <row r="152" spans="1:65" s="2" customFormat="1" ht="24.15" customHeight="1">
      <c r="A152" s="38"/>
      <c r="B152" s="39"/>
      <c r="C152" s="226" t="s">
        <v>236</v>
      </c>
      <c r="D152" s="226" t="s">
        <v>155</v>
      </c>
      <c r="E152" s="227" t="s">
        <v>256</v>
      </c>
      <c r="F152" s="228" t="s">
        <v>257</v>
      </c>
      <c r="G152" s="229" t="s">
        <v>158</v>
      </c>
      <c r="H152" s="230">
        <v>1.5</v>
      </c>
      <c r="I152" s="231"/>
      <c r="J152" s="232">
        <f>ROUND(I152*H152,2)</f>
        <v>0</v>
      </c>
      <c r="K152" s="228" t="s">
        <v>166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159</v>
      </c>
      <c r="AT152" s="237" t="s">
        <v>155</v>
      </c>
      <c r="AU152" s="237" t="s">
        <v>86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84</v>
      </c>
      <c r="BK152" s="238">
        <f>ROUND(I152*H152,2)</f>
        <v>0</v>
      </c>
      <c r="BL152" s="17" t="s">
        <v>159</v>
      </c>
      <c r="BM152" s="237" t="s">
        <v>461</v>
      </c>
    </row>
    <row r="153" spans="1:51" s="13" customFormat="1" ht="12">
      <c r="A153" s="13"/>
      <c r="B153" s="239"/>
      <c r="C153" s="240"/>
      <c r="D153" s="241" t="s">
        <v>161</v>
      </c>
      <c r="E153" s="242" t="s">
        <v>1</v>
      </c>
      <c r="F153" s="243" t="s">
        <v>462</v>
      </c>
      <c r="G153" s="240"/>
      <c r="H153" s="244">
        <v>1.5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161</v>
      </c>
      <c r="AU153" s="250" t="s">
        <v>86</v>
      </c>
      <c r="AV153" s="13" t="s">
        <v>86</v>
      </c>
      <c r="AW153" s="13" t="s">
        <v>34</v>
      </c>
      <c r="AX153" s="13" t="s">
        <v>84</v>
      </c>
      <c r="AY153" s="250" t="s">
        <v>153</v>
      </c>
    </row>
    <row r="154" spans="1:51" s="14" customFormat="1" ht="12">
      <c r="A154" s="14"/>
      <c r="B154" s="251"/>
      <c r="C154" s="252"/>
      <c r="D154" s="241" t="s">
        <v>161</v>
      </c>
      <c r="E154" s="253" t="s">
        <v>1</v>
      </c>
      <c r="F154" s="254" t="s">
        <v>247</v>
      </c>
      <c r="G154" s="252"/>
      <c r="H154" s="253" t="s">
        <v>1</v>
      </c>
      <c r="I154" s="255"/>
      <c r="J154" s="252"/>
      <c r="K154" s="252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161</v>
      </c>
      <c r="AU154" s="260" t="s">
        <v>86</v>
      </c>
      <c r="AV154" s="14" t="s">
        <v>84</v>
      </c>
      <c r="AW154" s="14" t="s">
        <v>34</v>
      </c>
      <c r="AX154" s="14" t="s">
        <v>77</v>
      </c>
      <c r="AY154" s="260" t="s">
        <v>153</v>
      </c>
    </row>
    <row r="155" spans="1:65" s="2" customFormat="1" ht="24.15" customHeight="1">
      <c r="A155" s="38"/>
      <c r="B155" s="39"/>
      <c r="C155" s="226" t="s">
        <v>192</v>
      </c>
      <c r="D155" s="226" t="s">
        <v>155</v>
      </c>
      <c r="E155" s="227" t="s">
        <v>261</v>
      </c>
      <c r="F155" s="228" t="s">
        <v>262</v>
      </c>
      <c r="G155" s="229" t="s">
        <v>158</v>
      </c>
      <c r="H155" s="230">
        <v>0.5</v>
      </c>
      <c r="I155" s="231"/>
      <c r="J155" s="232">
        <f>ROUND(I155*H155,2)</f>
        <v>0</v>
      </c>
      <c r="K155" s="228" t="s">
        <v>166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159</v>
      </c>
      <c r="AT155" s="237" t="s">
        <v>155</v>
      </c>
      <c r="AU155" s="237" t="s">
        <v>86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84</v>
      </c>
      <c r="BK155" s="238">
        <f>ROUND(I155*H155,2)</f>
        <v>0</v>
      </c>
      <c r="BL155" s="17" t="s">
        <v>159</v>
      </c>
      <c r="BM155" s="237" t="s">
        <v>463</v>
      </c>
    </row>
    <row r="156" spans="1:51" s="13" customFormat="1" ht="12">
      <c r="A156" s="13"/>
      <c r="B156" s="239"/>
      <c r="C156" s="240"/>
      <c r="D156" s="241" t="s">
        <v>161</v>
      </c>
      <c r="E156" s="242" t="s">
        <v>1</v>
      </c>
      <c r="F156" s="243" t="s">
        <v>464</v>
      </c>
      <c r="G156" s="240"/>
      <c r="H156" s="244">
        <v>0.5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161</v>
      </c>
      <c r="AU156" s="250" t="s">
        <v>86</v>
      </c>
      <c r="AV156" s="13" t="s">
        <v>86</v>
      </c>
      <c r="AW156" s="13" t="s">
        <v>34</v>
      </c>
      <c r="AX156" s="13" t="s">
        <v>84</v>
      </c>
      <c r="AY156" s="25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174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65" s="2" customFormat="1" ht="24.15" customHeight="1">
      <c r="A158" s="38"/>
      <c r="B158" s="39"/>
      <c r="C158" s="226" t="s">
        <v>249</v>
      </c>
      <c r="D158" s="226" t="s">
        <v>155</v>
      </c>
      <c r="E158" s="227" t="s">
        <v>266</v>
      </c>
      <c r="F158" s="228" t="s">
        <v>267</v>
      </c>
      <c r="G158" s="229" t="s">
        <v>158</v>
      </c>
      <c r="H158" s="230">
        <v>91.95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465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466</v>
      </c>
      <c r="G159" s="240"/>
      <c r="H159" s="244">
        <v>91.95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174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65" s="2" customFormat="1" ht="24.15" customHeight="1">
      <c r="A161" s="38"/>
      <c r="B161" s="39"/>
      <c r="C161" s="226" t="s">
        <v>255</v>
      </c>
      <c r="D161" s="226" t="s">
        <v>155</v>
      </c>
      <c r="E161" s="227" t="s">
        <v>271</v>
      </c>
      <c r="F161" s="228" t="s">
        <v>272</v>
      </c>
      <c r="G161" s="229" t="s">
        <v>158</v>
      </c>
      <c r="H161" s="230">
        <v>30.65</v>
      </c>
      <c r="I161" s="231"/>
      <c r="J161" s="232">
        <f>ROUND(I161*H161,2)</f>
        <v>0</v>
      </c>
      <c r="K161" s="228" t="s">
        <v>166</v>
      </c>
      <c r="L161" s="44"/>
      <c r="M161" s="233" t="s">
        <v>1</v>
      </c>
      <c r="N161" s="234" t="s">
        <v>42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159</v>
      </c>
      <c r="AT161" s="237" t="s">
        <v>155</v>
      </c>
      <c r="AU161" s="237" t="s">
        <v>86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84</v>
      </c>
      <c r="BK161" s="238">
        <f>ROUND(I161*H161,2)</f>
        <v>0</v>
      </c>
      <c r="BL161" s="17" t="s">
        <v>159</v>
      </c>
      <c r="BM161" s="237" t="s">
        <v>467</v>
      </c>
    </row>
    <row r="162" spans="1:51" s="13" customFormat="1" ht="12">
      <c r="A162" s="13"/>
      <c r="B162" s="239"/>
      <c r="C162" s="240"/>
      <c r="D162" s="241" t="s">
        <v>161</v>
      </c>
      <c r="E162" s="242" t="s">
        <v>1</v>
      </c>
      <c r="F162" s="243" t="s">
        <v>468</v>
      </c>
      <c r="G162" s="240"/>
      <c r="H162" s="244">
        <v>30.65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161</v>
      </c>
      <c r="AU162" s="250" t="s">
        <v>86</v>
      </c>
      <c r="AV162" s="13" t="s">
        <v>86</v>
      </c>
      <c r="AW162" s="13" t="s">
        <v>34</v>
      </c>
      <c r="AX162" s="13" t="s">
        <v>84</v>
      </c>
      <c r="AY162" s="250" t="s">
        <v>153</v>
      </c>
    </row>
    <row r="163" spans="1:51" s="14" customFormat="1" ht="12">
      <c r="A163" s="14"/>
      <c r="B163" s="251"/>
      <c r="C163" s="252"/>
      <c r="D163" s="241" t="s">
        <v>161</v>
      </c>
      <c r="E163" s="253" t="s">
        <v>1</v>
      </c>
      <c r="F163" s="254" t="s">
        <v>174</v>
      </c>
      <c r="G163" s="252"/>
      <c r="H163" s="253" t="s">
        <v>1</v>
      </c>
      <c r="I163" s="255"/>
      <c r="J163" s="252"/>
      <c r="K163" s="252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161</v>
      </c>
      <c r="AU163" s="260" t="s">
        <v>86</v>
      </c>
      <c r="AV163" s="14" t="s">
        <v>84</v>
      </c>
      <c r="AW163" s="14" t="s">
        <v>34</v>
      </c>
      <c r="AX163" s="14" t="s">
        <v>77</v>
      </c>
      <c r="AY163" s="260" t="s">
        <v>153</v>
      </c>
    </row>
    <row r="164" spans="1:63" s="12" customFormat="1" ht="22.8" customHeight="1">
      <c r="A164" s="12"/>
      <c r="B164" s="210"/>
      <c r="C164" s="211"/>
      <c r="D164" s="212" t="s">
        <v>76</v>
      </c>
      <c r="E164" s="224" t="s">
        <v>159</v>
      </c>
      <c r="F164" s="224" t="s">
        <v>290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SUM(P165:P185)</f>
        <v>0</v>
      </c>
      <c r="Q164" s="218"/>
      <c r="R164" s="219">
        <f>SUM(R165:R185)</f>
        <v>140.91904908</v>
      </c>
      <c r="S164" s="218"/>
      <c r="T164" s="220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84</v>
      </c>
      <c r="AT164" s="222" t="s">
        <v>76</v>
      </c>
      <c r="AU164" s="222" t="s">
        <v>84</v>
      </c>
      <c r="AY164" s="221" t="s">
        <v>153</v>
      </c>
      <c r="BK164" s="223">
        <f>SUM(BK165:BK185)</f>
        <v>0</v>
      </c>
    </row>
    <row r="165" spans="1:65" s="2" customFormat="1" ht="21.75" customHeight="1">
      <c r="A165" s="38"/>
      <c r="B165" s="39"/>
      <c r="C165" s="226" t="s">
        <v>260</v>
      </c>
      <c r="D165" s="226" t="s">
        <v>155</v>
      </c>
      <c r="E165" s="227" t="s">
        <v>348</v>
      </c>
      <c r="F165" s="228" t="s">
        <v>349</v>
      </c>
      <c r="G165" s="229" t="s">
        <v>158</v>
      </c>
      <c r="H165" s="230">
        <v>115</v>
      </c>
      <c r="I165" s="231"/>
      <c r="J165" s="232">
        <f>ROUND(I165*H165,2)</f>
        <v>0</v>
      </c>
      <c r="K165" s="228" t="s">
        <v>166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0.21252</v>
      </c>
      <c r="R165" s="235">
        <f>Q165*H165</f>
        <v>24.439799999999998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159</v>
      </c>
      <c r="AT165" s="237" t="s">
        <v>155</v>
      </c>
      <c r="AU165" s="237" t="s">
        <v>86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84</v>
      </c>
      <c r="BK165" s="238">
        <f>ROUND(I165*H165,2)</f>
        <v>0</v>
      </c>
      <c r="BL165" s="17" t="s">
        <v>159</v>
      </c>
      <c r="BM165" s="237" t="s">
        <v>469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470</v>
      </c>
      <c r="G166" s="240"/>
      <c r="H166" s="244">
        <v>115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84</v>
      </c>
      <c r="AY166" s="250" t="s">
        <v>153</v>
      </c>
    </row>
    <row r="167" spans="1:51" s="14" customFormat="1" ht="12">
      <c r="A167" s="14"/>
      <c r="B167" s="251"/>
      <c r="C167" s="252"/>
      <c r="D167" s="241" t="s">
        <v>161</v>
      </c>
      <c r="E167" s="253" t="s">
        <v>1</v>
      </c>
      <c r="F167" s="254" t="s">
        <v>424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161</v>
      </c>
      <c r="AU167" s="260" t="s">
        <v>86</v>
      </c>
      <c r="AV167" s="14" t="s">
        <v>84</v>
      </c>
      <c r="AW167" s="14" t="s">
        <v>34</v>
      </c>
      <c r="AX167" s="14" t="s">
        <v>77</v>
      </c>
      <c r="AY167" s="260" t="s">
        <v>153</v>
      </c>
    </row>
    <row r="168" spans="1:65" s="2" customFormat="1" ht="24.15" customHeight="1">
      <c r="A168" s="38"/>
      <c r="B168" s="39"/>
      <c r="C168" s="226" t="s">
        <v>265</v>
      </c>
      <c r="D168" s="226" t="s">
        <v>155</v>
      </c>
      <c r="E168" s="227" t="s">
        <v>353</v>
      </c>
      <c r="F168" s="228" t="s">
        <v>354</v>
      </c>
      <c r="G168" s="229" t="s">
        <v>184</v>
      </c>
      <c r="H168" s="230">
        <v>16.6</v>
      </c>
      <c r="I168" s="231"/>
      <c r="J168" s="232">
        <f>ROUND(I168*H168,2)</f>
        <v>0</v>
      </c>
      <c r="K168" s="228" t="s">
        <v>166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1.9968</v>
      </c>
      <c r="R168" s="235">
        <f>Q168*H168</f>
        <v>33.14688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159</v>
      </c>
      <c r="AT168" s="237" t="s">
        <v>155</v>
      </c>
      <c r="AU168" s="237" t="s">
        <v>86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84</v>
      </c>
      <c r="BK168" s="238">
        <f>ROUND(I168*H168,2)</f>
        <v>0</v>
      </c>
      <c r="BL168" s="17" t="s">
        <v>159</v>
      </c>
      <c r="BM168" s="237" t="s">
        <v>471</v>
      </c>
    </row>
    <row r="169" spans="1:51" s="13" customFormat="1" ht="12">
      <c r="A169" s="13"/>
      <c r="B169" s="239"/>
      <c r="C169" s="240"/>
      <c r="D169" s="241" t="s">
        <v>161</v>
      </c>
      <c r="E169" s="242" t="s">
        <v>1</v>
      </c>
      <c r="F169" s="243" t="s">
        <v>472</v>
      </c>
      <c r="G169" s="240"/>
      <c r="H169" s="244">
        <v>16.6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161</v>
      </c>
      <c r="AU169" s="250" t="s">
        <v>86</v>
      </c>
      <c r="AV169" s="13" t="s">
        <v>86</v>
      </c>
      <c r="AW169" s="13" t="s">
        <v>34</v>
      </c>
      <c r="AX169" s="13" t="s">
        <v>84</v>
      </c>
      <c r="AY169" s="25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424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26" t="s">
        <v>270</v>
      </c>
      <c r="D171" s="226" t="s">
        <v>155</v>
      </c>
      <c r="E171" s="227" t="s">
        <v>473</v>
      </c>
      <c r="F171" s="228" t="s">
        <v>474</v>
      </c>
      <c r="G171" s="229" t="s">
        <v>184</v>
      </c>
      <c r="H171" s="230">
        <v>3.961</v>
      </c>
      <c r="I171" s="231"/>
      <c r="J171" s="232">
        <f>ROUND(I171*H171,2)</f>
        <v>0</v>
      </c>
      <c r="K171" s="228" t="s">
        <v>166</v>
      </c>
      <c r="L171" s="44"/>
      <c r="M171" s="233" t="s">
        <v>1</v>
      </c>
      <c r="N171" s="234" t="s">
        <v>42</v>
      </c>
      <c r="O171" s="91"/>
      <c r="P171" s="235">
        <f>O171*H171</f>
        <v>0</v>
      </c>
      <c r="Q171" s="235">
        <v>2.43408</v>
      </c>
      <c r="R171" s="235">
        <f>Q171*H171</f>
        <v>9.64139088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159</v>
      </c>
      <c r="AT171" s="237" t="s">
        <v>155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475</v>
      </c>
    </row>
    <row r="172" spans="1:51" s="13" customFormat="1" ht="12">
      <c r="A172" s="13"/>
      <c r="B172" s="239"/>
      <c r="C172" s="240"/>
      <c r="D172" s="241" t="s">
        <v>161</v>
      </c>
      <c r="E172" s="242" t="s">
        <v>1</v>
      </c>
      <c r="F172" s="243" t="s">
        <v>476</v>
      </c>
      <c r="G172" s="240"/>
      <c r="H172" s="244">
        <v>3.961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161</v>
      </c>
      <c r="AU172" s="250" t="s">
        <v>86</v>
      </c>
      <c r="AV172" s="13" t="s">
        <v>86</v>
      </c>
      <c r="AW172" s="13" t="s">
        <v>34</v>
      </c>
      <c r="AX172" s="13" t="s">
        <v>84</v>
      </c>
      <c r="AY172" s="250" t="s">
        <v>153</v>
      </c>
    </row>
    <row r="173" spans="1:51" s="14" customFormat="1" ht="12">
      <c r="A173" s="14"/>
      <c r="B173" s="251"/>
      <c r="C173" s="252"/>
      <c r="D173" s="241" t="s">
        <v>161</v>
      </c>
      <c r="E173" s="253" t="s">
        <v>1</v>
      </c>
      <c r="F173" s="254" t="s">
        <v>174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161</v>
      </c>
      <c r="AU173" s="260" t="s">
        <v>86</v>
      </c>
      <c r="AV173" s="14" t="s">
        <v>84</v>
      </c>
      <c r="AW173" s="14" t="s">
        <v>34</v>
      </c>
      <c r="AX173" s="14" t="s">
        <v>77</v>
      </c>
      <c r="AY173" s="260" t="s">
        <v>153</v>
      </c>
    </row>
    <row r="174" spans="1:65" s="2" customFormat="1" ht="24.15" customHeight="1">
      <c r="A174" s="38"/>
      <c r="B174" s="39"/>
      <c r="C174" s="226" t="s">
        <v>8</v>
      </c>
      <c r="D174" s="226" t="s">
        <v>155</v>
      </c>
      <c r="E174" s="227" t="s">
        <v>427</v>
      </c>
      <c r="F174" s="228" t="s">
        <v>428</v>
      </c>
      <c r="G174" s="229" t="s">
        <v>184</v>
      </c>
      <c r="H174" s="230">
        <v>35.249</v>
      </c>
      <c r="I174" s="231"/>
      <c r="J174" s="232">
        <f>ROUND(I174*H174,2)</f>
        <v>0</v>
      </c>
      <c r="K174" s="228" t="s">
        <v>166</v>
      </c>
      <c r="L174" s="44"/>
      <c r="M174" s="233" t="s">
        <v>1</v>
      </c>
      <c r="N174" s="234" t="s">
        <v>42</v>
      </c>
      <c r="O174" s="91"/>
      <c r="P174" s="235">
        <f>O174*H174</f>
        <v>0</v>
      </c>
      <c r="Q174" s="235">
        <v>1.9968</v>
      </c>
      <c r="R174" s="235">
        <f>Q174*H174</f>
        <v>70.3852032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159</v>
      </c>
      <c r="AT174" s="237" t="s">
        <v>155</v>
      </c>
      <c r="AU174" s="237" t="s">
        <v>86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84</v>
      </c>
      <c r="BK174" s="238">
        <f>ROUND(I174*H174,2)</f>
        <v>0</v>
      </c>
      <c r="BL174" s="17" t="s">
        <v>159</v>
      </c>
      <c r="BM174" s="237" t="s">
        <v>477</v>
      </c>
    </row>
    <row r="175" spans="1:51" s="13" customFormat="1" ht="12">
      <c r="A175" s="13"/>
      <c r="B175" s="239"/>
      <c r="C175" s="240"/>
      <c r="D175" s="241" t="s">
        <v>161</v>
      </c>
      <c r="E175" s="242" t="s">
        <v>1</v>
      </c>
      <c r="F175" s="243" t="s">
        <v>478</v>
      </c>
      <c r="G175" s="240"/>
      <c r="H175" s="244">
        <v>28.7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161</v>
      </c>
      <c r="AU175" s="250" t="s">
        <v>86</v>
      </c>
      <c r="AV175" s="13" t="s">
        <v>86</v>
      </c>
      <c r="AW175" s="13" t="s">
        <v>34</v>
      </c>
      <c r="AX175" s="13" t="s">
        <v>77</v>
      </c>
      <c r="AY175" s="250" t="s">
        <v>153</v>
      </c>
    </row>
    <row r="176" spans="1:51" s="14" customFormat="1" ht="12">
      <c r="A176" s="14"/>
      <c r="B176" s="251"/>
      <c r="C176" s="252"/>
      <c r="D176" s="241" t="s">
        <v>161</v>
      </c>
      <c r="E176" s="253" t="s">
        <v>1</v>
      </c>
      <c r="F176" s="254" t="s">
        <v>431</v>
      </c>
      <c r="G176" s="252"/>
      <c r="H176" s="253" t="s">
        <v>1</v>
      </c>
      <c r="I176" s="255"/>
      <c r="J176" s="252"/>
      <c r="K176" s="252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161</v>
      </c>
      <c r="AU176" s="260" t="s">
        <v>86</v>
      </c>
      <c r="AV176" s="14" t="s">
        <v>84</v>
      </c>
      <c r="AW176" s="14" t="s">
        <v>34</v>
      </c>
      <c r="AX176" s="14" t="s">
        <v>77</v>
      </c>
      <c r="AY176" s="260" t="s">
        <v>153</v>
      </c>
    </row>
    <row r="177" spans="1:51" s="13" customFormat="1" ht="12">
      <c r="A177" s="13"/>
      <c r="B177" s="239"/>
      <c r="C177" s="240"/>
      <c r="D177" s="241" t="s">
        <v>161</v>
      </c>
      <c r="E177" s="242" t="s">
        <v>1</v>
      </c>
      <c r="F177" s="243" t="s">
        <v>479</v>
      </c>
      <c r="G177" s="240"/>
      <c r="H177" s="244">
        <v>6.549</v>
      </c>
      <c r="I177" s="245"/>
      <c r="J177" s="240"/>
      <c r="K177" s="240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161</v>
      </c>
      <c r="AU177" s="250" t="s">
        <v>86</v>
      </c>
      <c r="AV177" s="13" t="s">
        <v>86</v>
      </c>
      <c r="AW177" s="13" t="s">
        <v>34</v>
      </c>
      <c r="AX177" s="13" t="s">
        <v>77</v>
      </c>
      <c r="AY177" s="250" t="s">
        <v>153</v>
      </c>
    </row>
    <row r="178" spans="1:51" s="14" customFormat="1" ht="12">
      <c r="A178" s="14"/>
      <c r="B178" s="251"/>
      <c r="C178" s="252"/>
      <c r="D178" s="241" t="s">
        <v>161</v>
      </c>
      <c r="E178" s="253" t="s">
        <v>1</v>
      </c>
      <c r="F178" s="254" t="s">
        <v>433</v>
      </c>
      <c r="G178" s="252"/>
      <c r="H178" s="253" t="s">
        <v>1</v>
      </c>
      <c r="I178" s="255"/>
      <c r="J178" s="252"/>
      <c r="K178" s="252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161</v>
      </c>
      <c r="AU178" s="260" t="s">
        <v>86</v>
      </c>
      <c r="AV178" s="14" t="s">
        <v>84</v>
      </c>
      <c r="AW178" s="14" t="s">
        <v>34</v>
      </c>
      <c r="AX178" s="14" t="s">
        <v>77</v>
      </c>
      <c r="AY178" s="260" t="s">
        <v>153</v>
      </c>
    </row>
    <row r="179" spans="1:51" s="15" customFormat="1" ht="12">
      <c r="A179" s="15"/>
      <c r="B179" s="269"/>
      <c r="C179" s="270"/>
      <c r="D179" s="241" t="s">
        <v>161</v>
      </c>
      <c r="E179" s="271" t="s">
        <v>1</v>
      </c>
      <c r="F179" s="272" t="s">
        <v>390</v>
      </c>
      <c r="G179" s="270"/>
      <c r="H179" s="273">
        <v>35.249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9" t="s">
        <v>161</v>
      </c>
      <c r="AU179" s="279" t="s">
        <v>86</v>
      </c>
      <c r="AV179" s="15" t="s">
        <v>159</v>
      </c>
      <c r="AW179" s="15" t="s">
        <v>34</v>
      </c>
      <c r="AX179" s="15" t="s">
        <v>84</v>
      </c>
      <c r="AY179" s="279" t="s">
        <v>153</v>
      </c>
    </row>
    <row r="180" spans="1:65" s="2" customFormat="1" ht="16.5" customHeight="1">
      <c r="A180" s="38"/>
      <c r="B180" s="39"/>
      <c r="C180" s="226" t="s">
        <v>282</v>
      </c>
      <c r="D180" s="226" t="s">
        <v>155</v>
      </c>
      <c r="E180" s="227" t="s">
        <v>434</v>
      </c>
      <c r="F180" s="228" t="s">
        <v>435</v>
      </c>
      <c r="G180" s="229" t="s">
        <v>158</v>
      </c>
      <c r="H180" s="230">
        <v>95.667</v>
      </c>
      <c r="I180" s="231"/>
      <c r="J180" s="232">
        <f>ROUND(I180*H180,2)</f>
        <v>0</v>
      </c>
      <c r="K180" s="228" t="s">
        <v>166</v>
      </c>
      <c r="L180" s="44"/>
      <c r="M180" s="233" t="s">
        <v>1</v>
      </c>
      <c r="N180" s="234" t="s">
        <v>42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159</v>
      </c>
      <c r="AT180" s="237" t="s">
        <v>155</v>
      </c>
      <c r="AU180" s="237" t="s">
        <v>86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84</v>
      </c>
      <c r="BK180" s="238">
        <f>ROUND(I180*H180,2)</f>
        <v>0</v>
      </c>
      <c r="BL180" s="17" t="s">
        <v>159</v>
      </c>
      <c r="BM180" s="237" t="s">
        <v>480</v>
      </c>
    </row>
    <row r="181" spans="1:51" s="13" customFormat="1" ht="12">
      <c r="A181" s="13"/>
      <c r="B181" s="239"/>
      <c r="C181" s="240"/>
      <c r="D181" s="241" t="s">
        <v>161</v>
      </c>
      <c r="E181" s="242" t="s">
        <v>1</v>
      </c>
      <c r="F181" s="243" t="s">
        <v>481</v>
      </c>
      <c r="G181" s="240"/>
      <c r="H181" s="244">
        <v>95.667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161</v>
      </c>
      <c r="AU181" s="250" t="s">
        <v>86</v>
      </c>
      <c r="AV181" s="13" t="s">
        <v>86</v>
      </c>
      <c r="AW181" s="13" t="s">
        <v>34</v>
      </c>
      <c r="AX181" s="13" t="s">
        <v>84</v>
      </c>
      <c r="AY181" s="250" t="s">
        <v>153</v>
      </c>
    </row>
    <row r="182" spans="1:51" s="14" customFormat="1" ht="12">
      <c r="A182" s="14"/>
      <c r="B182" s="251"/>
      <c r="C182" s="252"/>
      <c r="D182" s="241" t="s">
        <v>161</v>
      </c>
      <c r="E182" s="253" t="s">
        <v>1</v>
      </c>
      <c r="F182" s="254" t="s">
        <v>431</v>
      </c>
      <c r="G182" s="252"/>
      <c r="H182" s="253" t="s">
        <v>1</v>
      </c>
      <c r="I182" s="255"/>
      <c r="J182" s="252"/>
      <c r="K182" s="252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161</v>
      </c>
      <c r="AU182" s="260" t="s">
        <v>86</v>
      </c>
      <c r="AV182" s="14" t="s">
        <v>84</v>
      </c>
      <c r="AW182" s="14" t="s">
        <v>34</v>
      </c>
      <c r="AX182" s="14" t="s">
        <v>77</v>
      </c>
      <c r="AY182" s="260" t="s">
        <v>153</v>
      </c>
    </row>
    <row r="183" spans="1:65" s="2" customFormat="1" ht="24.15" customHeight="1">
      <c r="A183" s="38"/>
      <c r="B183" s="39"/>
      <c r="C183" s="226" t="s">
        <v>291</v>
      </c>
      <c r="D183" s="226" t="s">
        <v>155</v>
      </c>
      <c r="E183" s="227" t="s">
        <v>482</v>
      </c>
      <c r="F183" s="228" t="s">
        <v>483</v>
      </c>
      <c r="G183" s="229" t="s">
        <v>158</v>
      </c>
      <c r="H183" s="230">
        <v>5.5</v>
      </c>
      <c r="I183" s="231"/>
      <c r="J183" s="232">
        <f>ROUND(I183*H183,2)</f>
        <v>0</v>
      </c>
      <c r="K183" s="228" t="s">
        <v>166</v>
      </c>
      <c r="L183" s="44"/>
      <c r="M183" s="233" t="s">
        <v>1</v>
      </c>
      <c r="N183" s="234" t="s">
        <v>42</v>
      </c>
      <c r="O183" s="91"/>
      <c r="P183" s="235">
        <f>O183*H183</f>
        <v>0</v>
      </c>
      <c r="Q183" s="235">
        <v>0.60105</v>
      </c>
      <c r="R183" s="235">
        <f>Q183*H183</f>
        <v>3.3057749999999997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159</v>
      </c>
      <c r="AT183" s="237" t="s">
        <v>155</v>
      </c>
      <c r="AU183" s="237" t="s">
        <v>86</v>
      </c>
      <c r="AY183" s="17" t="s">
        <v>153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84</v>
      </c>
      <c r="BK183" s="238">
        <f>ROUND(I183*H183,2)</f>
        <v>0</v>
      </c>
      <c r="BL183" s="17" t="s">
        <v>159</v>
      </c>
      <c r="BM183" s="237" t="s">
        <v>484</v>
      </c>
    </row>
    <row r="184" spans="1:51" s="13" customFormat="1" ht="12">
      <c r="A184" s="13"/>
      <c r="B184" s="239"/>
      <c r="C184" s="240"/>
      <c r="D184" s="241" t="s">
        <v>161</v>
      </c>
      <c r="E184" s="242" t="s">
        <v>1</v>
      </c>
      <c r="F184" s="243" t="s">
        <v>485</v>
      </c>
      <c r="G184" s="240"/>
      <c r="H184" s="244">
        <v>5.5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161</v>
      </c>
      <c r="AU184" s="250" t="s">
        <v>86</v>
      </c>
      <c r="AV184" s="13" t="s">
        <v>86</v>
      </c>
      <c r="AW184" s="13" t="s">
        <v>34</v>
      </c>
      <c r="AX184" s="13" t="s">
        <v>84</v>
      </c>
      <c r="AY184" s="250" t="s">
        <v>153</v>
      </c>
    </row>
    <row r="185" spans="1:51" s="14" customFormat="1" ht="12">
      <c r="A185" s="14"/>
      <c r="B185" s="251"/>
      <c r="C185" s="252"/>
      <c r="D185" s="241" t="s">
        <v>161</v>
      </c>
      <c r="E185" s="253" t="s">
        <v>1</v>
      </c>
      <c r="F185" s="254" t="s">
        <v>424</v>
      </c>
      <c r="G185" s="252"/>
      <c r="H185" s="253" t="s">
        <v>1</v>
      </c>
      <c r="I185" s="255"/>
      <c r="J185" s="252"/>
      <c r="K185" s="252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161</v>
      </c>
      <c r="AU185" s="260" t="s">
        <v>86</v>
      </c>
      <c r="AV185" s="14" t="s">
        <v>84</v>
      </c>
      <c r="AW185" s="14" t="s">
        <v>34</v>
      </c>
      <c r="AX185" s="14" t="s">
        <v>77</v>
      </c>
      <c r="AY185" s="260" t="s">
        <v>153</v>
      </c>
    </row>
    <row r="186" spans="1:63" s="12" customFormat="1" ht="22.8" customHeight="1">
      <c r="A186" s="12"/>
      <c r="B186" s="210"/>
      <c r="C186" s="211"/>
      <c r="D186" s="212" t="s">
        <v>76</v>
      </c>
      <c r="E186" s="224" t="s">
        <v>192</v>
      </c>
      <c r="F186" s="224" t="s">
        <v>193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SUM(P187:P189)</f>
        <v>0</v>
      </c>
      <c r="Q186" s="218"/>
      <c r="R186" s="219">
        <f>SUM(R187:R189)</f>
        <v>0.077456</v>
      </c>
      <c r="S186" s="218"/>
      <c r="T186" s="220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84</v>
      </c>
      <c r="AT186" s="222" t="s">
        <v>76</v>
      </c>
      <c r="AU186" s="222" t="s">
        <v>84</v>
      </c>
      <c r="AY186" s="221" t="s">
        <v>153</v>
      </c>
      <c r="BK186" s="223">
        <f>SUM(BK187:BK189)</f>
        <v>0</v>
      </c>
    </row>
    <row r="187" spans="1:65" s="2" customFormat="1" ht="24.15" customHeight="1">
      <c r="A187" s="38"/>
      <c r="B187" s="39"/>
      <c r="C187" s="226" t="s">
        <v>297</v>
      </c>
      <c r="D187" s="226" t="s">
        <v>155</v>
      </c>
      <c r="E187" s="227" t="s">
        <v>195</v>
      </c>
      <c r="F187" s="228" t="s">
        <v>196</v>
      </c>
      <c r="G187" s="229" t="s">
        <v>158</v>
      </c>
      <c r="H187" s="230">
        <v>164.8</v>
      </c>
      <c r="I187" s="231"/>
      <c r="J187" s="232">
        <f>ROUND(I187*H187,2)</f>
        <v>0</v>
      </c>
      <c r="K187" s="228" t="s">
        <v>166</v>
      </c>
      <c r="L187" s="44"/>
      <c r="M187" s="233" t="s">
        <v>1</v>
      </c>
      <c r="N187" s="234" t="s">
        <v>42</v>
      </c>
      <c r="O187" s="91"/>
      <c r="P187" s="235">
        <f>O187*H187</f>
        <v>0</v>
      </c>
      <c r="Q187" s="235">
        <v>0.00047</v>
      </c>
      <c r="R187" s="235">
        <f>Q187*H187</f>
        <v>0.077456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159</v>
      </c>
      <c r="AT187" s="237" t="s">
        <v>155</v>
      </c>
      <c r="AU187" s="237" t="s">
        <v>86</v>
      </c>
      <c r="AY187" s="17" t="s">
        <v>153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84</v>
      </c>
      <c r="BK187" s="238">
        <f>ROUND(I187*H187,2)</f>
        <v>0</v>
      </c>
      <c r="BL187" s="17" t="s">
        <v>159</v>
      </c>
      <c r="BM187" s="237" t="s">
        <v>486</v>
      </c>
    </row>
    <row r="188" spans="1:51" s="13" customFormat="1" ht="12">
      <c r="A188" s="13"/>
      <c r="B188" s="239"/>
      <c r="C188" s="240"/>
      <c r="D188" s="241" t="s">
        <v>161</v>
      </c>
      <c r="E188" s="242" t="s">
        <v>1</v>
      </c>
      <c r="F188" s="243" t="s">
        <v>487</v>
      </c>
      <c r="G188" s="240"/>
      <c r="H188" s="244">
        <v>164.8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161</v>
      </c>
      <c r="AU188" s="250" t="s">
        <v>86</v>
      </c>
      <c r="AV188" s="13" t="s">
        <v>86</v>
      </c>
      <c r="AW188" s="13" t="s">
        <v>34</v>
      </c>
      <c r="AX188" s="13" t="s">
        <v>84</v>
      </c>
      <c r="AY188" s="250" t="s">
        <v>153</v>
      </c>
    </row>
    <row r="189" spans="1:51" s="14" customFormat="1" ht="12">
      <c r="A189" s="14"/>
      <c r="B189" s="251"/>
      <c r="C189" s="252"/>
      <c r="D189" s="241" t="s">
        <v>161</v>
      </c>
      <c r="E189" s="253" t="s">
        <v>1</v>
      </c>
      <c r="F189" s="254" t="s">
        <v>440</v>
      </c>
      <c r="G189" s="252"/>
      <c r="H189" s="253" t="s">
        <v>1</v>
      </c>
      <c r="I189" s="255"/>
      <c r="J189" s="252"/>
      <c r="K189" s="252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161</v>
      </c>
      <c r="AU189" s="260" t="s">
        <v>86</v>
      </c>
      <c r="AV189" s="14" t="s">
        <v>84</v>
      </c>
      <c r="AW189" s="14" t="s">
        <v>34</v>
      </c>
      <c r="AX189" s="14" t="s">
        <v>77</v>
      </c>
      <c r="AY189" s="260" t="s">
        <v>153</v>
      </c>
    </row>
    <row r="190" spans="1:63" s="12" customFormat="1" ht="22.8" customHeight="1">
      <c r="A190" s="12"/>
      <c r="B190" s="210"/>
      <c r="C190" s="211"/>
      <c r="D190" s="212" t="s">
        <v>76</v>
      </c>
      <c r="E190" s="224" t="s">
        <v>364</v>
      </c>
      <c r="F190" s="224" t="s">
        <v>365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SUM(P191:P194)</f>
        <v>0</v>
      </c>
      <c r="Q190" s="218"/>
      <c r="R190" s="219">
        <f>SUM(R191:R194)</f>
        <v>0</v>
      </c>
      <c r="S190" s="218"/>
      <c r="T190" s="220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1" t="s">
        <v>84</v>
      </c>
      <c r="AT190" s="222" t="s">
        <v>76</v>
      </c>
      <c r="AU190" s="222" t="s">
        <v>84</v>
      </c>
      <c r="AY190" s="221" t="s">
        <v>153</v>
      </c>
      <c r="BK190" s="223">
        <f>SUM(BK191:BK194)</f>
        <v>0</v>
      </c>
    </row>
    <row r="191" spans="1:65" s="2" customFormat="1" ht="24.15" customHeight="1">
      <c r="A191" s="38"/>
      <c r="B191" s="39"/>
      <c r="C191" s="226" t="s">
        <v>305</v>
      </c>
      <c r="D191" s="226" t="s">
        <v>155</v>
      </c>
      <c r="E191" s="227" t="s">
        <v>384</v>
      </c>
      <c r="F191" s="228" t="s">
        <v>242</v>
      </c>
      <c r="G191" s="229" t="s">
        <v>243</v>
      </c>
      <c r="H191" s="230">
        <v>118.75</v>
      </c>
      <c r="I191" s="231"/>
      <c r="J191" s="232">
        <f>ROUND(I191*H191,2)</f>
        <v>0</v>
      </c>
      <c r="K191" s="228" t="s">
        <v>166</v>
      </c>
      <c r="L191" s="44"/>
      <c r="M191" s="233" t="s">
        <v>1</v>
      </c>
      <c r="N191" s="234" t="s">
        <v>42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159</v>
      </c>
      <c r="AT191" s="237" t="s">
        <v>155</v>
      </c>
      <c r="AU191" s="237" t="s">
        <v>86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84</v>
      </c>
      <c r="BK191" s="238">
        <f>ROUND(I191*H191,2)</f>
        <v>0</v>
      </c>
      <c r="BL191" s="17" t="s">
        <v>159</v>
      </c>
      <c r="BM191" s="237" t="s">
        <v>488</v>
      </c>
    </row>
    <row r="192" spans="1:51" s="13" customFormat="1" ht="12">
      <c r="A192" s="13"/>
      <c r="B192" s="239"/>
      <c r="C192" s="240"/>
      <c r="D192" s="241" t="s">
        <v>161</v>
      </c>
      <c r="E192" s="242" t="s">
        <v>1</v>
      </c>
      <c r="F192" s="243" t="s">
        <v>489</v>
      </c>
      <c r="G192" s="240"/>
      <c r="H192" s="244">
        <v>118.75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161</v>
      </c>
      <c r="AU192" s="250" t="s">
        <v>86</v>
      </c>
      <c r="AV192" s="13" t="s">
        <v>86</v>
      </c>
      <c r="AW192" s="13" t="s">
        <v>34</v>
      </c>
      <c r="AX192" s="13" t="s">
        <v>84</v>
      </c>
      <c r="AY192" s="250" t="s">
        <v>153</v>
      </c>
    </row>
    <row r="193" spans="1:51" s="14" customFormat="1" ht="12">
      <c r="A193" s="14"/>
      <c r="B193" s="251"/>
      <c r="C193" s="252"/>
      <c r="D193" s="241" t="s">
        <v>161</v>
      </c>
      <c r="E193" s="253" t="s">
        <v>1</v>
      </c>
      <c r="F193" s="254" t="s">
        <v>443</v>
      </c>
      <c r="G193" s="252"/>
      <c r="H193" s="253" t="s">
        <v>1</v>
      </c>
      <c r="I193" s="255"/>
      <c r="J193" s="252"/>
      <c r="K193" s="252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161</v>
      </c>
      <c r="AU193" s="260" t="s">
        <v>86</v>
      </c>
      <c r="AV193" s="14" t="s">
        <v>84</v>
      </c>
      <c r="AW193" s="14" t="s">
        <v>34</v>
      </c>
      <c r="AX193" s="14" t="s">
        <v>77</v>
      </c>
      <c r="AY193" s="260" t="s">
        <v>153</v>
      </c>
    </row>
    <row r="194" spans="1:51" s="14" customFormat="1" ht="12">
      <c r="A194" s="14"/>
      <c r="B194" s="251"/>
      <c r="C194" s="252"/>
      <c r="D194" s="241" t="s">
        <v>161</v>
      </c>
      <c r="E194" s="253" t="s">
        <v>1</v>
      </c>
      <c r="F194" s="254" t="s">
        <v>444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161</v>
      </c>
      <c r="AU194" s="260" t="s">
        <v>86</v>
      </c>
      <c r="AV194" s="14" t="s">
        <v>84</v>
      </c>
      <c r="AW194" s="14" t="s">
        <v>34</v>
      </c>
      <c r="AX194" s="14" t="s">
        <v>77</v>
      </c>
      <c r="AY194" s="260" t="s">
        <v>153</v>
      </c>
    </row>
    <row r="195" spans="1:63" s="12" customFormat="1" ht="22.8" customHeight="1">
      <c r="A195" s="12"/>
      <c r="B195" s="210"/>
      <c r="C195" s="211"/>
      <c r="D195" s="212" t="s">
        <v>76</v>
      </c>
      <c r="E195" s="224" t="s">
        <v>303</v>
      </c>
      <c r="F195" s="224" t="s">
        <v>304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P196</f>
        <v>0</v>
      </c>
      <c r="Q195" s="218"/>
      <c r="R195" s="219">
        <f>R196</f>
        <v>0</v>
      </c>
      <c r="S195" s="218"/>
      <c r="T195" s="220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84</v>
      </c>
      <c r="AT195" s="222" t="s">
        <v>76</v>
      </c>
      <c r="AU195" s="222" t="s">
        <v>84</v>
      </c>
      <c r="AY195" s="221" t="s">
        <v>153</v>
      </c>
      <c r="BK195" s="223">
        <f>BK196</f>
        <v>0</v>
      </c>
    </row>
    <row r="196" spans="1:65" s="2" customFormat="1" ht="16.5" customHeight="1">
      <c r="A196" s="38"/>
      <c r="B196" s="39"/>
      <c r="C196" s="226" t="s">
        <v>377</v>
      </c>
      <c r="D196" s="226" t="s">
        <v>155</v>
      </c>
      <c r="E196" s="227" t="s">
        <v>306</v>
      </c>
      <c r="F196" s="228" t="s">
        <v>307</v>
      </c>
      <c r="G196" s="229" t="s">
        <v>243</v>
      </c>
      <c r="H196" s="230">
        <v>140.997</v>
      </c>
      <c r="I196" s="231"/>
      <c r="J196" s="232">
        <f>ROUND(I196*H196,2)</f>
        <v>0</v>
      </c>
      <c r="K196" s="228" t="s">
        <v>166</v>
      </c>
      <c r="L196" s="44"/>
      <c r="M196" s="264" t="s">
        <v>1</v>
      </c>
      <c r="N196" s="265" t="s">
        <v>42</v>
      </c>
      <c r="O196" s="266"/>
      <c r="P196" s="267">
        <f>O196*H196</f>
        <v>0</v>
      </c>
      <c r="Q196" s="267">
        <v>0</v>
      </c>
      <c r="R196" s="267">
        <f>Q196*H196</f>
        <v>0</v>
      </c>
      <c r="S196" s="267">
        <v>0</v>
      </c>
      <c r="T196" s="26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159</v>
      </c>
      <c r="AT196" s="237" t="s">
        <v>155</v>
      </c>
      <c r="AU196" s="237" t="s">
        <v>86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84</v>
      </c>
      <c r="BK196" s="238">
        <f>ROUND(I196*H196,2)</f>
        <v>0</v>
      </c>
      <c r="BL196" s="17" t="s">
        <v>159</v>
      </c>
      <c r="BM196" s="237" t="s">
        <v>490</v>
      </c>
    </row>
    <row r="197" spans="1:31" s="2" customFormat="1" ht="6.95" customHeight="1">
      <c r="A197" s="38"/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44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sheetProtection password="CC35" sheet="1" objects="1" scenarios="1" formatColumns="0" formatRows="0" autoFilter="0"/>
  <autoFilter ref="C125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491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ROUND((SUM(BE126:BE190)),2)</f>
        <v>0</v>
      </c>
      <c r="G35" s="38"/>
      <c r="H35" s="38"/>
      <c r="I35" s="164">
        <v>0.21</v>
      </c>
      <c r="J35" s="163">
        <f>ROUND(((SUM(BE126:BE190))*I35),2)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ROUND((SUM(BF126:BF190)),2)</f>
        <v>0</v>
      </c>
      <c r="G36" s="38"/>
      <c r="H36" s="38"/>
      <c r="I36" s="164">
        <v>0.15</v>
      </c>
      <c r="J36" s="163">
        <f>ROUND(((SUM(BF126:BF190))*I36),2)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ROUND((SUM(BG126:BG190)),2)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ROUND((SUM(BH126:BH190)),2)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ROUND((SUM(BI126:BI190)),2)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01.5 - Rozšíření koryta pod mostem ř.km 1,945-1,970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137</v>
      </c>
      <c r="E102" s="196"/>
      <c r="F102" s="196"/>
      <c r="G102" s="196"/>
      <c r="H102" s="196"/>
      <c r="I102" s="196"/>
      <c r="J102" s="197">
        <f>J180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310</v>
      </c>
      <c r="E103" s="196"/>
      <c r="F103" s="196"/>
      <c r="G103" s="196"/>
      <c r="H103" s="196"/>
      <c r="I103" s="196"/>
      <c r="J103" s="197">
        <f>J184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203</v>
      </c>
      <c r="E104" s="196"/>
      <c r="F104" s="196"/>
      <c r="G104" s="196"/>
      <c r="H104" s="196"/>
      <c r="I104" s="196"/>
      <c r="J104" s="197">
        <f>J189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Svratouch, protipovodňové úpravy potoka Řivnáč_bez CETINU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127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01.5 - Rozšíření koryta pod mostem ř.km 1,945-1,970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Svratouch</v>
      </c>
      <c r="G120" s="40"/>
      <c r="H120" s="40"/>
      <c r="I120" s="32" t="s">
        <v>22</v>
      </c>
      <c r="J120" s="79" t="str">
        <f>IF(J14="","",J14)</f>
        <v>23. 10. 2020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Obec Svratouch</v>
      </c>
      <c r="G122" s="40"/>
      <c r="H122" s="40"/>
      <c r="I122" s="32" t="s">
        <v>30</v>
      </c>
      <c r="J122" s="36" t="str">
        <f>E23</f>
        <v>Envicons,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Envicons,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139</v>
      </c>
      <c r="D125" s="202" t="s">
        <v>62</v>
      </c>
      <c r="E125" s="202" t="s">
        <v>58</v>
      </c>
      <c r="F125" s="202" t="s">
        <v>59</v>
      </c>
      <c r="G125" s="202" t="s">
        <v>140</v>
      </c>
      <c r="H125" s="202" t="s">
        <v>141</v>
      </c>
      <c r="I125" s="202" t="s">
        <v>142</v>
      </c>
      <c r="J125" s="202" t="s">
        <v>132</v>
      </c>
      <c r="K125" s="203" t="s">
        <v>143</v>
      </c>
      <c r="L125" s="204"/>
      <c r="M125" s="100" t="s">
        <v>1</v>
      </c>
      <c r="N125" s="101" t="s">
        <v>41</v>
      </c>
      <c r="O125" s="101" t="s">
        <v>144</v>
      </c>
      <c r="P125" s="101" t="s">
        <v>145</v>
      </c>
      <c r="Q125" s="101" t="s">
        <v>146</v>
      </c>
      <c r="R125" s="101" t="s">
        <v>147</v>
      </c>
      <c r="S125" s="101" t="s">
        <v>148</v>
      </c>
      <c r="T125" s="102" t="s">
        <v>149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150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42.0050556</v>
      </c>
      <c r="S126" s="104"/>
      <c r="T126" s="208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134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76</v>
      </c>
      <c r="E127" s="213" t="s">
        <v>151</v>
      </c>
      <c r="F127" s="213" t="s">
        <v>152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P128+P164+P180+P184+P189</f>
        <v>0</v>
      </c>
      <c r="Q127" s="218"/>
      <c r="R127" s="219">
        <f>R128+R164+R180+R184+R189</f>
        <v>42.0050556</v>
      </c>
      <c r="S127" s="218"/>
      <c r="T127" s="220">
        <f>T128+T164+T180+T184+T189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84</v>
      </c>
      <c r="AT127" s="222" t="s">
        <v>76</v>
      </c>
      <c r="AU127" s="222" t="s">
        <v>77</v>
      </c>
      <c r="AY127" s="221" t="s">
        <v>153</v>
      </c>
      <c r="BK127" s="223">
        <f>BK128+BK164+BK180+BK184+BK189</f>
        <v>0</v>
      </c>
    </row>
    <row r="128" spans="1:63" s="12" customFormat="1" ht="22.8" customHeight="1">
      <c r="A128" s="12"/>
      <c r="B128" s="210"/>
      <c r="C128" s="211"/>
      <c r="D128" s="212" t="s">
        <v>76</v>
      </c>
      <c r="E128" s="224" t="s">
        <v>84</v>
      </c>
      <c r="F128" s="224" t="s">
        <v>154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SUM(P129:P163)</f>
        <v>0</v>
      </c>
      <c r="Q128" s="218"/>
      <c r="R128" s="219">
        <f>SUM(R129:R163)</f>
        <v>0</v>
      </c>
      <c r="S128" s="218"/>
      <c r="T128" s="220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84</v>
      </c>
      <c r="AT128" s="222" t="s">
        <v>76</v>
      </c>
      <c r="AU128" s="222" t="s">
        <v>84</v>
      </c>
      <c r="AY128" s="221" t="s">
        <v>153</v>
      </c>
      <c r="BK128" s="223">
        <f>SUM(BK129:BK163)</f>
        <v>0</v>
      </c>
    </row>
    <row r="129" spans="1:65" s="2" customFormat="1" ht="33" customHeight="1">
      <c r="A129" s="38"/>
      <c r="B129" s="39"/>
      <c r="C129" s="226" t="s">
        <v>84</v>
      </c>
      <c r="D129" s="226" t="s">
        <v>155</v>
      </c>
      <c r="E129" s="227" t="s">
        <v>204</v>
      </c>
      <c r="F129" s="228" t="s">
        <v>205</v>
      </c>
      <c r="G129" s="229" t="s">
        <v>184</v>
      </c>
      <c r="H129" s="230">
        <v>38.7</v>
      </c>
      <c r="I129" s="231"/>
      <c r="J129" s="232">
        <f>ROUND(I129*H129,2)</f>
        <v>0</v>
      </c>
      <c r="K129" s="228" t="s">
        <v>166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159</v>
      </c>
      <c r="AT129" s="237" t="s">
        <v>155</v>
      </c>
      <c r="AU129" s="237" t="s">
        <v>86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84</v>
      </c>
      <c r="BK129" s="238">
        <f>ROUND(I129*H129,2)</f>
        <v>0</v>
      </c>
      <c r="BL129" s="17" t="s">
        <v>159</v>
      </c>
      <c r="BM129" s="237" t="s">
        <v>492</v>
      </c>
    </row>
    <row r="130" spans="1:51" s="13" customFormat="1" ht="12">
      <c r="A130" s="13"/>
      <c r="B130" s="239"/>
      <c r="C130" s="240"/>
      <c r="D130" s="241" t="s">
        <v>161</v>
      </c>
      <c r="E130" s="242" t="s">
        <v>1</v>
      </c>
      <c r="F130" s="243" t="s">
        <v>493</v>
      </c>
      <c r="G130" s="240"/>
      <c r="H130" s="244">
        <v>38.7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161</v>
      </c>
      <c r="AU130" s="250" t="s">
        <v>86</v>
      </c>
      <c r="AV130" s="13" t="s">
        <v>86</v>
      </c>
      <c r="AW130" s="13" t="s">
        <v>34</v>
      </c>
      <c r="AX130" s="13" t="s">
        <v>84</v>
      </c>
      <c r="AY130" s="250" t="s">
        <v>153</v>
      </c>
    </row>
    <row r="131" spans="1:51" s="14" customFormat="1" ht="12">
      <c r="A131" s="14"/>
      <c r="B131" s="251"/>
      <c r="C131" s="252"/>
      <c r="D131" s="241" t="s">
        <v>161</v>
      </c>
      <c r="E131" s="253" t="s">
        <v>1</v>
      </c>
      <c r="F131" s="254" t="s">
        <v>396</v>
      </c>
      <c r="G131" s="252"/>
      <c r="H131" s="253" t="s">
        <v>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161</v>
      </c>
      <c r="AU131" s="260" t="s">
        <v>86</v>
      </c>
      <c r="AV131" s="14" t="s">
        <v>84</v>
      </c>
      <c r="AW131" s="14" t="s">
        <v>34</v>
      </c>
      <c r="AX131" s="14" t="s">
        <v>77</v>
      </c>
      <c r="AY131" s="260" t="s">
        <v>153</v>
      </c>
    </row>
    <row r="132" spans="1:65" s="2" customFormat="1" ht="33" customHeight="1">
      <c r="A132" s="38"/>
      <c r="B132" s="39"/>
      <c r="C132" s="226" t="s">
        <v>86</v>
      </c>
      <c r="D132" s="226" t="s">
        <v>155</v>
      </c>
      <c r="E132" s="227" t="s">
        <v>210</v>
      </c>
      <c r="F132" s="228" t="s">
        <v>211</v>
      </c>
      <c r="G132" s="229" t="s">
        <v>184</v>
      </c>
      <c r="H132" s="230">
        <v>12.9</v>
      </c>
      <c r="I132" s="231"/>
      <c r="J132" s="232">
        <f>ROUND(I132*H132,2)</f>
        <v>0</v>
      </c>
      <c r="K132" s="228" t="s">
        <v>166</v>
      </c>
      <c r="L132" s="44"/>
      <c r="M132" s="233" t="s">
        <v>1</v>
      </c>
      <c r="N132" s="234" t="s">
        <v>42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159</v>
      </c>
      <c r="AT132" s="237" t="s">
        <v>155</v>
      </c>
      <c r="AU132" s="237" t="s">
        <v>86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84</v>
      </c>
      <c r="BK132" s="238">
        <f>ROUND(I132*H132,2)</f>
        <v>0</v>
      </c>
      <c r="BL132" s="17" t="s">
        <v>159</v>
      </c>
      <c r="BM132" s="237" t="s">
        <v>494</v>
      </c>
    </row>
    <row r="133" spans="1:51" s="13" customFormat="1" ht="12">
      <c r="A133" s="13"/>
      <c r="B133" s="239"/>
      <c r="C133" s="240"/>
      <c r="D133" s="241" t="s">
        <v>161</v>
      </c>
      <c r="E133" s="242" t="s">
        <v>1</v>
      </c>
      <c r="F133" s="243" t="s">
        <v>495</v>
      </c>
      <c r="G133" s="240"/>
      <c r="H133" s="244">
        <v>12.9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161</v>
      </c>
      <c r="AU133" s="250" t="s">
        <v>86</v>
      </c>
      <c r="AV133" s="13" t="s">
        <v>86</v>
      </c>
      <c r="AW133" s="13" t="s">
        <v>34</v>
      </c>
      <c r="AX133" s="13" t="s">
        <v>84</v>
      </c>
      <c r="AY133" s="250" t="s">
        <v>153</v>
      </c>
    </row>
    <row r="134" spans="1:51" s="14" customFormat="1" ht="12">
      <c r="A134" s="14"/>
      <c r="B134" s="251"/>
      <c r="C134" s="252"/>
      <c r="D134" s="241" t="s">
        <v>161</v>
      </c>
      <c r="E134" s="253" t="s">
        <v>1</v>
      </c>
      <c r="F134" s="254" t="s">
        <v>401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161</v>
      </c>
      <c r="AU134" s="260" t="s">
        <v>86</v>
      </c>
      <c r="AV134" s="14" t="s">
        <v>84</v>
      </c>
      <c r="AW134" s="14" t="s">
        <v>34</v>
      </c>
      <c r="AX134" s="14" t="s">
        <v>77</v>
      </c>
      <c r="AY134" s="260" t="s">
        <v>153</v>
      </c>
    </row>
    <row r="135" spans="1:65" s="2" customFormat="1" ht="33" customHeight="1">
      <c r="A135" s="38"/>
      <c r="B135" s="39"/>
      <c r="C135" s="226" t="s">
        <v>169</v>
      </c>
      <c r="D135" s="226" t="s">
        <v>155</v>
      </c>
      <c r="E135" s="227" t="s">
        <v>215</v>
      </c>
      <c r="F135" s="228" t="s">
        <v>216</v>
      </c>
      <c r="G135" s="229" t="s">
        <v>184</v>
      </c>
      <c r="H135" s="230">
        <v>37.725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496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497</v>
      </c>
      <c r="G136" s="240"/>
      <c r="H136" s="244">
        <v>37.725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404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37.8" customHeight="1">
      <c r="A138" s="38"/>
      <c r="B138" s="39"/>
      <c r="C138" s="226" t="s">
        <v>159</v>
      </c>
      <c r="D138" s="226" t="s">
        <v>155</v>
      </c>
      <c r="E138" s="227" t="s">
        <v>220</v>
      </c>
      <c r="F138" s="228" t="s">
        <v>221</v>
      </c>
      <c r="G138" s="229" t="s">
        <v>184</v>
      </c>
      <c r="H138" s="230">
        <v>754.5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498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499</v>
      </c>
      <c r="G139" s="240"/>
      <c r="H139" s="244">
        <v>754.5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51" s="14" customFormat="1" ht="12">
      <c r="A140" s="14"/>
      <c r="B140" s="251"/>
      <c r="C140" s="252"/>
      <c r="D140" s="241" t="s">
        <v>161</v>
      </c>
      <c r="E140" s="253" t="s">
        <v>1</v>
      </c>
      <c r="F140" s="254" t="s">
        <v>404</v>
      </c>
      <c r="G140" s="252"/>
      <c r="H140" s="253" t="s">
        <v>1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161</v>
      </c>
      <c r="AU140" s="260" t="s">
        <v>86</v>
      </c>
      <c r="AV140" s="14" t="s">
        <v>84</v>
      </c>
      <c r="AW140" s="14" t="s">
        <v>34</v>
      </c>
      <c r="AX140" s="14" t="s">
        <v>77</v>
      </c>
      <c r="AY140" s="260" t="s">
        <v>153</v>
      </c>
    </row>
    <row r="141" spans="1:51" s="14" customFormat="1" ht="12">
      <c r="A141" s="14"/>
      <c r="B141" s="251"/>
      <c r="C141" s="252"/>
      <c r="D141" s="241" t="s">
        <v>161</v>
      </c>
      <c r="E141" s="253" t="s">
        <v>1</v>
      </c>
      <c r="F141" s="254" t="s">
        <v>324</v>
      </c>
      <c r="G141" s="252"/>
      <c r="H141" s="253" t="s">
        <v>1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161</v>
      </c>
      <c r="AU141" s="260" t="s">
        <v>86</v>
      </c>
      <c r="AV141" s="14" t="s">
        <v>84</v>
      </c>
      <c r="AW141" s="14" t="s">
        <v>34</v>
      </c>
      <c r="AX141" s="14" t="s">
        <v>77</v>
      </c>
      <c r="AY141" s="260" t="s">
        <v>153</v>
      </c>
    </row>
    <row r="142" spans="1:65" s="2" customFormat="1" ht="33" customHeight="1">
      <c r="A142" s="38"/>
      <c r="B142" s="39"/>
      <c r="C142" s="226" t="s">
        <v>181</v>
      </c>
      <c r="D142" s="226" t="s">
        <v>155</v>
      </c>
      <c r="E142" s="227" t="s">
        <v>225</v>
      </c>
      <c r="F142" s="228" t="s">
        <v>226</v>
      </c>
      <c r="G142" s="229" t="s">
        <v>184</v>
      </c>
      <c r="H142" s="230">
        <v>12.575</v>
      </c>
      <c r="I142" s="231"/>
      <c r="J142" s="232">
        <f>ROUND(I142*H142,2)</f>
        <v>0</v>
      </c>
      <c r="K142" s="228" t="s">
        <v>166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159</v>
      </c>
      <c r="AT142" s="237" t="s">
        <v>155</v>
      </c>
      <c r="AU142" s="237" t="s">
        <v>86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84</v>
      </c>
      <c r="BK142" s="238">
        <f>ROUND(I142*H142,2)</f>
        <v>0</v>
      </c>
      <c r="BL142" s="17" t="s">
        <v>159</v>
      </c>
      <c r="BM142" s="237" t="s">
        <v>500</v>
      </c>
    </row>
    <row r="143" spans="1:51" s="13" customFormat="1" ht="12">
      <c r="A143" s="13"/>
      <c r="B143" s="239"/>
      <c r="C143" s="240"/>
      <c r="D143" s="241" t="s">
        <v>161</v>
      </c>
      <c r="E143" s="242" t="s">
        <v>1</v>
      </c>
      <c r="F143" s="243" t="s">
        <v>501</v>
      </c>
      <c r="G143" s="240"/>
      <c r="H143" s="244">
        <v>12.575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161</v>
      </c>
      <c r="AU143" s="250" t="s">
        <v>86</v>
      </c>
      <c r="AV143" s="13" t="s">
        <v>86</v>
      </c>
      <c r="AW143" s="13" t="s">
        <v>34</v>
      </c>
      <c r="AX143" s="13" t="s">
        <v>84</v>
      </c>
      <c r="AY143" s="250" t="s">
        <v>153</v>
      </c>
    </row>
    <row r="144" spans="1:51" s="14" customFormat="1" ht="12">
      <c r="A144" s="14"/>
      <c r="B144" s="251"/>
      <c r="C144" s="252"/>
      <c r="D144" s="241" t="s">
        <v>161</v>
      </c>
      <c r="E144" s="253" t="s">
        <v>1</v>
      </c>
      <c r="F144" s="254" t="s">
        <v>409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161</v>
      </c>
      <c r="AU144" s="260" t="s">
        <v>86</v>
      </c>
      <c r="AV144" s="14" t="s">
        <v>84</v>
      </c>
      <c r="AW144" s="14" t="s">
        <v>34</v>
      </c>
      <c r="AX144" s="14" t="s">
        <v>77</v>
      </c>
      <c r="AY144" s="260" t="s">
        <v>153</v>
      </c>
    </row>
    <row r="145" spans="1:65" s="2" customFormat="1" ht="37.8" customHeight="1">
      <c r="A145" s="38"/>
      <c r="B145" s="39"/>
      <c r="C145" s="226" t="s">
        <v>187</v>
      </c>
      <c r="D145" s="226" t="s">
        <v>155</v>
      </c>
      <c r="E145" s="227" t="s">
        <v>229</v>
      </c>
      <c r="F145" s="228" t="s">
        <v>230</v>
      </c>
      <c r="G145" s="229" t="s">
        <v>184</v>
      </c>
      <c r="H145" s="230">
        <v>251.5</v>
      </c>
      <c r="I145" s="231"/>
      <c r="J145" s="232">
        <f>ROUND(I145*H145,2)</f>
        <v>0</v>
      </c>
      <c r="K145" s="228" t="s">
        <v>166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159</v>
      </c>
      <c r="AT145" s="237" t="s">
        <v>155</v>
      </c>
      <c r="AU145" s="237" t="s">
        <v>86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84</v>
      </c>
      <c r="BK145" s="238">
        <f>ROUND(I145*H145,2)</f>
        <v>0</v>
      </c>
      <c r="BL145" s="17" t="s">
        <v>159</v>
      </c>
      <c r="BM145" s="237" t="s">
        <v>502</v>
      </c>
    </row>
    <row r="146" spans="1:51" s="13" customFormat="1" ht="12">
      <c r="A146" s="13"/>
      <c r="B146" s="239"/>
      <c r="C146" s="240"/>
      <c r="D146" s="241" t="s">
        <v>161</v>
      </c>
      <c r="E146" s="242" t="s">
        <v>1</v>
      </c>
      <c r="F146" s="243" t="s">
        <v>503</v>
      </c>
      <c r="G146" s="240"/>
      <c r="H146" s="244">
        <v>251.5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161</v>
      </c>
      <c r="AU146" s="250" t="s">
        <v>86</v>
      </c>
      <c r="AV146" s="13" t="s">
        <v>86</v>
      </c>
      <c r="AW146" s="13" t="s">
        <v>34</v>
      </c>
      <c r="AX146" s="13" t="s">
        <v>84</v>
      </c>
      <c r="AY146" s="25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409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51" s="14" customFormat="1" ht="12">
      <c r="A148" s="14"/>
      <c r="B148" s="251"/>
      <c r="C148" s="252"/>
      <c r="D148" s="241" t="s">
        <v>161</v>
      </c>
      <c r="E148" s="253" t="s">
        <v>1</v>
      </c>
      <c r="F148" s="254" t="s">
        <v>324</v>
      </c>
      <c r="G148" s="252"/>
      <c r="H148" s="253" t="s">
        <v>1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161</v>
      </c>
      <c r="AU148" s="260" t="s">
        <v>86</v>
      </c>
      <c r="AV148" s="14" t="s">
        <v>84</v>
      </c>
      <c r="AW148" s="14" t="s">
        <v>34</v>
      </c>
      <c r="AX148" s="14" t="s">
        <v>77</v>
      </c>
      <c r="AY148" s="260" t="s">
        <v>153</v>
      </c>
    </row>
    <row r="149" spans="1:65" s="2" customFormat="1" ht="24.15" customHeight="1">
      <c r="A149" s="38"/>
      <c r="B149" s="39"/>
      <c r="C149" s="226" t="s">
        <v>194</v>
      </c>
      <c r="D149" s="226" t="s">
        <v>155</v>
      </c>
      <c r="E149" s="227" t="s">
        <v>329</v>
      </c>
      <c r="F149" s="228" t="s">
        <v>330</v>
      </c>
      <c r="G149" s="229" t="s">
        <v>184</v>
      </c>
      <c r="H149" s="230">
        <v>1.3</v>
      </c>
      <c r="I149" s="231"/>
      <c r="J149" s="232">
        <f>ROUND(I149*H149,2)</f>
        <v>0</v>
      </c>
      <c r="K149" s="228" t="s">
        <v>166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159</v>
      </c>
      <c r="AT149" s="237" t="s">
        <v>155</v>
      </c>
      <c r="AU149" s="237" t="s">
        <v>86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84</v>
      </c>
      <c r="BK149" s="238">
        <f>ROUND(I149*H149,2)</f>
        <v>0</v>
      </c>
      <c r="BL149" s="17" t="s">
        <v>159</v>
      </c>
      <c r="BM149" s="237" t="s">
        <v>504</v>
      </c>
    </row>
    <row r="150" spans="1:51" s="13" customFormat="1" ht="12">
      <c r="A150" s="13"/>
      <c r="B150" s="239"/>
      <c r="C150" s="240"/>
      <c r="D150" s="241" t="s">
        <v>161</v>
      </c>
      <c r="E150" s="242" t="s">
        <v>1</v>
      </c>
      <c r="F150" s="243" t="s">
        <v>505</v>
      </c>
      <c r="G150" s="240"/>
      <c r="H150" s="244">
        <v>1.3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161</v>
      </c>
      <c r="AU150" s="250" t="s">
        <v>86</v>
      </c>
      <c r="AV150" s="13" t="s">
        <v>86</v>
      </c>
      <c r="AW150" s="13" t="s">
        <v>34</v>
      </c>
      <c r="AX150" s="13" t="s">
        <v>84</v>
      </c>
      <c r="AY150" s="250" t="s">
        <v>153</v>
      </c>
    </row>
    <row r="151" spans="1:51" s="14" customFormat="1" ht="12">
      <c r="A151" s="14"/>
      <c r="B151" s="251"/>
      <c r="C151" s="252"/>
      <c r="D151" s="241" t="s">
        <v>161</v>
      </c>
      <c r="E151" s="253" t="s">
        <v>1</v>
      </c>
      <c r="F151" s="254" t="s">
        <v>247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161</v>
      </c>
      <c r="AU151" s="260" t="s">
        <v>86</v>
      </c>
      <c r="AV151" s="14" t="s">
        <v>84</v>
      </c>
      <c r="AW151" s="14" t="s">
        <v>34</v>
      </c>
      <c r="AX151" s="14" t="s">
        <v>77</v>
      </c>
      <c r="AY151" s="260" t="s">
        <v>153</v>
      </c>
    </row>
    <row r="152" spans="1:65" s="2" customFormat="1" ht="24.15" customHeight="1">
      <c r="A152" s="38"/>
      <c r="B152" s="39"/>
      <c r="C152" s="226" t="s">
        <v>236</v>
      </c>
      <c r="D152" s="226" t="s">
        <v>155</v>
      </c>
      <c r="E152" s="227" t="s">
        <v>256</v>
      </c>
      <c r="F152" s="228" t="s">
        <v>257</v>
      </c>
      <c r="G152" s="229" t="s">
        <v>158</v>
      </c>
      <c r="H152" s="230">
        <v>40.5</v>
      </c>
      <c r="I152" s="231"/>
      <c r="J152" s="232">
        <f>ROUND(I152*H152,2)</f>
        <v>0</v>
      </c>
      <c r="K152" s="228" t="s">
        <v>166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159</v>
      </c>
      <c r="AT152" s="237" t="s">
        <v>155</v>
      </c>
      <c r="AU152" s="237" t="s">
        <v>86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84</v>
      </c>
      <c r="BK152" s="238">
        <f>ROUND(I152*H152,2)</f>
        <v>0</v>
      </c>
      <c r="BL152" s="17" t="s">
        <v>159</v>
      </c>
      <c r="BM152" s="237" t="s">
        <v>506</v>
      </c>
    </row>
    <row r="153" spans="1:51" s="13" customFormat="1" ht="12">
      <c r="A153" s="13"/>
      <c r="B153" s="239"/>
      <c r="C153" s="240"/>
      <c r="D153" s="241" t="s">
        <v>161</v>
      </c>
      <c r="E153" s="242" t="s">
        <v>1</v>
      </c>
      <c r="F153" s="243" t="s">
        <v>507</v>
      </c>
      <c r="G153" s="240"/>
      <c r="H153" s="244">
        <v>40.5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161</v>
      </c>
      <c r="AU153" s="250" t="s">
        <v>86</v>
      </c>
      <c r="AV153" s="13" t="s">
        <v>86</v>
      </c>
      <c r="AW153" s="13" t="s">
        <v>34</v>
      </c>
      <c r="AX153" s="13" t="s">
        <v>84</v>
      </c>
      <c r="AY153" s="250" t="s">
        <v>153</v>
      </c>
    </row>
    <row r="154" spans="1:51" s="14" customFormat="1" ht="12">
      <c r="A154" s="14"/>
      <c r="B154" s="251"/>
      <c r="C154" s="252"/>
      <c r="D154" s="241" t="s">
        <v>161</v>
      </c>
      <c r="E154" s="253" t="s">
        <v>1</v>
      </c>
      <c r="F154" s="254" t="s">
        <v>247</v>
      </c>
      <c r="G154" s="252"/>
      <c r="H154" s="253" t="s">
        <v>1</v>
      </c>
      <c r="I154" s="255"/>
      <c r="J154" s="252"/>
      <c r="K154" s="252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161</v>
      </c>
      <c r="AU154" s="260" t="s">
        <v>86</v>
      </c>
      <c r="AV154" s="14" t="s">
        <v>84</v>
      </c>
      <c r="AW154" s="14" t="s">
        <v>34</v>
      </c>
      <c r="AX154" s="14" t="s">
        <v>77</v>
      </c>
      <c r="AY154" s="260" t="s">
        <v>153</v>
      </c>
    </row>
    <row r="155" spans="1:65" s="2" customFormat="1" ht="24.15" customHeight="1">
      <c r="A155" s="38"/>
      <c r="B155" s="39"/>
      <c r="C155" s="226" t="s">
        <v>192</v>
      </c>
      <c r="D155" s="226" t="s">
        <v>155</v>
      </c>
      <c r="E155" s="227" t="s">
        <v>261</v>
      </c>
      <c r="F155" s="228" t="s">
        <v>262</v>
      </c>
      <c r="G155" s="229" t="s">
        <v>158</v>
      </c>
      <c r="H155" s="230">
        <v>13.5</v>
      </c>
      <c r="I155" s="231"/>
      <c r="J155" s="232">
        <f>ROUND(I155*H155,2)</f>
        <v>0</v>
      </c>
      <c r="K155" s="228" t="s">
        <v>166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159</v>
      </c>
      <c r="AT155" s="237" t="s">
        <v>155</v>
      </c>
      <c r="AU155" s="237" t="s">
        <v>86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84</v>
      </c>
      <c r="BK155" s="238">
        <f>ROUND(I155*H155,2)</f>
        <v>0</v>
      </c>
      <c r="BL155" s="17" t="s">
        <v>159</v>
      </c>
      <c r="BM155" s="237" t="s">
        <v>508</v>
      </c>
    </row>
    <row r="156" spans="1:51" s="13" customFormat="1" ht="12">
      <c r="A156" s="13"/>
      <c r="B156" s="239"/>
      <c r="C156" s="240"/>
      <c r="D156" s="241" t="s">
        <v>161</v>
      </c>
      <c r="E156" s="242" t="s">
        <v>1</v>
      </c>
      <c r="F156" s="243" t="s">
        <v>509</v>
      </c>
      <c r="G156" s="240"/>
      <c r="H156" s="244">
        <v>13.5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161</v>
      </c>
      <c r="AU156" s="250" t="s">
        <v>86</v>
      </c>
      <c r="AV156" s="13" t="s">
        <v>86</v>
      </c>
      <c r="AW156" s="13" t="s">
        <v>34</v>
      </c>
      <c r="AX156" s="13" t="s">
        <v>84</v>
      </c>
      <c r="AY156" s="250" t="s">
        <v>153</v>
      </c>
    </row>
    <row r="157" spans="1:51" s="14" customFormat="1" ht="12">
      <c r="A157" s="14"/>
      <c r="B157" s="251"/>
      <c r="C157" s="252"/>
      <c r="D157" s="241" t="s">
        <v>161</v>
      </c>
      <c r="E157" s="253" t="s">
        <v>1</v>
      </c>
      <c r="F157" s="254" t="s">
        <v>174</v>
      </c>
      <c r="G157" s="252"/>
      <c r="H157" s="253" t="s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161</v>
      </c>
      <c r="AU157" s="260" t="s">
        <v>86</v>
      </c>
      <c r="AV157" s="14" t="s">
        <v>84</v>
      </c>
      <c r="AW157" s="14" t="s">
        <v>34</v>
      </c>
      <c r="AX157" s="14" t="s">
        <v>77</v>
      </c>
      <c r="AY157" s="260" t="s">
        <v>153</v>
      </c>
    </row>
    <row r="158" spans="1:65" s="2" customFormat="1" ht="24.15" customHeight="1">
      <c r="A158" s="38"/>
      <c r="B158" s="39"/>
      <c r="C158" s="226" t="s">
        <v>249</v>
      </c>
      <c r="D158" s="226" t="s">
        <v>155</v>
      </c>
      <c r="E158" s="227" t="s">
        <v>266</v>
      </c>
      <c r="F158" s="228" t="s">
        <v>267</v>
      </c>
      <c r="G158" s="229" t="s">
        <v>158</v>
      </c>
      <c r="H158" s="230">
        <v>24</v>
      </c>
      <c r="I158" s="231"/>
      <c r="J158" s="232">
        <f>ROUND(I158*H158,2)</f>
        <v>0</v>
      </c>
      <c r="K158" s="228" t="s">
        <v>166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159</v>
      </c>
      <c r="AT158" s="237" t="s">
        <v>155</v>
      </c>
      <c r="AU158" s="237" t="s">
        <v>86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84</v>
      </c>
      <c r="BK158" s="238">
        <f>ROUND(I158*H158,2)</f>
        <v>0</v>
      </c>
      <c r="BL158" s="17" t="s">
        <v>159</v>
      </c>
      <c r="BM158" s="237" t="s">
        <v>510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511</v>
      </c>
      <c r="G159" s="240"/>
      <c r="H159" s="244">
        <v>24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84</v>
      </c>
      <c r="AY159" s="250" t="s">
        <v>153</v>
      </c>
    </row>
    <row r="160" spans="1:51" s="14" customFormat="1" ht="12">
      <c r="A160" s="14"/>
      <c r="B160" s="251"/>
      <c r="C160" s="252"/>
      <c r="D160" s="241" t="s">
        <v>161</v>
      </c>
      <c r="E160" s="253" t="s">
        <v>1</v>
      </c>
      <c r="F160" s="254" t="s">
        <v>174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161</v>
      </c>
      <c r="AU160" s="260" t="s">
        <v>86</v>
      </c>
      <c r="AV160" s="14" t="s">
        <v>84</v>
      </c>
      <c r="AW160" s="14" t="s">
        <v>34</v>
      </c>
      <c r="AX160" s="14" t="s">
        <v>77</v>
      </c>
      <c r="AY160" s="260" t="s">
        <v>153</v>
      </c>
    </row>
    <row r="161" spans="1:65" s="2" customFormat="1" ht="24.15" customHeight="1">
      <c r="A161" s="38"/>
      <c r="B161" s="39"/>
      <c r="C161" s="226" t="s">
        <v>255</v>
      </c>
      <c r="D161" s="226" t="s">
        <v>155</v>
      </c>
      <c r="E161" s="227" t="s">
        <v>271</v>
      </c>
      <c r="F161" s="228" t="s">
        <v>272</v>
      </c>
      <c r="G161" s="229" t="s">
        <v>158</v>
      </c>
      <c r="H161" s="230">
        <v>8</v>
      </c>
      <c r="I161" s="231"/>
      <c r="J161" s="232">
        <f>ROUND(I161*H161,2)</f>
        <v>0</v>
      </c>
      <c r="K161" s="228" t="s">
        <v>166</v>
      </c>
      <c r="L161" s="44"/>
      <c r="M161" s="233" t="s">
        <v>1</v>
      </c>
      <c r="N161" s="234" t="s">
        <v>42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159</v>
      </c>
      <c r="AT161" s="237" t="s">
        <v>155</v>
      </c>
      <c r="AU161" s="237" t="s">
        <v>86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84</v>
      </c>
      <c r="BK161" s="238">
        <f>ROUND(I161*H161,2)</f>
        <v>0</v>
      </c>
      <c r="BL161" s="17" t="s">
        <v>159</v>
      </c>
      <c r="BM161" s="237" t="s">
        <v>512</v>
      </c>
    </row>
    <row r="162" spans="1:51" s="13" customFormat="1" ht="12">
      <c r="A162" s="13"/>
      <c r="B162" s="239"/>
      <c r="C162" s="240"/>
      <c r="D162" s="241" t="s">
        <v>161</v>
      </c>
      <c r="E162" s="242" t="s">
        <v>1</v>
      </c>
      <c r="F162" s="243" t="s">
        <v>513</v>
      </c>
      <c r="G162" s="240"/>
      <c r="H162" s="244">
        <v>8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161</v>
      </c>
      <c r="AU162" s="250" t="s">
        <v>86</v>
      </c>
      <c r="AV162" s="13" t="s">
        <v>86</v>
      </c>
      <c r="AW162" s="13" t="s">
        <v>34</v>
      </c>
      <c r="AX162" s="13" t="s">
        <v>84</v>
      </c>
      <c r="AY162" s="250" t="s">
        <v>153</v>
      </c>
    </row>
    <row r="163" spans="1:51" s="14" customFormat="1" ht="12">
      <c r="A163" s="14"/>
      <c r="B163" s="251"/>
      <c r="C163" s="252"/>
      <c r="D163" s="241" t="s">
        <v>161</v>
      </c>
      <c r="E163" s="253" t="s">
        <v>1</v>
      </c>
      <c r="F163" s="254" t="s">
        <v>174</v>
      </c>
      <c r="G163" s="252"/>
      <c r="H163" s="253" t="s">
        <v>1</v>
      </c>
      <c r="I163" s="255"/>
      <c r="J163" s="252"/>
      <c r="K163" s="252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161</v>
      </c>
      <c r="AU163" s="260" t="s">
        <v>86</v>
      </c>
      <c r="AV163" s="14" t="s">
        <v>84</v>
      </c>
      <c r="AW163" s="14" t="s">
        <v>34</v>
      </c>
      <c r="AX163" s="14" t="s">
        <v>77</v>
      </c>
      <c r="AY163" s="260" t="s">
        <v>153</v>
      </c>
    </row>
    <row r="164" spans="1:63" s="12" customFormat="1" ht="22.8" customHeight="1">
      <c r="A164" s="12"/>
      <c r="B164" s="210"/>
      <c r="C164" s="211"/>
      <c r="D164" s="212" t="s">
        <v>76</v>
      </c>
      <c r="E164" s="224" t="s">
        <v>159</v>
      </c>
      <c r="F164" s="224" t="s">
        <v>290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SUM(P165:P179)</f>
        <v>0</v>
      </c>
      <c r="Q164" s="218"/>
      <c r="R164" s="219">
        <f>SUM(R165:R179)</f>
        <v>41.9782656</v>
      </c>
      <c r="S164" s="218"/>
      <c r="T164" s="220">
        <f>SUM(T165:T179)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84</v>
      </c>
      <c r="AT164" s="222" t="s">
        <v>76</v>
      </c>
      <c r="AU164" s="222" t="s">
        <v>84</v>
      </c>
      <c r="AY164" s="221" t="s">
        <v>153</v>
      </c>
      <c r="BK164" s="223">
        <f>SUM(BK165:BK179)</f>
        <v>0</v>
      </c>
    </row>
    <row r="165" spans="1:65" s="2" customFormat="1" ht="21.75" customHeight="1">
      <c r="A165" s="38"/>
      <c r="B165" s="39"/>
      <c r="C165" s="226" t="s">
        <v>260</v>
      </c>
      <c r="D165" s="226" t="s">
        <v>155</v>
      </c>
      <c r="E165" s="227" t="s">
        <v>348</v>
      </c>
      <c r="F165" s="228" t="s">
        <v>349</v>
      </c>
      <c r="G165" s="229" t="s">
        <v>158</v>
      </c>
      <c r="H165" s="230">
        <v>32</v>
      </c>
      <c r="I165" s="231"/>
      <c r="J165" s="232">
        <f>ROUND(I165*H165,2)</f>
        <v>0</v>
      </c>
      <c r="K165" s="228" t="s">
        <v>166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0.21252</v>
      </c>
      <c r="R165" s="235">
        <f>Q165*H165</f>
        <v>6.80064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159</v>
      </c>
      <c r="AT165" s="237" t="s">
        <v>155</v>
      </c>
      <c r="AU165" s="237" t="s">
        <v>86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84</v>
      </c>
      <c r="BK165" s="238">
        <f>ROUND(I165*H165,2)</f>
        <v>0</v>
      </c>
      <c r="BL165" s="17" t="s">
        <v>159</v>
      </c>
      <c r="BM165" s="237" t="s">
        <v>514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515</v>
      </c>
      <c r="G166" s="240"/>
      <c r="H166" s="244">
        <v>32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84</v>
      </c>
      <c r="AY166" s="250" t="s">
        <v>153</v>
      </c>
    </row>
    <row r="167" spans="1:51" s="14" customFormat="1" ht="12">
      <c r="A167" s="14"/>
      <c r="B167" s="251"/>
      <c r="C167" s="252"/>
      <c r="D167" s="241" t="s">
        <v>161</v>
      </c>
      <c r="E167" s="253" t="s">
        <v>1</v>
      </c>
      <c r="F167" s="254" t="s">
        <v>424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161</v>
      </c>
      <c r="AU167" s="260" t="s">
        <v>86</v>
      </c>
      <c r="AV167" s="14" t="s">
        <v>84</v>
      </c>
      <c r="AW167" s="14" t="s">
        <v>34</v>
      </c>
      <c r="AX167" s="14" t="s">
        <v>77</v>
      </c>
      <c r="AY167" s="260" t="s">
        <v>153</v>
      </c>
    </row>
    <row r="168" spans="1:65" s="2" customFormat="1" ht="24.15" customHeight="1">
      <c r="A168" s="38"/>
      <c r="B168" s="39"/>
      <c r="C168" s="226" t="s">
        <v>265</v>
      </c>
      <c r="D168" s="226" t="s">
        <v>155</v>
      </c>
      <c r="E168" s="227" t="s">
        <v>353</v>
      </c>
      <c r="F168" s="228" t="s">
        <v>354</v>
      </c>
      <c r="G168" s="229" t="s">
        <v>184</v>
      </c>
      <c r="H168" s="230">
        <v>6.2</v>
      </c>
      <c r="I168" s="231"/>
      <c r="J168" s="232">
        <f>ROUND(I168*H168,2)</f>
        <v>0</v>
      </c>
      <c r="K168" s="228" t="s">
        <v>166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1.9968</v>
      </c>
      <c r="R168" s="235">
        <f>Q168*H168</f>
        <v>12.38016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159</v>
      </c>
      <c r="AT168" s="237" t="s">
        <v>155</v>
      </c>
      <c r="AU168" s="237" t="s">
        <v>86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84</v>
      </c>
      <c r="BK168" s="238">
        <f>ROUND(I168*H168,2)</f>
        <v>0</v>
      </c>
      <c r="BL168" s="17" t="s">
        <v>159</v>
      </c>
      <c r="BM168" s="237" t="s">
        <v>516</v>
      </c>
    </row>
    <row r="169" spans="1:51" s="13" customFormat="1" ht="12">
      <c r="A169" s="13"/>
      <c r="B169" s="239"/>
      <c r="C169" s="240"/>
      <c r="D169" s="241" t="s">
        <v>161</v>
      </c>
      <c r="E169" s="242" t="s">
        <v>1</v>
      </c>
      <c r="F169" s="243" t="s">
        <v>517</v>
      </c>
      <c r="G169" s="240"/>
      <c r="H169" s="244">
        <v>6.2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161</v>
      </c>
      <c r="AU169" s="250" t="s">
        <v>86</v>
      </c>
      <c r="AV169" s="13" t="s">
        <v>86</v>
      </c>
      <c r="AW169" s="13" t="s">
        <v>34</v>
      </c>
      <c r="AX169" s="13" t="s">
        <v>84</v>
      </c>
      <c r="AY169" s="25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424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26" t="s">
        <v>270</v>
      </c>
      <c r="D171" s="226" t="s">
        <v>155</v>
      </c>
      <c r="E171" s="227" t="s">
        <v>427</v>
      </c>
      <c r="F171" s="228" t="s">
        <v>428</v>
      </c>
      <c r="G171" s="229" t="s">
        <v>184</v>
      </c>
      <c r="H171" s="230">
        <v>11.417</v>
      </c>
      <c r="I171" s="231"/>
      <c r="J171" s="232">
        <f>ROUND(I171*H171,2)</f>
        <v>0</v>
      </c>
      <c r="K171" s="228" t="s">
        <v>166</v>
      </c>
      <c r="L171" s="44"/>
      <c r="M171" s="233" t="s">
        <v>1</v>
      </c>
      <c r="N171" s="234" t="s">
        <v>42</v>
      </c>
      <c r="O171" s="91"/>
      <c r="P171" s="235">
        <f>O171*H171</f>
        <v>0</v>
      </c>
      <c r="Q171" s="235">
        <v>1.9968</v>
      </c>
      <c r="R171" s="235">
        <f>Q171*H171</f>
        <v>22.7974656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159</v>
      </c>
      <c r="AT171" s="237" t="s">
        <v>155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518</v>
      </c>
    </row>
    <row r="172" spans="1:51" s="13" customFormat="1" ht="12">
      <c r="A172" s="13"/>
      <c r="B172" s="239"/>
      <c r="C172" s="240"/>
      <c r="D172" s="241" t="s">
        <v>161</v>
      </c>
      <c r="E172" s="242" t="s">
        <v>1</v>
      </c>
      <c r="F172" s="243" t="s">
        <v>519</v>
      </c>
      <c r="G172" s="240"/>
      <c r="H172" s="244">
        <v>9.8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161</v>
      </c>
      <c r="AU172" s="250" t="s">
        <v>86</v>
      </c>
      <c r="AV172" s="13" t="s">
        <v>86</v>
      </c>
      <c r="AW172" s="13" t="s">
        <v>34</v>
      </c>
      <c r="AX172" s="13" t="s">
        <v>77</v>
      </c>
      <c r="AY172" s="250" t="s">
        <v>153</v>
      </c>
    </row>
    <row r="173" spans="1:51" s="14" customFormat="1" ht="12">
      <c r="A173" s="14"/>
      <c r="B173" s="251"/>
      <c r="C173" s="252"/>
      <c r="D173" s="241" t="s">
        <v>161</v>
      </c>
      <c r="E173" s="253" t="s">
        <v>1</v>
      </c>
      <c r="F173" s="254" t="s">
        <v>431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161</v>
      </c>
      <c r="AU173" s="260" t="s">
        <v>86</v>
      </c>
      <c r="AV173" s="14" t="s">
        <v>84</v>
      </c>
      <c r="AW173" s="14" t="s">
        <v>34</v>
      </c>
      <c r="AX173" s="14" t="s">
        <v>77</v>
      </c>
      <c r="AY173" s="260" t="s">
        <v>153</v>
      </c>
    </row>
    <row r="174" spans="1:51" s="13" customFormat="1" ht="12">
      <c r="A174" s="13"/>
      <c r="B174" s="239"/>
      <c r="C174" s="240"/>
      <c r="D174" s="241" t="s">
        <v>161</v>
      </c>
      <c r="E174" s="242" t="s">
        <v>1</v>
      </c>
      <c r="F174" s="243" t="s">
        <v>520</v>
      </c>
      <c r="G174" s="240"/>
      <c r="H174" s="244">
        <v>1.617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161</v>
      </c>
      <c r="AU174" s="250" t="s">
        <v>86</v>
      </c>
      <c r="AV174" s="13" t="s">
        <v>86</v>
      </c>
      <c r="AW174" s="13" t="s">
        <v>34</v>
      </c>
      <c r="AX174" s="13" t="s">
        <v>77</v>
      </c>
      <c r="AY174" s="250" t="s">
        <v>153</v>
      </c>
    </row>
    <row r="175" spans="1:51" s="14" customFormat="1" ht="12">
      <c r="A175" s="14"/>
      <c r="B175" s="251"/>
      <c r="C175" s="252"/>
      <c r="D175" s="241" t="s">
        <v>161</v>
      </c>
      <c r="E175" s="253" t="s">
        <v>1</v>
      </c>
      <c r="F175" s="254" t="s">
        <v>433</v>
      </c>
      <c r="G175" s="252"/>
      <c r="H175" s="253" t="s">
        <v>1</v>
      </c>
      <c r="I175" s="255"/>
      <c r="J175" s="252"/>
      <c r="K175" s="252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161</v>
      </c>
      <c r="AU175" s="260" t="s">
        <v>86</v>
      </c>
      <c r="AV175" s="14" t="s">
        <v>84</v>
      </c>
      <c r="AW175" s="14" t="s">
        <v>34</v>
      </c>
      <c r="AX175" s="14" t="s">
        <v>77</v>
      </c>
      <c r="AY175" s="260" t="s">
        <v>153</v>
      </c>
    </row>
    <row r="176" spans="1:51" s="15" customFormat="1" ht="12">
      <c r="A176" s="15"/>
      <c r="B176" s="269"/>
      <c r="C176" s="270"/>
      <c r="D176" s="241" t="s">
        <v>161</v>
      </c>
      <c r="E176" s="271" t="s">
        <v>1</v>
      </c>
      <c r="F176" s="272" t="s">
        <v>390</v>
      </c>
      <c r="G176" s="270"/>
      <c r="H176" s="273">
        <v>11.417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9" t="s">
        <v>161</v>
      </c>
      <c r="AU176" s="279" t="s">
        <v>86</v>
      </c>
      <c r="AV176" s="15" t="s">
        <v>159</v>
      </c>
      <c r="AW176" s="15" t="s">
        <v>34</v>
      </c>
      <c r="AX176" s="15" t="s">
        <v>84</v>
      </c>
      <c r="AY176" s="279" t="s">
        <v>153</v>
      </c>
    </row>
    <row r="177" spans="1:65" s="2" customFormat="1" ht="16.5" customHeight="1">
      <c r="A177" s="38"/>
      <c r="B177" s="39"/>
      <c r="C177" s="226" t="s">
        <v>8</v>
      </c>
      <c r="D177" s="226" t="s">
        <v>155</v>
      </c>
      <c r="E177" s="227" t="s">
        <v>434</v>
      </c>
      <c r="F177" s="228" t="s">
        <v>435</v>
      </c>
      <c r="G177" s="229" t="s">
        <v>158</v>
      </c>
      <c r="H177" s="230">
        <v>32.667</v>
      </c>
      <c r="I177" s="231"/>
      <c r="J177" s="232">
        <f>ROUND(I177*H177,2)</f>
        <v>0</v>
      </c>
      <c r="K177" s="228" t="s">
        <v>166</v>
      </c>
      <c r="L177" s="44"/>
      <c r="M177" s="233" t="s">
        <v>1</v>
      </c>
      <c r="N177" s="234" t="s">
        <v>42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159</v>
      </c>
      <c r="AT177" s="237" t="s">
        <v>155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521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522</v>
      </c>
      <c r="G178" s="240"/>
      <c r="H178" s="244">
        <v>32.667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84</v>
      </c>
      <c r="AY178" s="250" t="s">
        <v>153</v>
      </c>
    </row>
    <row r="179" spans="1:51" s="14" customFormat="1" ht="12">
      <c r="A179" s="14"/>
      <c r="B179" s="251"/>
      <c r="C179" s="252"/>
      <c r="D179" s="241" t="s">
        <v>161</v>
      </c>
      <c r="E179" s="253" t="s">
        <v>1</v>
      </c>
      <c r="F179" s="254" t="s">
        <v>431</v>
      </c>
      <c r="G179" s="252"/>
      <c r="H179" s="253" t="s">
        <v>1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161</v>
      </c>
      <c r="AU179" s="260" t="s">
        <v>86</v>
      </c>
      <c r="AV179" s="14" t="s">
        <v>84</v>
      </c>
      <c r="AW179" s="14" t="s">
        <v>34</v>
      </c>
      <c r="AX179" s="14" t="s">
        <v>77</v>
      </c>
      <c r="AY179" s="260" t="s">
        <v>153</v>
      </c>
    </row>
    <row r="180" spans="1:63" s="12" customFormat="1" ht="22.8" customHeight="1">
      <c r="A180" s="12"/>
      <c r="B180" s="210"/>
      <c r="C180" s="211"/>
      <c r="D180" s="212" t="s">
        <v>76</v>
      </c>
      <c r="E180" s="224" t="s">
        <v>192</v>
      </c>
      <c r="F180" s="224" t="s">
        <v>193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SUM(P181:P183)</f>
        <v>0</v>
      </c>
      <c r="Q180" s="218"/>
      <c r="R180" s="219">
        <f>SUM(R181:R183)</f>
        <v>0.026789999999999998</v>
      </c>
      <c r="S180" s="218"/>
      <c r="T180" s="220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84</v>
      </c>
      <c r="AT180" s="222" t="s">
        <v>76</v>
      </c>
      <c r="AU180" s="222" t="s">
        <v>84</v>
      </c>
      <c r="AY180" s="221" t="s">
        <v>153</v>
      </c>
      <c r="BK180" s="223">
        <f>SUM(BK181:BK183)</f>
        <v>0</v>
      </c>
    </row>
    <row r="181" spans="1:65" s="2" customFormat="1" ht="24.15" customHeight="1">
      <c r="A181" s="38"/>
      <c r="B181" s="39"/>
      <c r="C181" s="226" t="s">
        <v>282</v>
      </c>
      <c r="D181" s="226" t="s">
        <v>155</v>
      </c>
      <c r="E181" s="227" t="s">
        <v>195</v>
      </c>
      <c r="F181" s="228" t="s">
        <v>196</v>
      </c>
      <c r="G181" s="229" t="s">
        <v>158</v>
      </c>
      <c r="H181" s="230">
        <v>57</v>
      </c>
      <c r="I181" s="231"/>
      <c r="J181" s="232">
        <f>ROUND(I181*H181,2)</f>
        <v>0</v>
      </c>
      <c r="K181" s="228" t="s">
        <v>166</v>
      </c>
      <c r="L181" s="44"/>
      <c r="M181" s="233" t="s">
        <v>1</v>
      </c>
      <c r="N181" s="234" t="s">
        <v>42</v>
      </c>
      <c r="O181" s="91"/>
      <c r="P181" s="235">
        <f>O181*H181</f>
        <v>0</v>
      </c>
      <c r="Q181" s="235">
        <v>0.00047</v>
      </c>
      <c r="R181" s="235">
        <f>Q181*H181</f>
        <v>0.026789999999999998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159</v>
      </c>
      <c r="AT181" s="237" t="s">
        <v>155</v>
      </c>
      <c r="AU181" s="237" t="s">
        <v>86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84</v>
      </c>
      <c r="BK181" s="238">
        <f>ROUND(I181*H181,2)</f>
        <v>0</v>
      </c>
      <c r="BL181" s="17" t="s">
        <v>159</v>
      </c>
      <c r="BM181" s="237" t="s">
        <v>523</v>
      </c>
    </row>
    <row r="182" spans="1:51" s="13" customFormat="1" ht="12">
      <c r="A182" s="13"/>
      <c r="B182" s="239"/>
      <c r="C182" s="240"/>
      <c r="D182" s="241" t="s">
        <v>161</v>
      </c>
      <c r="E182" s="242" t="s">
        <v>1</v>
      </c>
      <c r="F182" s="243" t="s">
        <v>524</v>
      </c>
      <c r="G182" s="240"/>
      <c r="H182" s="244">
        <v>57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161</v>
      </c>
      <c r="AU182" s="250" t="s">
        <v>86</v>
      </c>
      <c r="AV182" s="13" t="s">
        <v>86</v>
      </c>
      <c r="AW182" s="13" t="s">
        <v>34</v>
      </c>
      <c r="AX182" s="13" t="s">
        <v>84</v>
      </c>
      <c r="AY182" s="250" t="s">
        <v>153</v>
      </c>
    </row>
    <row r="183" spans="1:51" s="14" customFormat="1" ht="12">
      <c r="A183" s="14"/>
      <c r="B183" s="251"/>
      <c r="C183" s="252"/>
      <c r="D183" s="241" t="s">
        <v>161</v>
      </c>
      <c r="E183" s="253" t="s">
        <v>1</v>
      </c>
      <c r="F183" s="254" t="s">
        <v>440</v>
      </c>
      <c r="G183" s="252"/>
      <c r="H183" s="253" t="s">
        <v>1</v>
      </c>
      <c r="I183" s="255"/>
      <c r="J183" s="252"/>
      <c r="K183" s="252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161</v>
      </c>
      <c r="AU183" s="260" t="s">
        <v>86</v>
      </c>
      <c r="AV183" s="14" t="s">
        <v>84</v>
      </c>
      <c r="AW183" s="14" t="s">
        <v>34</v>
      </c>
      <c r="AX183" s="14" t="s">
        <v>77</v>
      </c>
      <c r="AY183" s="260" t="s">
        <v>153</v>
      </c>
    </row>
    <row r="184" spans="1:63" s="12" customFormat="1" ht="22.8" customHeight="1">
      <c r="A184" s="12"/>
      <c r="B184" s="210"/>
      <c r="C184" s="211"/>
      <c r="D184" s="212" t="s">
        <v>76</v>
      </c>
      <c r="E184" s="224" t="s">
        <v>364</v>
      </c>
      <c r="F184" s="224" t="s">
        <v>365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SUM(P185:P188)</f>
        <v>0</v>
      </c>
      <c r="Q184" s="218"/>
      <c r="R184" s="219">
        <f>SUM(R185:R188)</f>
        <v>0</v>
      </c>
      <c r="S184" s="218"/>
      <c r="T184" s="220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84</v>
      </c>
      <c r="AT184" s="222" t="s">
        <v>76</v>
      </c>
      <c r="AU184" s="222" t="s">
        <v>84</v>
      </c>
      <c r="AY184" s="221" t="s">
        <v>153</v>
      </c>
      <c r="BK184" s="223">
        <f>SUM(BK185:BK188)</f>
        <v>0</v>
      </c>
    </row>
    <row r="185" spans="1:65" s="2" customFormat="1" ht="24.15" customHeight="1">
      <c r="A185" s="38"/>
      <c r="B185" s="39"/>
      <c r="C185" s="226" t="s">
        <v>291</v>
      </c>
      <c r="D185" s="226" t="s">
        <v>155</v>
      </c>
      <c r="E185" s="227" t="s">
        <v>384</v>
      </c>
      <c r="F185" s="228" t="s">
        <v>242</v>
      </c>
      <c r="G185" s="229" t="s">
        <v>243</v>
      </c>
      <c r="H185" s="230">
        <v>95.57</v>
      </c>
      <c r="I185" s="231"/>
      <c r="J185" s="232">
        <f>ROUND(I185*H185,2)</f>
        <v>0</v>
      </c>
      <c r="K185" s="228" t="s">
        <v>166</v>
      </c>
      <c r="L185" s="44"/>
      <c r="M185" s="233" t="s">
        <v>1</v>
      </c>
      <c r="N185" s="234" t="s">
        <v>42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159</v>
      </c>
      <c r="AT185" s="237" t="s">
        <v>155</v>
      </c>
      <c r="AU185" s="237" t="s">
        <v>86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84</v>
      </c>
      <c r="BK185" s="238">
        <f>ROUND(I185*H185,2)</f>
        <v>0</v>
      </c>
      <c r="BL185" s="17" t="s">
        <v>159</v>
      </c>
      <c r="BM185" s="237" t="s">
        <v>525</v>
      </c>
    </row>
    <row r="186" spans="1:51" s="13" customFormat="1" ht="12">
      <c r="A186" s="13"/>
      <c r="B186" s="239"/>
      <c r="C186" s="240"/>
      <c r="D186" s="241" t="s">
        <v>161</v>
      </c>
      <c r="E186" s="242" t="s">
        <v>1</v>
      </c>
      <c r="F186" s="243" t="s">
        <v>526</v>
      </c>
      <c r="G186" s="240"/>
      <c r="H186" s="244">
        <v>95.57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161</v>
      </c>
      <c r="AU186" s="250" t="s">
        <v>86</v>
      </c>
      <c r="AV186" s="13" t="s">
        <v>86</v>
      </c>
      <c r="AW186" s="13" t="s">
        <v>34</v>
      </c>
      <c r="AX186" s="13" t="s">
        <v>84</v>
      </c>
      <c r="AY186" s="250" t="s">
        <v>153</v>
      </c>
    </row>
    <row r="187" spans="1:51" s="14" customFormat="1" ht="12">
      <c r="A187" s="14"/>
      <c r="B187" s="251"/>
      <c r="C187" s="252"/>
      <c r="D187" s="241" t="s">
        <v>161</v>
      </c>
      <c r="E187" s="253" t="s">
        <v>1</v>
      </c>
      <c r="F187" s="254" t="s">
        <v>443</v>
      </c>
      <c r="G187" s="252"/>
      <c r="H187" s="253" t="s">
        <v>1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161</v>
      </c>
      <c r="AU187" s="260" t="s">
        <v>86</v>
      </c>
      <c r="AV187" s="14" t="s">
        <v>84</v>
      </c>
      <c r="AW187" s="14" t="s">
        <v>34</v>
      </c>
      <c r="AX187" s="14" t="s">
        <v>77</v>
      </c>
      <c r="AY187" s="260" t="s">
        <v>153</v>
      </c>
    </row>
    <row r="188" spans="1:51" s="14" customFormat="1" ht="12">
      <c r="A188" s="14"/>
      <c r="B188" s="251"/>
      <c r="C188" s="252"/>
      <c r="D188" s="241" t="s">
        <v>161</v>
      </c>
      <c r="E188" s="253" t="s">
        <v>1</v>
      </c>
      <c r="F188" s="254" t="s">
        <v>444</v>
      </c>
      <c r="G188" s="252"/>
      <c r="H188" s="253" t="s">
        <v>1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161</v>
      </c>
      <c r="AU188" s="260" t="s">
        <v>86</v>
      </c>
      <c r="AV188" s="14" t="s">
        <v>84</v>
      </c>
      <c r="AW188" s="14" t="s">
        <v>34</v>
      </c>
      <c r="AX188" s="14" t="s">
        <v>77</v>
      </c>
      <c r="AY188" s="260" t="s">
        <v>153</v>
      </c>
    </row>
    <row r="189" spans="1:63" s="12" customFormat="1" ht="22.8" customHeight="1">
      <c r="A189" s="12"/>
      <c r="B189" s="210"/>
      <c r="C189" s="211"/>
      <c r="D189" s="212" t="s">
        <v>76</v>
      </c>
      <c r="E189" s="224" t="s">
        <v>303</v>
      </c>
      <c r="F189" s="224" t="s">
        <v>304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84</v>
      </c>
      <c r="AT189" s="222" t="s">
        <v>76</v>
      </c>
      <c r="AU189" s="222" t="s">
        <v>84</v>
      </c>
      <c r="AY189" s="221" t="s">
        <v>153</v>
      </c>
      <c r="BK189" s="223">
        <f>BK190</f>
        <v>0</v>
      </c>
    </row>
    <row r="190" spans="1:65" s="2" customFormat="1" ht="16.5" customHeight="1">
      <c r="A190" s="38"/>
      <c r="B190" s="39"/>
      <c r="C190" s="226" t="s">
        <v>297</v>
      </c>
      <c r="D190" s="226" t="s">
        <v>155</v>
      </c>
      <c r="E190" s="227" t="s">
        <v>306</v>
      </c>
      <c r="F190" s="228" t="s">
        <v>307</v>
      </c>
      <c r="G190" s="229" t="s">
        <v>243</v>
      </c>
      <c r="H190" s="230">
        <v>42.005</v>
      </c>
      <c r="I190" s="231"/>
      <c r="J190" s="232">
        <f>ROUND(I190*H190,2)</f>
        <v>0</v>
      </c>
      <c r="K190" s="228" t="s">
        <v>166</v>
      </c>
      <c r="L190" s="44"/>
      <c r="M190" s="264" t="s">
        <v>1</v>
      </c>
      <c r="N190" s="265" t="s">
        <v>42</v>
      </c>
      <c r="O190" s="266"/>
      <c r="P190" s="267">
        <f>O190*H190</f>
        <v>0</v>
      </c>
      <c r="Q190" s="267">
        <v>0</v>
      </c>
      <c r="R190" s="267">
        <f>Q190*H190</f>
        <v>0</v>
      </c>
      <c r="S190" s="267">
        <v>0</v>
      </c>
      <c r="T190" s="26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159</v>
      </c>
      <c r="AT190" s="237" t="s">
        <v>155</v>
      </c>
      <c r="AU190" s="237" t="s">
        <v>86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84</v>
      </c>
      <c r="BK190" s="238">
        <f>ROUND(I190*H190,2)</f>
        <v>0</v>
      </c>
      <c r="BL190" s="17" t="s">
        <v>159</v>
      </c>
      <c r="BM190" s="237" t="s">
        <v>527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67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5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2:12" s="1" customFormat="1" ht="12" customHeight="1">
      <c r="B8" s="20"/>
      <c r="D8" s="150" t="s">
        <v>126</v>
      </c>
      <c r="L8" s="20"/>
    </row>
    <row r="9" spans="1:31" s="2" customFormat="1" ht="16.5" customHeight="1">
      <c r="A9" s="38"/>
      <c r="B9" s="44"/>
      <c r="C9" s="38"/>
      <c r="D9" s="38"/>
      <c r="E9" s="151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528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23. 10. 2020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25</v>
      </c>
      <c r="J25" s="141" t="s">
        <v>31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0" t="s">
        <v>27</v>
      </c>
      <c r="J26" s="141" t="s">
        <v>33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ROUND((SUM(BE125:BE190)),2)</f>
        <v>0</v>
      </c>
      <c r="G35" s="38"/>
      <c r="H35" s="38"/>
      <c r="I35" s="164">
        <v>0.21</v>
      </c>
      <c r="J35" s="163">
        <f>ROUND(((SUM(BE125:BE190))*I35),2)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ROUND((SUM(BF125:BF190)),2)</f>
        <v>0</v>
      </c>
      <c r="G36" s="38"/>
      <c r="H36" s="38"/>
      <c r="I36" s="164">
        <v>0.15</v>
      </c>
      <c r="J36" s="163">
        <f>ROUND(((SUM(BF125:BF190))*I36),2)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ROUND((SUM(BG125:BG190)),2)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ROUND((SUM(BH125:BH190)),2)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ROUND((SUM(BI125:BI190)),2)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01.6 - Přeložka vodovodu v ř.km 1,820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Svratouch</v>
      </c>
      <c r="G91" s="40"/>
      <c r="H91" s="40"/>
      <c r="I91" s="32" t="s">
        <v>22</v>
      </c>
      <c r="J91" s="79" t="str">
        <f>IF(J14="","",J14)</f>
        <v>23. 10. 2020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Obec Svratouch</v>
      </c>
      <c r="G93" s="40"/>
      <c r="H93" s="40"/>
      <c r="I93" s="32" t="s">
        <v>30</v>
      </c>
      <c r="J93" s="36" t="str">
        <f>E23</f>
        <v>Envicons,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Envicons,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131</v>
      </c>
      <c r="D96" s="185"/>
      <c r="E96" s="185"/>
      <c r="F96" s="185"/>
      <c r="G96" s="185"/>
      <c r="H96" s="185"/>
      <c r="I96" s="185"/>
      <c r="J96" s="186" t="s">
        <v>132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133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188"/>
      <c r="C99" s="189"/>
      <c r="D99" s="190" t="s">
        <v>135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136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J151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529</v>
      </c>
      <c r="E102" s="196"/>
      <c r="F102" s="196"/>
      <c r="G102" s="196"/>
      <c r="H102" s="196"/>
      <c r="I102" s="196"/>
      <c r="J102" s="197">
        <f>J155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203</v>
      </c>
      <c r="E103" s="196"/>
      <c r="F103" s="196"/>
      <c r="G103" s="196"/>
      <c r="H103" s="196"/>
      <c r="I103" s="196"/>
      <c r="J103" s="197">
        <f>J188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138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3" t="str">
        <f>E7</f>
        <v>Svratouch, protipovodňové úpravy potoka Řivnáč_bez CETINU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126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3" t="s">
        <v>127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128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SO 01.6 - Přeložka vodovodu v ř.km 1,820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Svratouch</v>
      </c>
      <c r="G119" s="40"/>
      <c r="H119" s="40"/>
      <c r="I119" s="32" t="s">
        <v>22</v>
      </c>
      <c r="J119" s="79" t="str">
        <f>IF(J14="","",J14)</f>
        <v>23. 10. 2020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E17</f>
        <v>Obec Svratouch</v>
      </c>
      <c r="G121" s="40"/>
      <c r="H121" s="40"/>
      <c r="I121" s="32" t="s">
        <v>30</v>
      </c>
      <c r="J121" s="36" t="str">
        <f>E23</f>
        <v>Envicons,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32" t="s">
        <v>35</v>
      </c>
      <c r="J122" s="36" t="str">
        <f>E26</f>
        <v>Envicons,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9"/>
      <c r="B124" s="200"/>
      <c r="C124" s="201" t="s">
        <v>139</v>
      </c>
      <c r="D124" s="202" t="s">
        <v>62</v>
      </c>
      <c r="E124" s="202" t="s">
        <v>58</v>
      </c>
      <c r="F124" s="202" t="s">
        <v>59</v>
      </c>
      <c r="G124" s="202" t="s">
        <v>140</v>
      </c>
      <c r="H124" s="202" t="s">
        <v>141</v>
      </c>
      <c r="I124" s="202" t="s">
        <v>142</v>
      </c>
      <c r="J124" s="202" t="s">
        <v>132</v>
      </c>
      <c r="K124" s="203" t="s">
        <v>143</v>
      </c>
      <c r="L124" s="204"/>
      <c r="M124" s="100" t="s">
        <v>1</v>
      </c>
      <c r="N124" s="101" t="s">
        <v>41</v>
      </c>
      <c r="O124" s="101" t="s">
        <v>144</v>
      </c>
      <c r="P124" s="101" t="s">
        <v>145</v>
      </c>
      <c r="Q124" s="101" t="s">
        <v>146</v>
      </c>
      <c r="R124" s="101" t="s">
        <v>147</v>
      </c>
      <c r="S124" s="101" t="s">
        <v>148</v>
      </c>
      <c r="T124" s="102" t="s">
        <v>149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63" s="2" customFormat="1" ht="22.8" customHeight="1">
      <c r="A125" s="38"/>
      <c r="B125" s="39"/>
      <c r="C125" s="107" t="s">
        <v>150</v>
      </c>
      <c r="D125" s="40"/>
      <c r="E125" s="40"/>
      <c r="F125" s="40"/>
      <c r="G125" s="40"/>
      <c r="H125" s="40"/>
      <c r="I125" s="40"/>
      <c r="J125" s="205">
        <f>BK125</f>
        <v>0</v>
      </c>
      <c r="K125" s="40"/>
      <c r="L125" s="44"/>
      <c r="M125" s="103"/>
      <c r="N125" s="206"/>
      <c r="O125" s="104"/>
      <c r="P125" s="207">
        <f>P126</f>
        <v>0</v>
      </c>
      <c r="Q125" s="104"/>
      <c r="R125" s="207">
        <f>R126</f>
        <v>0.9007558000000001</v>
      </c>
      <c r="S125" s="104"/>
      <c r="T125" s="208">
        <f>T126</f>
        <v>0.3225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134</v>
      </c>
      <c r="BK125" s="209">
        <f>BK126</f>
        <v>0</v>
      </c>
    </row>
    <row r="126" spans="1:63" s="12" customFormat="1" ht="25.9" customHeight="1">
      <c r="A126" s="12"/>
      <c r="B126" s="210"/>
      <c r="C126" s="211"/>
      <c r="D126" s="212" t="s">
        <v>76</v>
      </c>
      <c r="E126" s="213" t="s">
        <v>151</v>
      </c>
      <c r="F126" s="213" t="s">
        <v>152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P127+P151+P155+P188</f>
        <v>0</v>
      </c>
      <c r="Q126" s="218"/>
      <c r="R126" s="219">
        <f>R127+R151+R155+R188</f>
        <v>0.9007558000000001</v>
      </c>
      <c r="S126" s="218"/>
      <c r="T126" s="220">
        <f>T127+T151+T155+T188</f>
        <v>0.3225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84</v>
      </c>
      <c r="AT126" s="222" t="s">
        <v>76</v>
      </c>
      <c r="AU126" s="222" t="s">
        <v>77</v>
      </c>
      <c r="AY126" s="221" t="s">
        <v>153</v>
      </c>
      <c r="BK126" s="223">
        <f>BK127+BK151+BK155+BK188</f>
        <v>0</v>
      </c>
    </row>
    <row r="127" spans="1:63" s="12" customFormat="1" ht="22.8" customHeight="1">
      <c r="A127" s="12"/>
      <c r="B127" s="210"/>
      <c r="C127" s="211"/>
      <c r="D127" s="212" t="s">
        <v>76</v>
      </c>
      <c r="E127" s="224" t="s">
        <v>84</v>
      </c>
      <c r="F127" s="224" t="s">
        <v>154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SUM(P128:P150)</f>
        <v>0</v>
      </c>
      <c r="Q127" s="218"/>
      <c r="R127" s="219">
        <f>SUM(R128:R150)</f>
        <v>0.030576</v>
      </c>
      <c r="S127" s="218"/>
      <c r="T127" s="220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84</v>
      </c>
      <c r="AT127" s="222" t="s">
        <v>76</v>
      </c>
      <c r="AU127" s="222" t="s">
        <v>84</v>
      </c>
      <c r="AY127" s="221" t="s">
        <v>153</v>
      </c>
      <c r="BK127" s="223">
        <f>SUM(BK128:BK150)</f>
        <v>0</v>
      </c>
    </row>
    <row r="128" spans="1:65" s="2" customFormat="1" ht="33" customHeight="1">
      <c r="A128" s="38"/>
      <c r="B128" s="39"/>
      <c r="C128" s="226" t="s">
        <v>84</v>
      </c>
      <c r="D128" s="226" t="s">
        <v>155</v>
      </c>
      <c r="E128" s="227" t="s">
        <v>530</v>
      </c>
      <c r="F128" s="228" t="s">
        <v>531</v>
      </c>
      <c r="G128" s="229" t="s">
        <v>184</v>
      </c>
      <c r="H128" s="230">
        <v>14.6</v>
      </c>
      <c r="I128" s="231"/>
      <c r="J128" s="232">
        <f>ROUND(I128*H128,2)</f>
        <v>0</v>
      </c>
      <c r="K128" s="228" t="s">
        <v>166</v>
      </c>
      <c r="L128" s="44"/>
      <c r="M128" s="233" t="s">
        <v>1</v>
      </c>
      <c r="N128" s="234" t="s">
        <v>42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159</v>
      </c>
      <c r="AT128" s="237" t="s">
        <v>155</v>
      </c>
      <c r="AU128" s="237" t="s">
        <v>86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84</v>
      </c>
      <c r="BK128" s="238">
        <f>ROUND(I128*H128,2)</f>
        <v>0</v>
      </c>
      <c r="BL128" s="17" t="s">
        <v>159</v>
      </c>
      <c r="BM128" s="237" t="s">
        <v>532</v>
      </c>
    </row>
    <row r="129" spans="1:51" s="13" customFormat="1" ht="12">
      <c r="A129" s="13"/>
      <c r="B129" s="239"/>
      <c r="C129" s="240"/>
      <c r="D129" s="241" t="s">
        <v>161</v>
      </c>
      <c r="E129" s="242" t="s">
        <v>1</v>
      </c>
      <c r="F129" s="243" t="s">
        <v>533</v>
      </c>
      <c r="G129" s="240"/>
      <c r="H129" s="244">
        <v>14.6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161</v>
      </c>
      <c r="AU129" s="250" t="s">
        <v>86</v>
      </c>
      <c r="AV129" s="13" t="s">
        <v>86</v>
      </c>
      <c r="AW129" s="13" t="s">
        <v>34</v>
      </c>
      <c r="AX129" s="13" t="s">
        <v>84</v>
      </c>
      <c r="AY129" s="250" t="s">
        <v>153</v>
      </c>
    </row>
    <row r="130" spans="1:51" s="14" customFormat="1" ht="12">
      <c r="A130" s="14"/>
      <c r="B130" s="251"/>
      <c r="C130" s="252"/>
      <c r="D130" s="241" t="s">
        <v>161</v>
      </c>
      <c r="E130" s="253" t="s">
        <v>1</v>
      </c>
      <c r="F130" s="254" t="s">
        <v>534</v>
      </c>
      <c r="G130" s="252"/>
      <c r="H130" s="253" t="s">
        <v>1</v>
      </c>
      <c r="I130" s="255"/>
      <c r="J130" s="252"/>
      <c r="K130" s="252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161</v>
      </c>
      <c r="AU130" s="260" t="s">
        <v>86</v>
      </c>
      <c r="AV130" s="14" t="s">
        <v>84</v>
      </c>
      <c r="AW130" s="14" t="s">
        <v>34</v>
      </c>
      <c r="AX130" s="14" t="s">
        <v>77</v>
      </c>
      <c r="AY130" s="260" t="s">
        <v>153</v>
      </c>
    </row>
    <row r="131" spans="1:65" s="2" customFormat="1" ht="21.75" customHeight="1">
      <c r="A131" s="38"/>
      <c r="B131" s="39"/>
      <c r="C131" s="226" t="s">
        <v>86</v>
      </c>
      <c r="D131" s="226" t="s">
        <v>155</v>
      </c>
      <c r="E131" s="227" t="s">
        <v>535</v>
      </c>
      <c r="F131" s="228" t="s">
        <v>536</v>
      </c>
      <c r="G131" s="229" t="s">
        <v>158</v>
      </c>
      <c r="H131" s="230">
        <v>36.4</v>
      </c>
      <c r="I131" s="231"/>
      <c r="J131" s="232">
        <f>ROUND(I131*H131,2)</f>
        <v>0</v>
      </c>
      <c r="K131" s="228" t="s">
        <v>166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0.00084</v>
      </c>
      <c r="R131" s="235">
        <f>Q131*H131</f>
        <v>0.030576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159</v>
      </c>
      <c r="AT131" s="237" t="s">
        <v>155</v>
      </c>
      <c r="AU131" s="237" t="s">
        <v>86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84</v>
      </c>
      <c r="BK131" s="238">
        <f>ROUND(I131*H131,2)</f>
        <v>0</v>
      </c>
      <c r="BL131" s="17" t="s">
        <v>159</v>
      </c>
      <c r="BM131" s="237" t="s">
        <v>537</v>
      </c>
    </row>
    <row r="132" spans="1:51" s="13" customFormat="1" ht="12">
      <c r="A132" s="13"/>
      <c r="B132" s="239"/>
      <c r="C132" s="240"/>
      <c r="D132" s="241" t="s">
        <v>161</v>
      </c>
      <c r="E132" s="242" t="s">
        <v>1</v>
      </c>
      <c r="F132" s="243" t="s">
        <v>538</v>
      </c>
      <c r="G132" s="240"/>
      <c r="H132" s="244">
        <v>36.4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161</v>
      </c>
      <c r="AU132" s="250" t="s">
        <v>86</v>
      </c>
      <c r="AV132" s="13" t="s">
        <v>86</v>
      </c>
      <c r="AW132" s="13" t="s">
        <v>34</v>
      </c>
      <c r="AX132" s="13" t="s">
        <v>84</v>
      </c>
      <c r="AY132" s="250" t="s">
        <v>153</v>
      </c>
    </row>
    <row r="133" spans="1:51" s="14" customFormat="1" ht="12">
      <c r="A133" s="14"/>
      <c r="B133" s="251"/>
      <c r="C133" s="252"/>
      <c r="D133" s="241" t="s">
        <v>161</v>
      </c>
      <c r="E133" s="253" t="s">
        <v>1</v>
      </c>
      <c r="F133" s="254" t="s">
        <v>534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161</v>
      </c>
      <c r="AU133" s="260" t="s">
        <v>86</v>
      </c>
      <c r="AV133" s="14" t="s">
        <v>84</v>
      </c>
      <c r="AW133" s="14" t="s">
        <v>34</v>
      </c>
      <c r="AX133" s="14" t="s">
        <v>77</v>
      </c>
      <c r="AY133" s="260" t="s">
        <v>153</v>
      </c>
    </row>
    <row r="134" spans="1:65" s="2" customFormat="1" ht="24.15" customHeight="1">
      <c r="A134" s="38"/>
      <c r="B134" s="39"/>
      <c r="C134" s="226" t="s">
        <v>169</v>
      </c>
      <c r="D134" s="226" t="s">
        <v>155</v>
      </c>
      <c r="E134" s="227" t="s">
        <v>539</v>
      </c>
      <c r="F134" s="228" t="s">
        <v>540</v>
      </c>
      <c r="G134" s="229" t="s">
        <v>158</v>
      </c>
      <c r="H134" s="230">
        <v>36.4</v>
      </c>
      <c r="I134" s="231"/>
      <c r="J134" s="232">
        <f>ROUND(I134*H134,2)</f>
        <v>0</v>
      </c>
      <c r="K134" s="228" t="s">
        <v>166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159</v>
      </c>
      <c r="AT134" s="237" t="s">
        <v>155</v>
      </c>
      <c r="AU134" s="237" t="s">
        <v>86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84</v>
      </c>
      <c r="BK134" s="238">
        <f>ROUND(I134*H134,2)</f>
        <v>0</v>
      </c>
      <c r="BL134" s="17" t="s">
        <v>159</v>
      </c>
      <c r="BM134" s="237" t="s">
        <v>541</v>
      </c>
    </row>
    <row r="135" spans="1:51" s="13" customFormat="1" ht="12">
      <c r="A135" s="13"/>
      <c r="B135" s="239"/>
      <c r="C135" s="240"/>
      <c r="D135" s="241" t="s">
        <v>161</v>
      </c>
      <c r="E135" s="242" t="s">
        <v>1</v>
      </c>
      <c r="F135" s="243" t="s">
        <v>538</v>
      </c>
      <c r="G135" s="240"/>
      <c r="H135" s="244">
        <v>36.4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161</v>
      </c>
      <c r="AU135" s="250" t="s">
        <v>86</v>
      </c>
      <c r="AV135" s="13" t="s">
        <v>86</v>
      </c>
      <c r="AW135" s="13" t="s">
        <v>34</v>
      </c>
      <c r="AX135" s="13" t="s">
        <v>84</v>
      </c>
      <c r="AY135" s="250" t="s">
        <v>153</v>
      </c>
    </row>
    <row r="136" spans="1:51" s="14" customFormat="1" ht="12">
      <c r="A136" s="14"/>
      <c r="B136" s="251"/>
      <c r="C136" s="252"/>
      <c r="D136" s="241" t="s">
        <v>161</v>
      </c>
      <c r="E136" s="253" t="s">
        <v>1</v>
      </c>
      <c r="F136" s="254" t="s">
        <v>534</v>
      </c>
      <c r="G136" s="252"/>
      <c r="H136" s="253" t="s">
        <v>1</v>
      </c>
      <c r="I136" s="255"/>
      <c r="J136" s="252"/>
      <c r="K136" s="252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161</v>
      </c>
      <c r="AU136" s="260" t="s">
        <v>86</v>
      </c>
      <c r="AV136" s="14" t="s">
        <v>84</v>
      </c>
      <c r="AW136" s="14" t="s">
        <v>34</v>
      </c>
      <c r="AX136" s="14" t="s">
        <v>77</v>
      </c>
      <c r="AY136" s="260" t="s">
        <v>153</v>
      </c>
    </row>
    <row r="137" spans="1:65" s="2" customFormat="1" ht="33" customHeight="1">
      <c r="A137" s="38"/>
      <c r="B137" s="39"/>
      <c r="C137" s="226" t="s">
        <v>159</v>
      </c>
      <c r="D137" s="226" t="s">
        <v>155</v>
      </c>
      <c r="E137" s="227" t="s">
        <v>215</v>
      </c>
      <c r="F137" s="228" t="s">
        <v>216</v>
      </c>
      <c r="G137" s="229" t="s">
        <v>184</v>
      </c>
      <c r="H137" s="230">
        <v>3.6</v>
      </c>
      <c r="I137" s="231"/>
      <c r="J137" s="232">
        <f>ROUND(I137*H137,2)</f>
        <v>0</v>
      </c>
      <c r="K137" s="228" t="s">
        <v>166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159</v>
      </c>
      <c r="AT137" s="237" t="s">
        <v>155</v>
      </c>
      <c r="AU137" s="237" t="s">
        <v>86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84</v>
      </c>
      <c r="BK137" s="238">
        <f>ROUND(I137*H137,2)</f>
        <v>0</v>
      </c>
      <c r="BL137" s="17" t="s">
        <v>159</v>
      </c>
      <c r="BM137" s="237" t="s">
        <v>542</v>
      </c>
    </row>
    <row r="138" spans="1:51" s="13" customFormat="1" ht="12">
      <c r="A138" s="13"/>
      <c r="B138" s="239"/>
      <c r="C138" s="240"/>
      <c r="D138" s="241" t="s">
        <v>161</v>
      </c>
      <c r="E138" s="242" t="s">
        <v>1</v>
      </c>
      <c r="F138" s="243" t="s">
        <v>543</v>
      </c>
      <c r="G138" s="240"/>
      <c r="H138" s="244">
        <v>3.6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161</v>
      </c>
      <c r="AU138" s="250" t="s">
        <v>86</v>
      </c>
      <c r="AV138" s="13" t="s">
        <v>86</v>
      </c>
      <c r="AW138" s="13" t="s">
        <v>34</v>
      </c>
      <c r="AX138" s="13" t="s">
        <v>84</v>
      </c>
      <c r="AY138" s="250" t="s">
        <v>153</v>
      </c>
    </row>
    <row r="139" spans="1:51" s="14" customFormat="1" ht="12">
      <c r="A139" s="14"/>
      <c r="B139" s="251"/>
      <c r="C139" s="252"/>
      <c r="D139" s="241" t="s">
        <v>161</v>
      </c>
      <c r="E139" s="253" t="s">
        <v>1</v>
      </c>
      <c r="F139" s="254" t="s">
        <v>534</v>
      </c>
      <c r="G139" s="252"/>
      <c r="H139" s="253" t="s">
        <v>1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161</v>
      </c>
      <c r="AU139" s="260" t="s">
        <v>86</v>
      </c>
      <c r="AV139" s="14" t="s">
        <v>84</v>
      </c>
      <c r="AW139" s="14" t="s">
        <v>34</v>
      </c>
      <c r="AX139" s="14" t="s">
        <v>77</v>
      </c>
      <c r="AY139" s="260" t="s">
        <v>153</v>
      </c>
    </row>
    <row r="140" spans="1:65" s="2" customFormat="1" ht="37.8" customHeight="1">
      <c r="A140" s="38"/>
      <c r="B140" s="39"/>
      <c r="C140" s="226" t="s">
        <v>181</v>
      </c>
      <c r="D140" s="226" t="s">
        <v>155</v>
      </c>
      <c r="E140" s="227" t="s">
        <v>220</v>
      </c>
      <c r="F140" s="228" t="s">
        <v>221</v>
      </c>
      <c r="G140" s="229" t="s">
        <v>184</v>
      </c>
      <c r="H140" s="230">
        <v>72</v>
      </c>
      <c r="I140" s="231"/>
      <c r="J140" s="232">
        <f>ROUND(I140*H140,2)</f>
        <v>0</v>
      </c>
      <c r="K140" s="228" t="s">
        <v>166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159</v>
      </c>
      <c r="AT140" s="237" t="s">
        <v>155</v>
      </c>
      <c r="AU140" s="237" t="s">
        <v>86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84</v>
      </c>
      <c r="BK140" s="238">
        <f>ROUND(I140*H140,2)</f>
        <v>0</v>
      </c>
      <c r="BL140" s="17" t="s">
        <v>159</v>
      </c>
      <c r="BM140" s="237" t="s">
        <v>544</v>
      </c>
    </row>
    <row r="141" spans="1:51" s="13" customFormat="1" ht="12">
      <c r="A141" s="13"/>
      <c r="B141" s="239"/>
      <c r="C141" s="240"/>
      <c r="D141" s="241" t="s">
        <v>161</v>
      </c>
      <c r="E141" s="242" t="s">
        <v>1</v>
      </c>
      <c r="F141" s="243" t="s">
        <v>545</v>
      </c>
      <c r="G141" s="240"/>
      <c r="H141" s="244">
        <v>72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161</v>
      </c>
      <c r="AU141" s="250" t="s">
        <v>86</v>
      </c>
      <c r="AV141" s="13" t="s">
        <v>86</v>
      </c>
      <c r="AW141" s="13" t="s">
        <v>34</v>
      </c>
      <c r="AX141" s="13" t="s">
        <v>84</v>
      </c>
      <c r="AY141" s="250" t="s">
        <v>153</v>
      </c>
    </row>
    <row r="142" spans="1:51" s="14" customFormat="1" ht="12">
      <c r="A142" s="14"/>
      <c r="B142" s="251"/>
      <c r="C142" s="252"/>
      <c r="D142" s="241" t="s">
        <v>161</v>
      </c>
      <c r="E142" s="253" t="s">
        <v>1</v>
      </c>
      <c r="F142" s="254" t="s">
        <v>324</v>
      </c>
      <c r="G142" s="252"/>
      <c r="H142" s="253" t="s">
        <v>1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161</v>
      </c>
      <c r="AU142" s="260" t="s">
        <v>86</v>
      </c>
      <c r="AV142" s="14" t="s">
        <v>84</v>
      </c>
      <c r="AW142" s="14" t="s">
        <v>34</v>
      </c>
      <c r="AX142" s="14" t="s">
        <v>77</v>
      </c>
      <c r="AY142" s="260" t="s">
        <v>153</v>
      </c>
    </row>
    <row r="143" spans="1:51" s="14" customFormat="1" ht="12">
      <c r="A143" s="14"/>
      <c r="B143" s="251"/>
      <c r="C143" s="252"/>
      <c r="D143" s="241" t="s">
        <v>161</v>
      </c>
      <c r="E143" s="253" t="s">
        <v>1</v>
      </c>
      <c r="F143" s="254" t="s">
        <v>534</v>
      </c>
      <c r="G143" s="252"/>
      <c r="H143" s="253" t="s">
        <v>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161</v>
      </c>
      <c r="AU143" s="260" t="s">
        <v>86</v>
      </c>
      <c r="AV143" s="14" t="s">
        <v>84</v>
      </c>
      <c r="AW143" s="14" t="s">
        <v>34</v>
      </c>
      <c r="AX143" s="14" t="s">
        <v>77</v>
      </c>
      <c r="AY143" s="260" t="s">
        <v>153</v>
      </c>
    </row>
    <row r="144" spans="1:65" s="2" customFormat="1" ht="24.15" customHeight="1">
      <c r="A144" s="38"/>
      <c r="B144" s="39"/>
      <c r="C144" s="226" t="s">
        <v>187</v>
      </c>
      <c r="D144" s="226" t="s">
        <v>155</v>
      </c>
      <c r="E144" s="227" t="s">
        <v>241</v>
      </c>
      <c r="F144" s="228" t="s">
        <v>242</v>
      </c>
      <c r="G144" s="229" t="s">
        <v>243</v>
      </c>
      <c r="H144" s="230">
        <v>6.84</v>
      </c>
      <c r="I144" s="231"/>
      <c r="J144" s="232">
        <f>ROUND(I144*H144,2)</f>
        <v>0</v>
      </c>
      <c r="K144" s="228" t="s">
        <v>166</v>
      </c>
      <c r="L144" s="44"/>
      <c r="M144" s="233" t="s">
        <v>1</v>
      </c>
      <c r="N144" s="234" t="s">
        <v>42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159</v>
      </c>
      <c r="AT144" s="237" t="s">
        <v>155</v>
      </c>
      <c r="AU144" s="237" t="s">
        <v>86</v>
      </c>
      <c r="AY144" s="17" t="s">
        <v>153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84</v>
      </c>
      <c r="BK144" s="238">
        <f>ROUND(I144*H144,2)</f>
        <v>0</v>
      </c>
      <c r="BL144" s="17" t="s">
        <v>159</v>
      </c>
      <c r="BM144" s="237" t="s">
        <v>546</v>
      </c>
    </row>
    <row r="145" spans="1:51" s="13" customFormat="1" ht="12">
      <c r="A145" s="13"/>
      <c r="B145" s="239"/>
      <c r="C145" s="240"/>
      <c r="D145" s="241" t="s">
        <v>161</v>
      </c>
      <c r="E145" s="242" t="s">
        <v>1</v>
      </c>
      <c r="F145" s="243" t="s">
        <v>547</v>
      </c>
      <c r="G145" s="240"/>
      <c r="H145" s="244">
        <v>6.84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161</v>
      </c>
      <c r="AU145" s="250" t="s">
        <v>86</v>
      </c>
      <c r="AV145" s="13" t="s">
        <v>86</v>
      </c>
      <c r="AW145" s="13" t="s">
        <v>34</v>
      </c>
      <c r="AX145" s="13" t="s">
        <v>84</v>
      </c>
      <c r="AY145" s="250" t="s">
        <v>153</v>
      </c>
    </row>
    <row r="146" spans="1:51" s="14" customFormat="1" ht="12">
      <c r="A146" s="14"/>
      <c r="B146" s="251"/>
      <c r="C146" s="252"/>
      <c r="D146" s="241" t="s">
        <v>161</v>
      </c>
      <c r="E146" s="253" t="s">
        <v>1</v>
      </c>
      <c r="F146" s="254" t="s">
        <v>548</v>
      </c>
      <c r="G146" s="252"/>
      <c r="H146" s="253" t="s">
        <v>1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161</v>
      </c>
      <c r="AU146" s="260" t="s">
        <v>86</v>
      </c>
      <c r="AV146" s="14" t="s">
        <v>84</v>
      </c>
      <c r="AW146" s="14" t="s">
        <v>34</v>
      </c>
      <c r="AX146" s="14" t="s">
        <v>77</v>
      </c>
      <c r="AY146" s="260" t="s">
        <v>153</v>
      </c>
    </row>
    <row r="147" spans="1:51" s="14" customFormat="1" ht="12">
      <c r="A147" s="14"/>
      <c r="B147" s="251"/>
      <c r="C147" s="252"/>
      <c r="D147" s="241" t="s">
        <v>161</v>
      </c>
      <c r="E147" s="253" t="s">
        <v>1</v>
      </c>
      <c r="F147" s="254" t="s">
        <v>534</v>
      </c>
      <c r="G147" s="252"/>
      <c r="H147" s="253" t="s">
        <v>1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161</v>
      </c>
      <c r="AU147" s="260" t="s">
        <v>86</v>
      </c>
      <c r="AV147" s="14" t="s">
        <v>84</v>
      </c>
      <c r="AW147" s="14" t="s">
        <v>34</v>
      </c>
      <c r="AX147" s="14" t="s">
        <v>77</v>
      </c>
      <c r="AY147" s="260" t="s">
        <v>153</v>
      </c>
    </row>
    <row r="148" spans="1:65" s="2" customFormat="1" ht="24.15" customHeight="1">
      <c r="A148" s="38"/>
      <c r="B148" s="39"/>
      <c r="C148" s="226" t="s">
        <v>194</v>
      </c>
      <c r="D148" s="226" t="s">
        <v>155</v>
      </c>
      <c r="E148" s="227" t="s">
        <v>329</v>
      </c>
      <c r="F148" s="228" t="s">
        <v>330</v>
      </c>
      <c r="G148" s="229" t="s">
        <v>184</v>
      </c>
      <c r="H148" s="230">
        <v>11</v>
      </c>
      <c r="I148" s="231"/>
      <c r="J148" s="232">
        <f>ROUND(I148*H148,2)</f>
        <v>0</v>
      </c>
      <c r="K148" s="228" t="s">
        <v>166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159</v>
      </c>
      <c r="AT148" s="237" t="s">
        <v>155</v>
      </c>
      <c r="AU148" s="237" t="s">
        <v>86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84</v>
      </c>
      <c r="BK148" s="238">
        <f>ROUND(I148*H148,2)</f>
        <v>0</v>
      </c>
      <c r="BL148" s="17" t="s">
        <v>159</v>
      </c>
      <c r="BM148" s="237" t="s">
        <v>549</v>
      </c>
    </row>
    <row r="149" spans="1:51" s="13" customFormat="1" ht="12">
      <c r="A149" s="13"/>
      <c r="B149" s="239"/>
      <c r="C149" s="240"/>
      <c r="D149" s="241" t="s">
        <v>161</v>
      </c>
      <c r="E149" s="242" t="s">
        <v>1</v>
      </c>
      <c r="F149" s="243" t="s">
        <v>255</v>
      </c>
      <c r="G149" s="240"/>
      <c r="H149" s="244">
        <v>11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161</v>
      </c>
      <c r="AU149" s="250" t="s">
        <v>86</v>
      </c>
      <c r="AV149" s="13" t="s">
        <v>86</v>
      </c>
      <c r="AW149" s="13" t="s">
        <v>34</v>
      </c>
      <c r="AX149" s="13" t="s">
        <v>84</v>
      </c>
      <c r="AY149" s="250" t="s">
        <v>153</v>
      </c>
    </row>
    <row r="150" spans="1:51" s="14" customFormat="1" ht="12">
      <c r="A150" s="14"/>
      <c r="B150" s="251"/>
      <c r="C150" s="252"/>
      <c r="D150" s="241" t="s">
        <v>161</v>
      </c>
      <c r="E150" s="253" t="s">
        <v>1</v>
      </c>
      <c r="F150" s="254" t="s">
        <v>534</v>
      </c>
      <c r="G150" s="252"/>
      <c r="H150" s="253" t="s">
        <v>1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161</v>
      </c>
      <c r="AU150" s="260" t="s">
        <v>86</v>
      </c>
      <c r="AV150" s="14" t="s">
        <v>84</v>
      </c>
      <c r="AW150" s="14" t="s">
        <v>34</v>
      </c>
      <c r="AX150" s="14" t="s">
        <v>77</v>
      </c>
      <c r="AY150" s="260" t="s">
        <v>153</v>
      </c>
    </row>
    <row r="151" spans="1:63" s="12" customFormat="1" ht="22.8" customHeight="1">
      <c r="A151" s="12"/>
      <c r="B151" s="210"/>
      <c r="C151" s="211"/>
      <c r="D151" s="212" t="s">
        <v>76</v>
      </c>
      <c r="E151" s="224" t="s">
        <v>159</v>
      </c>
      <c r="F151" s="224" t="s">
        <v>290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SUM(P152:P154)</f>
        <v>0</v>
      </c>
      <c r="Q151" s="218"/>
      <c r="R151" s="219">
        <f>SUM(R152:R154)</f>
        <v>0</v>
      </c>
      <c r="S151" s="218"/>
      <c r="T151" s="220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84</v>
      </c>
      <c r="AT151" s="222" t="s">
        <v>76</v>
      </c>
      <c r="AU151" s="222" t="s">
        <v>84</v>
      </c>
      <c r="AY151" s="221" t="s">
        <v>153</v>
      </c>
      <c r="BK151" s="223">
        <f>SUM(BK152:BK154)</f>
        <v>0</v>
      </c>
    </row>
    <row r="152" spans="1:65" s="2" customFormat="1" ht="24.15" customHeight="1">
      <c r="A152" s="38"/>
      <c r="B152" s="39"/>
      <c r="C152" s="226" t="s">
        <v>236</v>
      </c>
      <c r="D152" s="226" t="s">
        <v>155</v>
      </c>
      <c r="E152" s="227" t="s">
        <v>550</v>
      </c>
      <c r="F152" s="228" t="s">
        <v>551</v>
      </c>
      <c r="G152" s="229" t="s">
        <v>184</v>
      </c>
      <c r="H152" s="230">
        <v>6.3</v>
      </c>
      <c r="I152" s="231"/>
      <c r="J152" s="232">
        <f>ROUND(I152*H152,2)</f>
        <v>0</v>
      </c>
      <c r="K152" s="228" t="s">
        <v>166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159</v>
      </c>
      <c r="AT152" s="237" t="s">
        <v>155</v>
      </c>
      <c r="AU152" s="237" t="s">
        <v>86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84</v>
      </c>
      <c r="BK152" s="238">
        <f>ROUND(I152*H152,2)</f>
        <v>0</v>
      </c>
      <c r="BL152" s="17" t="s">
        <v>159</v>
      </c>
      <c r="BM152" s="237" t="s">
        <v>552</v>
      </c>
    </row>
    <row r="153" spans="1:51" s="13" customFormat="1" ht="12">
      <c r="A153" s="13"/>
      <c r="B153" s="239"/>
      <c r="C153" s="240"/>
      <c r="D153" s="241" t="s">
        <v>161</v>
      </c>
      <c r="E153" s="242" t="s">
        <v>1</v>
      </c>
      <c r="F153" s="243" t="s">
        <v>553</v>
      </c>
      <c r="G153" s="240"/>
      <c r="H153" s="244">
        <v>6.3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161</v>
      </c>
      <c r="AU153" s="250" t="s">
        <v>86</v>
      </c>
      <c r="AV153" s="13" t="s">
        <v>86</v>
      </c>
      <c r="AW153" s="13" t="s">
        <v>34</v>
      </c>
      <c r="AX153" s="13" t="s">
        <v>84</v>
      </c>
      <c r="AY153" s="250" t="s">
        <v>153</v>
      </c>
    </row>
    <row r="154" spans="1:51" s="14" customFormat="1" ht="12">
      <c r="A154" s="14"/>
      <c r="B154" s="251"/>
      <c r="C154" s="252"/>
      <c r="D154" s="241" t="s">
        <v>161</v>
      </c>
      <c r="E154" s="253" t="s">
        <v>1</v>
      </c>
      <c r="F154" s="254" t="s">
        <v>534</v>
      </c>
      <c r="G154" s="252"/>
      <c r="H154" s="253" t="s">
        <v>1</v>
      </c>
      <c r="I154" s="255"/>
      <c r="J154" s="252"/>
      <c r="K154" s="252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161</v>
      </c>
      <c r="AU154" s="260" t="s">
        <v>86</v>
      </c>
      <c r="AV154" s="14" t="s">
        <v>84</v>
      </c>
      <c r="AW154" s="14" t="s">
        <v>34</v>
      </c>
      <c r="AX154" s="14" t="s">
        <v>77</v>
      </c>
      <c r="AY154" s="260" t="s">
        <v>153</v>
      </c>
    </row>
    <row r="155" spans="1:63" s="12" customFormat="1" ht="22.8" customHeight="1">
      <c r="A155" s="12"/>
      <c r="B155" s="210"/>
      <c r="C155" s="211"/>
      <c r="D155" s="212" t="s">
        <v>76</v>
      </c>
      <c r="E155" s="224" t="s">
        <v>236</v>
      </c>
      <c r="F155" s="224" t="s">
        <v>554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SUM(P156:P187)</f>
        <v>0</v>
      </c>
      <c r="Q155" s="218"/>
      <c r="R155" s="219">
        <f>SUM(R156:R187)</f>
        <v>0.8701798000000001</v>
      </c>
      <c r="S155" s="218"/>
      <c r="T155" s="220">
        <f>SUM(T156:T187)</f>
        <v>0.3225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84</v>
      </c>
      <c r="AT155" s="222" t="s">
        <v>76</v>
      </c>
      <c r="AU155" s="222" t="s">
        <v>84</v>
      </c>
      <c r="AY155" s="221" t="s">
        <v>153</v>
      </c>
      <c r="BK155" s="223">
        <f>SUM(BK156:BK187)</f>
        <v>0</v>
      </c>
    </row>
    <row r="156" spans="1:65" s="2" customFormat="1" ht="24.15" customHeight="1">
      <c r="A156" s="38"/>
      <c r="B156" s="39"/>
      <c r="C156" s="226" t="s">
        <v>391</v>
      </c>
      <c r="D156" s="226" t="s">
        <v>155</v>
      </c>
      <c r="E156" s="227" t="s">
        <v>555</v>
      </c>
      <c r="F156" s="228" t="s">
        <v>556</v>
      </c>
      <c r="G156" s="229" t="s">
        <v>165</v>
      </c>
      <c r="H156" s="230">
        <v>14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42</v>
      </c>
      <c r="O156" s="91"/>
      <c r="P156" s="235">
        <f>O156*H156</f>
        <v>0</v>
      </c>
      <c r="Q156" s="235">
        <v>0.00154</v>
      </c>
      <c r="R156" s="235">
        <f>Q156*H156</f>
        <v>0.02156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159</v>
      </c>
      <c r="AT156" s="237" t="s">
        <v>155</v>
      </c>
      <c r="AU156" s="237" t="s">
        <v>86</v>
      </c>
      <c r="AY156" s="17" t="s">
        <v>153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84</v>
      </c>
      <c r="BK156" s="238">
        <f>ROUND(I156*H156,2)</f>
        <v>0</v>
      </c>
      <c r="BL156" s="17" t="s">
        <v>159</v>
      </c>
      <c r="BM156" s="237" t="s">
        <v>557</v>
      </c>
    </row>
    <row r="157" spans="1:51" s="13" customFormat="1" ht="12">
      <c r="A157" s="13"/>
      <c r="B157" s="239"/>
      <c r="C157" s="240"/>
      <c r="D157" s="241" t="s">
        <v>161</v>
      </c>
      <c r="E157" s="242" t="s">
        <v>1</v>
      </c>
      <c r="F157" s="243" t="s">
        <v>270</v>
      </c>
      <c r="G157" s="240"/>
      <c r="H157" s="244">
        <v>14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161</v>
      </c>
      <c r="AU157" s="250" t="s">
        <v>86</v>
      </c>
      <c r="AV157" s="13" t="s">
        <v>86</v>
      </c>
      <c r="AW157" s="13" t="s">
        <v>34</v>
      </c>
      <c r="AX157" s="13" t="s">
        <v>84</v>
      </c>
      <c r="AY157" s="250" t="s">
        <v>153</v>
      </c>
    </row>
    <row r="158" spans="1:51" s="14" customFormat="1" ht="12">
      <c r="A158" s="14"/>
      <c r="B158" s="251"/>
      <c r="C158" s="252"/>
      <c r="D158" s="241" t="s">
        <v>161</v>
      </c>
      <c r="E158" s="253" t="s">
        <v>1</v>
      </c>
      <c r="F158" s="254" t="s">
        <v>558</v>
      </c>
      <c r="G158" s="252"/>
      <c r="H158" s="253" t="s">
        <v>1</v>
      </c>
      <c r="I158" s="255"/>
      <c r="J158" s="252"/>
      <c r="K158" s="252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161</v>
      </c>
      <c r="AU158" s="260" t="s">
        <v>86</v>
      </c>
      <c r="AV158" s="14" t="s">
        <v>84</v>
      </c>
      <c r="AW158" s="14" t="s">
        <v>34</v>
      </c>
      <c r="AX158" s="14" t="s">
        <v>77</v>
      </c>
      <c r="AY158" s="260" t="s">
        <v>153</v>
      </c>
    </row>
    <row r="159" spans="1:65" s="2" customFormat="1" ht="24.15" customHeight="1">
      <c r="A159" s="38"/>
      <c r="B159" s="39"/>
      <c r="C159" s="280" t="s">
        <v>559</v>
      </c>
      <c r="D159" s="280" t="s">
        <v>560</v>
      </c>
      <c r="E159" s="281" t="s">
        <v>561</v>
      </c>
      <c r="F159" s="282" t="s">
        <v>562</v>
      </c>
      <c r="G159" s="283" t="s">
        <v>165</v>
      </c>
      <c r="H159" s="284">
        <v>14</v>
      </c>
      <c r="I159" s="285"/>
      <c r="J159" s="286">
        <f>ROUND(I159*H159,2)</f>
        <v>0</v>
      </c>
      <c r="K159" s="282" t="s">
        <v>1</v>
      </c>
      <c r="L159" s="287"/>
      <c r="M159" s="288" t="s">
        <v>1</v>
      </c>
      <c r="N159" s="289" t="s">
        <v>42</v>
      </c>
      <c r="O159" s="91"/>
      <c r="P159" s="235">
        <f>O159*H159</f>
        <v>0</v>
      </c>
      <c r="Q159" s="235">
        <v>0.0403</v>
      </c>
      <c r="R159" s="235">
        <f>Q159*H159</f>
        <v>0.5642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236</v>
      </c>
      <c r="AT159" s="237" t="s">
        <v>560</v>
      </c>
      <c r="AU159" s="237" t="s">
        <v>86</v>
      </c>
      <c r="AY159" s="17" t="s">
        <v>153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84</v>
      </c>
      <c r="BK159" s="238">
        <f>ROUND(I159*H159,2)</f>
        <v>0</v>
      </c>
      <c r="BL159" s="17" t="s">
        <v>159</v>
      </c>
      <c r="BM159" s="237" t="s">
        <v>563</v>
      </c>
    </row>
    <row r="160" spans="1:65" s="2" customFormat="1" ht="33" customHeight="1">
      <c r="A160" s="38"/>
      <c r="B160" s="39"/>
      <c r="C160" s="226" t="s">
        <v>192</v>
      </c>
      <c r="D160" s="226" t="s">
        <v>155</v>
      </c>
      <c r="E160" s="227" t="s">
        <v>564</v>
      </c>
      <c r="F160" s="228" t="s">
        <v>565</v>
      </c>
      <c r="G160" s="229" t="s">
        <v>165</v>
      </c>
      <c r="H160" s="230">
        <v>22</v>
      </c>
      <c r="I160" s="231"/>
      <c r="J160" s="232">
        <f>ROUND(I160*H160,2)</f>
        <v>0</v>
      </c>
      <c r="K160" s="228" t="s">
        <v>166</v>
      </c>
      <c r="L160" s="44"/>
      <c r="M160" s="233" t="s">
        <v>1</v>
      </c>
      <c r="N160" s="234" t="s">
        <v>42</v>
      </c>
      <c r="O160" s="91"/>
      <c r="P160" s="235">
        <f>O160*H160</f>
        <v>0</v>
      </c>
      <c r="Q160" s="235">
        <v>1E-05</v>
      </c>
      <c r="R160" s="235">
        <f>Q160*H160</f>
        <v>0.00022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159</v>
      </c>
      <c r="AT160" s="237" t="s">
        <v>155</v>
      </c>
      <c r="AU160" s="237" t="s">
        <v>86</v>
      </c>
      <c r="AY160" s="17" t="s">
        <v>153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84</v>
      </c>
      <c r="BK160" s="238">
        <f>ROUND(I160*H160,2)</f>
        <v>0</v>
      </c>
      <c r="BL160" s="17" t="s">
        <v>159</v>
      </c>
      <c r="BM160" s="237" t="s">
        <v>566</v>
      </c>
    </row>
    <row r="161" spans="1:51" s="13" customFormat="1" ht="12">
      <c r="A161" s="13"/>
      <c r="B161" s="239"/>
      <c r="C161" s="240"/>
      <c r="D161" s="241" t="s">
        <v>161</v>
      </c>
      <c r="E161" s="242" t="s">
        <v>1</v>
      </c>
      <c r="F161" s="243" t="s">
        <v>391</v>
      </c>
      <c r="G161" s="240"/>
      <c r="H161" s="244">
        <v>22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161</v>
      </c>
      <c r="AU161" s="250" t="s">
        <v>86</v>
      </c>
      <c r="AV161" s="13" t="s">
        <v>86</v>
      </c>
      <c r="AW161" s="13" t="s">
        <v>34</v>
      </c>
      <c r="AX161" s="13" t="s">
        <v>84</v>
      </c>
      <c r="AY161" s="250" t="s">
        <v>153</v>
      </c>
    </row>
    <row r="162" spans="1:51" s="14" customFormat="1" ht="12">
      <c r="A162" s="14"/>
      <c r="B162" s="251"/>
      <c r="C162" s="252"/>
      <c r="D162" s="241" t="s">
        <v>161</v>
      </c>
      <c r="E162" s="253" t="s">
        <v>1</v>
      </c>
      <c r="F162" s="254" t="s">
        <v>534</v>
      </c>
      <c r="G162" s="252"/>
      <c r="H162" s="253" t="s">
        <v>1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161</v>
      </c>
      <c r="AU162" s="260" t="s">
        <v>86</v>
      </c>
      <c r="AV162" s="14" t="s">
        <v>84</v>
      </c>
      <c r="AW162" s="14" t="s">
        <v>34</v>
      </c>
      <c r="AX162" s="14" t="s">
        <v>77</v>
      </c>
      <c r="AY162" s="260" t="s">
        <v>153</v>
      </c>
    </row>
    <row r="163" spans="1:65" s="2" customFormat="1" ht="16.5" customHeight="1">
      <c r="A163" s="38"/>
      <c r="B163" s="39"/>
      <c r="C163" s="280" t="s">
        <v>249</v>
      </c>
      <c r="D163" s="280" t="s">
        <v>560</v>
      </c>
      <c r="E163" s="281" t="s">
        <v>567</v>
      </c>
      <c r="F163" s="282" t="s">
        <v>568</v>
      </c>
      <c r="G163" s="283" t="s">
        <v>165</v>
      </c>
      <c r="H163" s="284">
        <v>22.66</v>
      </c>
      <c r="I163" s="285"/>
      <c r="J163" s="286">
        <f>ROUND(I163*H163,2)</f>
        <v>0</v>
      </c>
      <c r="K163" s="282" t="s">
        <v>166</v>
      </c>
      <c r="L163" s="287"/>
      <c r="M163" s="288" t="s">
        <v>1</v>
      </c>
      <c r="N163" s="289" t="s">
        <v>42</v>
      </c>
      <c r="O163" s="91"/>
      <c r="P163" s="235">
        <f>O163*H163</f>
        <v>0</v>
      </c>
      <c r="Q163" s="235">
        <v>0.01198</v>
      </c>
      <c r="R163" s="235">
        <f>Q163*H163</f>
        <v>0.2714668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236</v>
      </c>
      <c r="AT163" s="237" t="s">
        <v>560</v>
      </c>
      <c r="AU163" s="237" t="s">
        <v>86</v>
      </c>
      <c r="AY163" s="17" t="s">
        <v>153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84</v>
      </c>
      <c r="BK163" s="238">
        <f>ROUND(I163*H163,2)</f>
        <v>0</v>
      </c>
      <c r="BL163" s="17" t="s">
        <v>159</v>
      </c>
      <c r="BM163" s="237" t="s">
        <v>569</v>
      </c>
    </row>
    <row r="164" spans="1:51" s="13" customFormat="1" ht="12">
      <c r="A164" s="13"/>
      <c r="B164" s="239"/>
      <c r="C164" s="240"/>
      <c r="D164" s="241" t="s">
        <v>161</v>
      </c>
      <c r="E164" s="240"/>
      <c r="F164" s="243" t="s">
        <v>570</v>
      </c>
      <c r="G164" s="240"/>
      <c r="H164" s="244">
        <v>22.66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161</v>
      </c>
      <c r="AU164" s="250" t="s">
        <v>86</v>
      </c>
      <c r="AV164" s="13" t="s">
        <v>86</v>
      </c>
      <c r="AW164" s="13" t="s">
        <v>4</v>
      </c>
      <c r="AX164" s="13" t="s">
        <v>84</v>
      </c>
      <c r="AY164" s="250" t="s">
        <v>153</v>
      </c>
    </row>
    <row r="165" spans="1:65" s="2" customFormat="1" ht="24.15" customHeight="1">
      <c r="A165" s="38"/>
      <c r="B165" s="39"/>
      <c r="C165" s="226" t="s">
        <v>255</v>
      </c>
      <c r="D165" s="226" t="s">
        <v>155</v>
      </c>
      <c r="E165" s="227" t="s">
        <v>571</v>
      </c>
      <c r="F165" s="228" t="s">
        <v>572</v>
      </c>
      <c r="G165" s="229" t="s">
        <v>165</v>
      </c>
      <c r="H165" s="230">
        <v>21.5</v>
      </c>
      <c r="I165" s="231"/>
      <c r="J165" s="232">
        <f>ROUND(I165*H165,2)</f>
        <v>0</v>
      </c>
      <c r="K165" s="228" t="s">
        <v>166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0.015</v>
      </c>
      <c r="T165" s="236">
        <f>S165*H165</f>
        <v>0.3225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159</v>
      </c>
      <c r="AT165" s="237" t="s">
        <v>155</v>
      </c>
      <c r="AU165" s="237" t="s">
        <v>86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84</v>
      </c>
      <c r="BK165" s="238">
        <f>ROUND(I165*H165,2)</f>
        <v>0</v>
      </c>
      <c r="BL165" s="17" t="s">
        <v>159</v>
      </c>
      <c r="BM165" s="237" t="s">
        <v>573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574</v>
      </c>
      <c r="G166" s="240"/>
      <c r="H166" s="244">
        <v>21.5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84</v>
      </c>
      <c r="AY166" s="250" t="s">
        <v>153</v>
      </c>
    </row>
    <row r="167" spans="1:51" s="14" customFormat="1" ht="12">
      <c r="A167" s="14"/>
      <c r="B167" s="251"/>
      <c r="C167" s="252"/>
      <c r="D167" s="241" t="s">
        <v>161</v>
      </c>
      <c r="E167" s="253" t="s">
        <v>1</v>
      </c>
      <c r="F167" s="254" t="s">
        <v>575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161</v>
      </c>
      <c r="AU167" s="260" t="s">
        <v>86</v>
      </c>
      <c r="AV167" s="14" t="s">
        <v>84</v>
      </c>
      <c r="AW167" s="14" t="s">
        <v>34</v>
      </c>
      <c r="AX167" s="14" t="s">
        <v>77</v>
      </c>
      <c r="AY167" s="260" t="s">
        <v>153</v>
      </c>
    </row>
    <row r="168" spans="1:65" s="2" customFormat="1" ht="24.15" customHeight="1">
      <c r="A168" s="38"/>
      <c r="B168" s="39"/>
      <c r="C168" s="226" t="s">
        <v>260</v>
      </c>
      <c r="D168" s="226" t="s">
        <v>155</v>
      </c>
      <c r="E168" s="227" t="s">
        <v>576</v>
      </c>
      <c r="F168" s="228" t="s">
        <v>577</v>
      </c>
      <c r="G168" s="229" t="s">
        <v>578</v>
      </c>
      <c r="H168" s="230">
        <v>2</v>
      </c>
      <c r="I168" s="231"/>
      <c r="J168" s="232">
        <f>ROUND(I168*H168,2)</f>
        <v>0</v>
      </c>
      <c r="K168" s="228" t="s">
        <v>166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159</v>
      </c>
      <c r="AT168" s="237" t="s">
        <v>155</v>
      </c>
      <c r="AU168" s="237" t="s">
        <v>86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84</v>
      </c>
      <c r="BK168" s="238">
        <f>ROUND(I168*H168,2)</f>
        <v>0</v>
      </c>
      <c r="BL168" s="17" t="s">
        <v>159</v>
      </c>
      <c r="BM168" s="237" t="s">
        <v>579</v>
      </c>
    </row>
    <row r="169" spans="1:51" s="13" customFormat="1" ht="12">
      <c r="A169" s="13"/>
      <c r="B169" s="239"/>
      <c r="C169" s="240"/>
      <c r="D169" s="241" t="s">
        <v>161</v>
      </c>
      <c r="E169" s="242" t="s">
        <v>1</v>
      </c>
      <c r="F169" s="243" t="s">
        <v>86</v>
      </c>
      <c r="G169" s="240"/>
      <c r="H169" s="244">
        <v>2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161</v>
      </c>
      <c r="AU169" s="250" t="s">
        <v>86</v>
      </c>
      <c r="AV169" s="13" t="s">
        <v>86</v>
      </c>
      <c r="AW169" s="13" t="s">
        <v>34</v>
      </c>
      <c r="AX169" s="13" t="s">
        <v>84</v>
      </c>
      <c r="AY169" s="250" t="s">
        <v>153</v>
      </c>
    </row>
    <row r="170" spans="1:51" s="14" customFormat="1" ht="12">
      <c r="A170" s="14"/>
      <c r="B170" s="251"/>
      <c r="C170" s="252"/>
      <c r="D170" s="241" t="s">
        <v>161</v>
      </c>
      <c r="E170" s="253" t="s">
        <v>1</v>
      </c>
      <c r="F170" s="254" t="s">
        <v>534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161</v>
      </c>
      <c r="AU170" s="260" t="s">
        <v>86</v>
      </c>
      <c r="AV170" s="14" t="s">
        <v>84</v>
      </c>
      <c r="AW170" s="14" t="s">
        <v>34</v>
      </c>
      <c r="AX170" s="14" t="s">
        <v>77</v>
      </c>
      <c r="AY170" s="260" t="s">
        <v>153</v>
      </c>
    </row>
    <row r="171" spans="1:65" s="2" customFormat="1" ht="24.15" customHeight="1">
      <c r="A171" s="38"/>
      <c r="B171" s="39"/>
      <c r="C171" s="280" t="s">
        <v>265</v>
      </c>
      <c r="D171" s="280" t="s">
        <v>560</v>
      </c>
      <c r="E171" s="281" t="s">
        <v>580</v>
      </c>
      <c r="F171" s="282" t="s">
        <v>581</v>
      </c>
      <c r="G171" s="283" t="s">
        <v>578</v>
      </c>
      <c r="H171" s="284">
        <v>2</v>
      </c>
      <c r="I171" s="285"/>
      <c r="J171" s="286">
        <f>ROUND(I171*H171,2)</f>
        <v>0</v>
      </c>
      <c r="K171" s="282" t="s">
        <v>166</v>
      </c>
      <c r="L171" s="287"/>
      <c r="M171" s="288" t="s">
        <v>1</v>
      </c>
      <c r="N171" s="289" t="s">
        <v>42</v>
      </c>
      <c r="O171" s="91"/>
      <c r="P171" s="235">
        <f>O171*H171</f>
        <v>0</v>
      </c>
      <c r="Q171" s="235">
        <v>0.00272</v>
      </c>
      <c r="R171" s="235">
        <f>Q171*H171</f>
        <v>0.00544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236</v>
      </c>
      <c r="AT171" s="237" t="s">
        <v>560</v>
      </c>
      <c r="AU171" s="237" t="s">
        <v>86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84</v>
      </c>
      <c r="BK171" s="238">
        <f>ROUND(I171*H171,2)</f>
        <v>0</v>
      </c>
      <c r="BL171" s="17" t="s">
        <v>159</v>
      </c>
      <c r="BM171" s="237" t="s">
        <v>582</v>
      </c>
    </row>
    <row r="172" spans="1:65" s="2" customFormat="1" ht="21.75" customHeight="1">
      <c r="A172" s="38"/>
      <c r="B172" s="39"/>
      <c r="C172" s="226" t="s">
        <v>270</v>
      </c>
      <c r="D172" s="226" t="s">
        <v>155</v>
      </c>
      <c r="E172" s="227" t="s">
        <v>583</v>
      </c>
      <c r="F172" s="228" t="s">
        <v>584</v>
      </c>
      <c r="G172" s="229" t="s">
        <v>578</v>
      </c>
      <c r="H172" s="230">
        <v>7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42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159</v>
      </c>
      <c r="AT172" s="237" t="s">
        <v>155</v>
      </c>
      <c r="AU172" s="237" t="s">
        <v>86</v>
      </c>
      <c r="AY172" s="17" t="s">
        <v>153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84</v>
      </c>
      <c r="BK172" s="238">
        <f>ROUND(I172*H172,2)</f>
        <v>0</v>
      </c>
      <c r="BL172" s="17" t="s">
        <v>159</v>
      </c>
      <c r="BM172" s="237" t="s">
        <v>585</v>
      </c>
    </row>
    <row r="173" spans="1:65" s="2" customFormat="1" ht="16.5" customHeight="1">
      <c r="A173" s="38"/>
      <c r="B173" s="39"/>
      <c r="C173" s="280" t="s">
        <v>8</v>
      </c>
      <c r="D173" s="280" t="s">
        <v>560</v>
      </c>
      <c r="E173" s="281" t="s">
        <v>586</v>
      </c>
      <c r="F173" s="282" t="s">
        <v>587</v>
      </c>
      <c r="G173" s="283" t="s">
        <v>588</v>
      </c>
      <c r="H173" s="284">
        <v>2</v>
      </c>
      <c r="I173" s="285"/>
      <c r="J173" s="286">
        <f>ROUND(I173*H173,2)</f>
        <v>0</v>
      </c>
      <c r="K173" s="282" t="s">
        <v>1</v>
      </c>
      <c r="L173" s="287"/>
      <c r="M173" s="288" t="s">
        <v>1</v>
      </c>
      <c r="N173" s="289" t="s">
        <v>42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236</v>
      </c>
      <c r="AT173" s="237" t="s">
        <v>560</v>
      </c>
      <c r="AU173" s="237" t="s">
        <v>86</v>
      </c>
      <c r="AY173" s="17" t="s">
        <v>153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84</v>
      </c>
      <c r="BK173" s="238">
        <f>ROUND(I173*H173,2)</f>
        <v>0</v>
      </c>
      <c r="BL173" s="17" t="s">
        <v>159</v>
      </c>
      <c r="BM173" s="237" t="s">
        <v>589</v>
      </c>
    </row>
    <row r="174" spans="1:51" s="14" customFormat="1" ht="12">
      <c r="A174" s="14"/>
      <c r="B174" s="251"/>
      <c r="C174" s="252"/>
      <c r="D174" s="241" t="s">
        <v>161</v>
      </c>
      <c r="E174" s="253" t="s">
        <v>1</v>
      </c>
      <c r="F174" s="254" t="s">
        <v>534</v>
      </c>
      <c r="G174" s="252"/>
      <c r="H174" s="253" t="s">
        <v>1</v>
      </c>
      <c r="I174" s="255"/>
      <c r="J174" s="252"/>
      <c r="K174" s="252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161</v>
      </c>
      <c r="AU174" s="260" t="s">
        <v>86</v>
      </c>
      <c r="AV174" s="14" t="s">
        <v>84</v>
      </c>
      <c r="AW174" s="14" t="s">
        <v>34</v>
      </c>
      <c r="AX174" s="14" t="s">
        <v>77</v>
      </c>
      <c r="AY174" s="260" t="s">
        <v>153</v>
      </c>
    </row>
    <row r="175" spans="1:51" s="13" customFormat="1" ht="12">
      <c r="A175" s="13"/>
      <c r="B175" s="239"/>
      <c r="C175" s="240"/>
      <c r="D175" s="241" t="s">
        <v>161</v>
      </c>
      <c r="E175" s="242" t="s">
        <v>1</v>
      </c>
      <c r="F175" s="243" t="s">
        <v>86</v>
      </c>
      <c r="G175" s="240"/>
      <c r="H175" s="244">
        <v>2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161</v>
      </c>
      <c r="AU175" s="250" t="s">
        <v>86</v>
      </c>
      <c r="AV175" s="13" t="s">
        <v>86</v>
      </c>
      <c r="AW175" s="13" t="s">
        <v>34</v>
      </c>
      <c r="AX175" s="13" t="s">
        <v>84</v>
      </c>
      <c r="AY175" s="250" t="s">
        <v>153</v>
      </c>
    </row>
    <row r="176" spans="1:65" s="2" customFormat="1" ht="16.5" customHeight="1">
      <c r="A176" s="38"/>
      <c r="B176" s="39"/>
      <c r="C176" s="280" t="s">
        <v>282</v>
      </c>
      <c r="D176" s="280" t="s">
        <v>560</v>
      </c>
      <c r="E176" s="281" t="s">
        <v>590</v>
      </c>
      <c r="F176" s="282" t="s">
        <v>591</v>
      </c>
      <c r="G176" s="283" t="s">
        <v>588</v>
      </c>
      <c r="H176" s="284">
        <v>3</v>
      </c>
      <c r="I176" s="285"/>
      <c r="J176" s="286">
        <f>ROUND(I176*H176,2)</f>
        <v>0</v>
      </c>
      <c r="K176" s="282" t="s">
        <v>1</v>
      </c>
      <c r="L176" s="287"/>
      <c r="M176" s="288" t="s">
        <v>1</v>
      </c>
      <c r="N176" s="289" t="s">
        <v>42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236</v>
      </c>
      <c r="AT176" s="237" t="s">
        <v>560</v>
      </c>
      <c r="AU176" s="237" t="s">
        <v>86</v>
      </c>
      <c r="AY176" s="17" t="s">
        <v>153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84</v>
      </c>
      <c r="BK176" s="238">
        <f>ROUND(I176*H176,2)</f>
        <v>0</v>
      </c>
      <c r="BL176" s="17" t="s">
        <v>159</v>
      </c>
      <c r="BM176" s="237" t="s">
        <v>592</v>
      </c>
    </row>
    <row r="177" spans="1:51" s="14" customFormat="1" ht="12">
      <c r="A177" s="14"/>
      <c r="B177" s="251"/>
      <c r="C177" s="252"/>
      <c r="D177" s="241" t="s">
        <v>161</v>
      </c>
      <c r="E177" s="253" t="s">
        <v>1</v>
      </c>
      <c r="F177" s="254" t="s">
        <v>534</v>
      </c>
      <c r="G177" s="252"/>
      <c r="H177" s="253" t="s">
        <v>1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161</v>
      </c>
      <c r="AU177" s="260" t="s">
        <v>86</v>
      </c>
      <c r="AV177" s="14" t="s">
        <v>84</v>
      </c>
      <c r="AW177" s="14" t="s">
        <v>34</v>
      </c>
      <c r="AX177" s="14" t="s">
        <v>77</v>
      </c>
      <c r="AY177" s="260" t="s">
        <v>153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169</v>
      </c>
      <c r="G178" s="240"/>
      <c r="H178" s="244">
        <v>3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84</v>
      </c>
      <c r="AY178" s="250" t="s">
        <v>153</v>
      </c>
    </row>
    <row r="179" spans="1:65" s="2" customFormat="1" ht="16.5" customHeight="1">
      <c r="A179" s="38"/>
      <c r="B179" s="39"/>
      <c r="C179" s="280" t="s">
        <v>291</v>
      </c>
      <c r="D179" s="280" t="s">
        <v>560</v>
      </c>
      <c r="E179" s="281" t="s">
        <v>593</v>
      </c>
      <c r="F179" s="282" t="s">
        <v>594</v>
      </c>
      <c r="G179" s="283" t="s">
        <v>588</v>
      </c>
      <c r="H179" s="284">
        <v>2</v>
      </c>
      <c r="I179" s="285"/>
      <c r="J179" s="286">
        <f>ROUND(I179*H179,2)</f>
        <v>0</v>
      </c>
      <c r="K179" s="282" t="s">
        <v>1</v>
      </c>
      <c r="L179" s="287"/>
      <c r="M179" s="288" t="s">
        <v>1</v>
      </c>
      <c r="N179" s="289" t="s">
        <v>42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236</v>
      </c>
      <c r="AT179" s="237" t="s">
        <v>560</v>
      </c>
      <c r="AU179" s="237" t="s">
        <v>86</v>
      </c>
      <c r="AY179" s="17" t="s">
        <v>153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84</v>
      </c>
      <c r="BK179" s="238">
        <f>ROUND(I179*H179,2)</f>
        <v>0</v>
      </c>
      <c r="BL179" s="17" t="s">
        <v>159</v>
      </c>
      <c r="BM179" s="237" t="s">
        <v>595</v>
      </c>
    </row>
    <row r="180" spans="1:51" s="14" customFormat="1" ht="12">
      <c r="A180" s="14"/>
      <c r="B180" s="251"/>
      <c r="C180" s="252"/>
      <c r="D180" s="241" t="s">
        <v>161</v>
      </c>
      <c r="E180" s="253" t="s">
        <v>1</v>
      </c>
      <c r="F180" s="254" t="s">
        <v>534</v>
      </c>
      <c r="G180" s="252"/>
      <c r="H180" s="253" t="s">
        <v>1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161</v>
      </c>
      <c r="AU180" s="260" t="s">
        <v>86</v>
      </c>
      <c r="AV180" s="14" t="s">
        <v>84</v>
      </c>
      <c r="AW180" s="14" t="s">
        <v>34</v>
      </c>
      <c r="AX180" s="14" t="s">
        <v>77</v>
      </c>
      <c r="AY180" s="260" t="s">
        <v>153</v>
      </c>
    </row>
    <row r="181" spans="1:51" s="13" customFormat="1" ht="12">
      <c r="A181" s="13"/>
      <c r="B181" s="239"/>
      <c r="C181" s="240"/>
      <c r="D181" s="241" t="s">
        <v>161</v>
      </c>
      <c r="E181" s="242" t="s">
        <v>1</v>
      </c>
      <c r="F181" s="243" t="s">
        <v>86</v>
      </c>
      <c r="G181" s="240"/>
      <c r="H181" s="244">
        <v>2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161</v>
      </c>
      <c r="AU181" s="250" t="s">
        <v>86</v>
      </c>
      <c r="AV181" s="13" t="s">
        <v>86</v>
      </c>
      <c r="AW181" s="13" t="s">
        <v>34</v>
      </c>
      <c r="AX181" s="13" t="s">
        <v>84</v>
      </c>
      <c r="AY181" s="250" t="s">
        <v>153</v>
      </c>
    </row>
    <row r="182" spans="1:65" s="2" customFormat="1" ht="16.5" customHeight="1">
      <c r="A182" s="38"/>
      <c r="B182" s="39"/>
      <c r="C182" s="226" t="s">
        <v>297</v>
      </c>
      <c r="D182" s="226" t="s">
        <v>155</v>
      </c>
      <c r="E182" s="227" t="s">
        <v>596</v>
      </c>
      <c r="F182" s="228" t="s">
        <v>597</v>
      </c>
      <c r="G182" s="229" t="s">
        <v>165</v>
      </c>
      <c r="H182" s="230">
        <v>22.1</v>
      </c>
      <c r="I182" s="231"/>
      <c r="J182" s="232">
        <f>ROUND(I182*H182,2)</f>
        <v>0</v>
      </c>
      <c r="K182" s="228" t="s">
        <v>166</v>
      </c>
      <c r="L182" s="44"/>
      <c r="M182" s="233" t="s">
        <v>1</v>
      </c>
      <c r="N182" s="234" t="s">
        <v>42</v>
      </c>
      <c r="O182" s="91"/>
      <c r="P182" s="235">
        <f>O182*H182</f>
        <v>0</v>
      </c>
      <c r="Q182" s="235">
        <v>0.0002</v>
      </c>
      <c r="R182" s="235">
        <f>Q182*H182</f>
        <v>0.00442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159</v>
      </c>
      <c r="AT182" s="237" t="s">
        <v>155</v>
      </c>
      <c r="AU182" s="237" t="s">
        <v>86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84</v>
      </c>
      <c r="BK182" s="238">
        <f>ROUND(I182*H182,2)</f>
        <v>0</v>
      </c>
      <c r="BL182" s="17" t="s">
        <v>159</v>
      </c>
      <c r="BM182" s="237" t="s">
        <v>598</v>
      </c>
    </row>
    <row r="183" spans="1:51" s="13" customFormat="1" ht="12">
      <c r="A183" s="13"/>
      <c r="B183" s="239"/>
      <c r="C183" s="240"/>
      <c r="D183" s="241" t="s">
        <v>161</v>
      </c>
      <c r="E183" s="242" t="s">
        <v>1</v>
      </c>
      <c r="F183" s="243" t="s">
        <v>599</v>
      </c>
      <c r="G183" s="240"/>
      <c r="H183" s="244">
        <v>22.1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161</v>
      </c>
      <c r="AU183" s="250" t="s">
        <v>86</v>
      </c>
      <c r="AV183" s="13" t="s">
        <v>86</v>
      </c>
      <c r="AW183" s="13" t="s">
        <v>34</v>
      </c>
      <c r="AX183" s="13" t="s">
        <v>84</v>
      </c>
      <c r="AY183" s="250" t="s">
        <v>153</v>
      </c>
    </row>
    <row r="184" spans="1:51" s="14" customFormat="1" ht="12">
      <c r="A184" s="14"/>
      <c r="B184" s="251"/>
      <c r="C184" s="252"/>
      <c r="D184" s="241" t="s">
        <v>161</v>
      </c>
      <c r="E184" s="253" t="s">
        <v>1</v>
      </c>
      <c r="F184" s="254" t="s">
        <v>534</v>
      </c>
      <c r="G184" s="252"/>
      <c r="H184" s="253" t="s">
        <v>1</v>
      </c>
      <c r="I184" s="255"/>
      <c r="J184" s="252"/>
      <c r="K184" s="252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161</v>
      </c>
      <c r="AU184" s="260" t="s">
        <v>86</v>
      </c>
      <c r="AV184" s="14" t="s">
        <v>84</v>
      </c>
      <c r="AW184" s="14" t="s">
        <v>34</v>
      </c>
      <c r="AX184" s="14" t="s">
        <v>77</v>
      </c>
      <c r="AY184" s="260" t="s">
        <v>153</v>
      </c>
    </row>
    <row r="185" spans="1:65" s="2" customFormat="1" ht="21.75" customHeight="1">
      <c r="A185" s="38"/>
      <c r="B185" s="39"/>
      <c r="C185" s="226" t="s">
        <v>305</v>
      </c>
      <c r="D185" s="226" t="s">
        <v>155</v>
      </c>
      <c r="E185" s="227" t="s">
        <v>600</v>
      </c>
      <c r="F185" s="228" t="s">
        <v>601</v>
      </c>
      <c r="G185" s="229" t="s">
        <v>165</v>
      </c>
      <c r="H185" s="230">
        <v>22.1</v>
      </c>
      <c r="I185" s="231"/>
      <c r="J185" s="232">
        <f>ROUND(I185*H185,2)</f>
        <v>0</v>
      </c>
      <c r="K185" s="228" t="s">
        <v>166</v>
      </c>
      <c r="L185" s="44"/>
      <c r="M185" s="233" t="s">
        <v>1</v>
      </c>
      <c r="N185" s="234" t="s">
        <v>42</v>
      </c>
      <c r="O185" s="91"/>
      <c r="P185" s="235">
        <f>O185*H185</f>
        <v>0</v>
      </c>
      <c r="Q185" s="235">
        <v>0.00013</v>
      </c>
      <c r="R185" s="235">
        <f>Q185*H185</f>
        <v>0.002873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159</v>
      </c>
      <c r="AT185" s="237" t="s">
        <v>155</v>
      </c>
      <c r="AU185" s="237" t="s">
        <v>86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84</v>
      </c>
      <c r="BK185" s="238">
        <f>ROUND(I185*H185,2)</f>
        <v>0</v>
      </c>
      <c r="BL185" s="17" t="s">
        <v>159</v>
      </c>
      <c r="BM185" s="237" t="s">
        <v>602</v>
      </c>
    </row>
    <row r="186" spans="1:51" s="13" customFormat="1" ht="12">
      <c r="A186" s="13"/>
      <c r="B186" s="239"/>
      <c r="C186" s="240"/>
      <c r="D186" s="241" t="s">
        <v>161</v>
      </c>
      <c r="E186" s="242" t="s">
        <v>1</v>
      </c>
      <c r="F186" s="243" t="s">
        <v>599</v>
      </c>
      <c r="G186" s="240"/>
      <c r="H186" s="244">
        <v>22.1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161</v>
      </c>
      <c r="AU186" s="250" t="s">
        <v>86</v>
      </c>
      <c r="AV186" s="13" t="s">
        <v>86</v>
      </c>
      <c r="AW186" s="13" t="s">
        <v>34</v>
      </c>
      <c r="AX186" s="13" t="s">
        <v>84</v>
      </c>
      <c r="AY186" s="250" t="s">
        <v>153</v>
      </c>
    </row>
    <row r="187" spans="1:51" s="14" customFormat="1" ht="12">
      <c r="A187" s="14"/>
      <c r="B187" s="251"/>
      <c r="C187" s="252"/>
      <c r="D187" s="241" t="s">
        <v>161</v>
      </c>
      <c r="E187" s="253" t="s">
        <v>1</v>
      </c>
      <c r="F187" s="254" t="s">
        <v>534</v>
      </c>
      <c r="G187" s="252"/>
      <c r="H187" s="253" t="s">
        <v>1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161</v>
      </c>
      <c r="AU187" s="260" t="s">
        <v>86</v>
      </c>
      <c r="AV187" s="14" t="s">
        <v>84</v>
      </c>
      <c r="AW187" s="14" t="s">
        <v>34</v>
      </c>
      <c r="AX187" s="14" t="s">
        <v>77</v>
      </c>
      <c r="AY187" s="260" t="s">
        <v>153</v>
      </c>
    </row>
    <row r="188" spans="1:63" s="12" customFormat="1" ht="22.8" customHeight="1">
      <c r="A188" s="12"/>
      <c r="B188" s="210"/>
      <c r="C188" s="211"/>
      <c r="D188" s="212" t="s">
        <v>76</v>
      </c>
      <c r="E188" s="224" t="s">
        <v>303</v>
      </c>
      <c r="F188" s="224" t="s">
        <v>304</v>
      </c>
      <c r="G188" s="211"/>
      <c r="H188" s="211"/>
      <c r="I188" s="214"/>
      <c r="J188" s="225">
        <f>BK188</f>
        <v>0</v>
      </c>
      <c r="K188" s="211"/>
      <c r="L188" s="216"/>
      <c r="M188" s="217"/>
      <c r="N188" s="218"/>
      <c r="O188" s="218"/>
      <c r="P188" s="219">
        <f>SUM(P189:P190)</f>
        <v>0</v>
      </c>
      <c r="Q188" s="218"/>
      <c r="R188" s="219">
        <f>SUM(R189:R190)</f>
        <v>0</v>
      </c>
      <c r="S188" s="218"/>
      <c r="T188" s="22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84</v>
      </c>
      <c r="AT188" s="222" t="s">
        <v>76</v>
      </c>
      <c r="AU188" s="222" t="s">
        <v>84</v>
      </c>
      <c r="AY188" s="221" t="s">
        <v>153</v>
      </c>
      <c r="BK188" s="223">
        <f>SUM(BK189:BK190)</f>
        <v>0</v>
      </c>
    </row>
    <row r="189" spans="1:65" s="2" customFormat="1" ht="24.15" customHeight="1">
      <c r="A189" s="38"/>
      <c r="B189" s="39"/>
      <c r="C189" s="226" t="s">
        <v>377</v>
      </c>
      <c r="D189" s="226" t="s">
        <v>155</v>
      </c>
      <c r="E189" s="227" t="s">
        <v>603</v>
      </c>
      <c r="F189" s="228" t="s">
        <v>604</v>
      </c>
      <c r="G189" s="229" t="s">
        <v>243</v>
      </c>
      <c r="H189" s="230">
        <v>0.901</v>
      </c>
      <c r="I189" s="231"/>
      <c r="J189" s="232">
        <f>ROUND(I189*H189,2)</f>
        <v>0</v>
      </c>
      <c r="K189" s="228" t="s">
        <v>166</v>
      </c>
      <c r="L189" s="44"/>
      <c r="M189" s="233" t="s">
        <v>1</v>
      </c>
      <c r="N189" s="234" t="s">
        <v>42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159</v>
      </c>
      <c r="AT189" s="237" t="s">
        <v>155</v>
      </c>
      <c r="AU189" s="237" t="s">
        <v>86</v>
      </c>
      <c r="AY189" s="17" t="s">
        <v>153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84</v>
      </c>
      <c r="BK189" s="238">
        <f>ROUND(I189*H189,2)</f>
        <v>0</v>
      </c>
      <c r="BL189" s="17" t="s">
        <v>159</v>
      </c>
      <c r="BM189" s="237" t="s">
        <v>605</v>
      </c>
    </row>
    <row r="190" spans="1:65" s="2" customFormat="1" ht="33" customHeight="1">
      <c r="A190" s="38"/>
      <c r="B190" s="39"/>
      <c r="C190" s="226" t="s">
        <v>7</v>
      </c>
      <c r="D190" s="226" t="s">
        <v>155</v>
      </c>
      <c r="E190" s="227" t="s">
        <v>606</v>
      </c>
      <c r="F190" s="228" t="s">
        <v>607</v>
      </c>
      <c r="G190" s="229" t="s">
        <v>243</v>
      </c>
      <c r="H190" s="230">
        <v>0.901</v>
      </c>
      <c r="I190" s="231"/>
      <c r="J190" s="232">
        <f>ROUND(I190*H190,2)</f>
        <v>0</v>
      </c>
      <c r="K190" s="228" t="s">
        <v>166</v>
      </c>
      <c r="L190" s="44"/>
      <c r="M190" s="264" t="s">
        <v>1</v>
      </c>
      <c r="N190" s="265" t="s">
        <v>42</v>
      </c>
      <c r="O190" s="266"/>
      <c r="P190" s="267">
        <f>O190*H190</f>
        <v>0</v>
      </c>
      <c r="Q190" s="267">
        <v>0</v>
      </c>
      <c r="R190" s="267">
        <f>Q190*H190</f>
        <v>0</v>
      </c>
      <c r="S190" s="267">
        <v>0</v>
      </c>
      <c r="T190" s="26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159</v>
      </c>
      <c r="AT190" s="237" t="s">
        <v>155</v>
      </c>
      <c r="AU190" s="237" t="s">
        <v>86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84</v>
      </c>
      <c r="BK190" s="238">
        <f>ROUND(I190*H190,2)</f>
        <v>0</v>
      </c>
      <c r="BL190" s="17" t="s">
        <v>159</v>
      </c>
      <c r="BM190" s="237" t="s">
        <v>608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67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4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125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Svratouch, protipovodňové úpravy potoka Řivnáč_bez CETINU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609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23. 10. 2020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610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610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ROUND((SUM(BE128:BE408)),2)</f>
        <v>0</v>
      </c>
      <c r="G33" s="38"/>
      <c r="H33" s="38"/>
      <c r="I33" s="164">
        <v>0.21</v>
      </c>
      <c r="J33" s="163">
        <f>ROUND(((SUM(BE128:BE408))*I33),2)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ROUND((SUM(BF128:BF408)),2)</f>
        <v>0</v>
      </c>
      <c r="G34" s="38"/>
      <c r="H34" s="38"/>
      <c r="I34" s="164">
        <v>0.15</v>
      </c>
      <c r="J34" s="163">
        <f>ROUND(((SUM(BF128:BF408))*I34),2)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ROUND((SUM(BG128:BG408)),2)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ROUND((SUM(BH128:BH408)),2)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ROUND((SUM(BI128:BI408)),2)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Svratouch, protipovodňové úpravy potoka Řivnáč_bez CETINU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Rekonstrukce mostu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Svratouch</v>
      </c>
      <c r="G89" s="40"/>
      <c r="H89" s="40"/>
      <c r="I89" s="32" t="s">
        <v>22</v>
      </c>
      <c r="J89" s="79" t="str">
        <f>IF(J12="","",J12)</f>
        <v>23. 10. 2020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Svratouch</v>
      </c>
      <c r="G91" s="40"/>
      <c r="H91" s="40"/>
      <c r="I91" s="32" t="s">
        <v>30</v>
      </c>
      <c r="J91" s="36" t="str">
        <f>E21</f>
        <v>Optima spol.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Optima spol.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131</v>
      </c>
      <c r="D94" s="185"/>
      <c r="E94" s="185"/>
      <c r="F94" s="185"/>
      <c r="G94" s="185"/>
      <c r="H94" s="185"/>
      <c r="I94" s="185"/>
      <c r="J94" s="186" t="s">
        <v>132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133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188"/>
      <c r="C97" s="189"/>
      <c r="D97" s="190" t="s">
        <v>135</v>
      </c>
      <c r="E97" s="191"/>
      <c r="F97" s="191"/>
      <c r="G97" s="191"/>
      <c r="H97" s="191"/>
      <c r="I97" s="191"/>
      <c r="J97" s="192">
        <f>J129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136</v>
      </c>
      <c r="E98" s="196"/>
      <c r="F98" s="196"/>
      <c r="G98" s="196"/>
      <c r="H98" s="196"/>
      <c r="I98" s="196"/>
      <c r="J98" s="197">
        <f>J130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200</v>
      </c>
      <c r="E99" s="196"/>
      <c r="F99" s="196"/>
      <c r="G99" s="196"/>
      <c r="H99" s="196"/>
      <c r="I99" s="196"/>
      <c r="J99" s="197">
        <f>J194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201</v>
      </c>
      <c r="E100" s="196"/>
      <c r="F100" s="196"/>
      <c r="G100" s="196"/>
      <c r="H100" s="196"/>
      <c r="I100" s="196"/>
      <c r="J100" s="197">
        <f>J209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202</v>
      </c>
      <c r="E101" s="196"/>
      <c r="F101" s="196"/>
      <c r="G101" s="196"/>
      <c r="H101" s="196"/>
      <c r="I101" s="196"/>
      <c r="J101" s="197">
        <f>J251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611</v>
      </c>
      <c r="E102" s="196"/>
      <c r="F102" s="196"/>
      <c r="G102" s="196"/>
      <c r="H102" s="196"/>
      <c r="I102" s="196"/>
      <c r="J102" s="197">
        <f>J286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529</v>
      </c>
      <c r="E103" s="196"/>
      <c r="F103" s="196"/>
      <c r="G103" s="196"/>
      <c r="H103" s="196"/>
      <c r="I103" s="196"/>
      <c r="J103" s="197">
        <f>J304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137</v>
      </c>
      <c r="E104" s="196"/>
      <c r="F104" s="196"/>
      <c r="G104" s="196"/>
      <c r="H104" s="196"/>
      <c r="I104" s="196"/>
      <c r="J104" s="197">
        <f>J308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310</v>
      </c>
      <c r="E105" s="196"/>
      <c r="F105" s="196"/>
      <c r="G105" s="196"/>
      <c r="H105" s="196"/>
      <c r="I105" s="196"/>
      <c r="J105" s="197">
        <f>J344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203</v>
      </c>
      <c r="E106" s="196"/>
      <c r="F106" s="196"/>
      <c r="G106" s="196"/>
      <c r="H106" s="196"/>
      <c r="I106" s="196"/>
      <c r="J106" s="197">
        <f>J381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8"/>
      <c r="C107" s="189"/>
      <c r="D107" s="190" t="s">
        <v>612</v>
      </c>
      <c r="E107" s="191"/>
      <c r="F107" s="191"/>
      <c r="G107" s="191"/>
      <c r="H107" s="191"/>
      <c r="I107" s="191"/>
      <c r="J107" s="192">
        <f>J384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4"/>
      <c r="C108" s="133"/>
      <c r="D108" s="195" t="s">
        <v>613</v>
      </c>
      <c r="E108" s="196"/>
      <c r="F108" s="196"/>
      <c r="G108" s="196"/>
      <c r="H108" s="196"/>
      <c r="I108" s="196"/>
      <c r="J108" s="197">
        <f>J385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138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83" t="str">
        <f>E7</f>
        <v>Svratouch, protipovodňové úpravy potoka Řivnáč_bez CETINU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126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 02 - Rekonstrukce mostu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Svratouch</v>
      </c>
      <c r="G122" s="40"/>
      <c r="H122" s="40"/>
      <c r="I122" s="32" t="s">
        <v>22</v>
      </c>
      <c r="J122" s="79" t="str">
        <f>IF(J12="","",J12)</f>
        <v>23. 10. 2020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Obec Svratouch</v>
      </c>
      <c r="G124" s="40"/>
      <c r="H124" s="40"/>
      <c r="I124" s="32" t="s">
        <v>30</v>
      </c>
      <c r="J124" s="36" t="str">
        <f>E21</f>
        <v>Optima spol.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35</v>
      </c>
      <c r="J125" s="36" t="str">
        <f>E24</f>
        <v>Optima spol.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139</v>
      </c>
      <c r="D127" s="202" t="s">
        <v>62</v>
      </c>
      <c r="E127" s="202" t="s">
        <v>58</v>
      </c>
      <c r="F127" s="202" t="s">
        <v>59</v>
      </c>
      <c r="G127" s="202" t="s">
        <v>140</v>
      </c>
      <c r="H127" s="202" t="s">
        <v>141</v>
      </c>
      <c r="I127" s="202" t="s">
        <v>142</v>
      </c>
      <c r="J127" s="202" t="s">
        <v>132</v>
      </c>
      <c r="K127" s="203" t="s">
        <v>143</v>
      </c>
      <c r="L127" s="204"/>
      <c r="M127" s="100" t="s">
        <v>1</v>
      </c>
      <c r="N127" s="101" t="s">
        <v>41</v>
      </c>
      <c r="O127" s="101" t="s">
        <v>144</v>
      </c>
      <c r="P127" s="101" t="s">
        <v>145</v>
      </c>
      <c r="Q127" s="101" t="s">
        <v>146</v>
      </c>
      <c r="R127" s="101" t="s">
        <v>147</v>
      </c>
      <c r="S127" s="101" t="s">
        <v>148</v>
      </c>
      <c r="T127" s="102" t="s">
        <v>149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150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P129+P384</f>
        <v>0</v>
      </c>
      <c r="Q128" s="104"/>
      <c r="R128" s="207">
        <f>R129+R384</f>
        <v>136.43612894</v>
      </c>
      <c r="S128" s="104"/>
      <c r="T128" s="208">
        <f>T129+T384</f>
        <v>128.5216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134</v>
      </c>
      <c r="BK128" s="209">
        <f>BK129+BK384</f>
        <v>0</v>
      </c>
    </row>
    <row r="129" spans="1:63" s="12" customFormat="1" ht="25.9" customHeight="1">
      <c r="A129" s="12"/>
      <c r="B129" s="210"/>
      <c r="C129" s="211"/>
      <c r="D129" s="212" t="s">
        <v>76</v>
      </c>
      <c r="E129" s="213" t="s">
        <v>151</v>
      </c>
      <c r="F129" s="213" t="s">
        <v>152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P130+P194+P209+P251+P286+P304+P308+P344+P381</f>
        <v>0</v>
      </c>
      <c r="Q129" s="218"/>
      <c r="R129" s="219">
        <f>R130+R194+R209+R251+R286+R304+R308+R344+R381</f>
        <v>136.09533094</v>
      </c>
      <c r="S129" s="218"/>
      <c r="T129" s="220">
        <f>T130+T194+T209+T251+T286+T304+T308+T344+T381</f>
        <v>128.5216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84</v>
      </c>
      <c r="AT129" s="222" t="s">
        <v>76</v>
      </c>
      <c r="AU129" s="222" t="s">
        <v>77</v>
      </c>
      <c r="AY129" s="221" t="s">
        <v>153</v>
      </c>
      <c r="BK129" s="223">
        <f>BK130+BK194+BK209+BK251+BK286+BK304+BK308+BK344+BK381</f>
        <v>0</v>
      </c>
    </row>
    <row r="130" spans="1:63" s="12" customFormat="1" ht="22.8" customHeight="1">
      <c r="A130" s="12"/>
      <c r="B130" s="210"/>
      <c r="C130" s="211"/>
      <c r="D130" s="212" t="s">
        <v>76</v>
      </c>
      <c r="E130" s="224" t="s">
        <v>84</v>
      </c>
      <c r="F130" s="224" t="s">
        <v>154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SUM(P131:P193)</f>
        <v>0</v>
      </c>
      <c r="Q130" s="218"/>
      <c r="R130" s="219">
        <f>SUM(R131:R193)</f>
        <v>0.41252</v>
      </c>
      <c r="S130" s="218"/>
      <c r="T130" s="220">
        <f>SUM(T131:T193)</f>
        <v>43.48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84</v>
      </c>
      <c r="AT130" s="222" t="s">
        <v>76</v>
      </c>
      <c r="AU130" s="222" t="s">
        <v>84</v>
      </c>
      <c r="AY130" s="221" t="s">
        <v>153</v>
      </c>
      <c r="BK130" s="223">
        <f>SUM(BK131:BK193)</f>
        <v>0</v>
      </c>
    </row>
    <row r="131" spans="1:65" s="2" customFormat="1" ht="24.15" customHeight="1">
      <c r="A131" s="38"/>
      <c r="B131" s="39"/>
      <c r="C131" s="226" t="s">
        <v>84</v>
      </c>
      <c r="D131" s="226" t="s">
        <v>155</v>
      </c>
      <c r="E131" s="227" t="s">
        <v>614</v>
      </c>
      <c r="F131" s="228" t="s">
        <v>615</v>
      </c>
      <c r="G131" s="229" t="s">
        <v>158</v>
      </c>
      <c r="H131" s="230">
        <v>45</v>
      </c>
      <c r="I131" s="231"/>
      <c r="J131" s="232">
        <f>ROUND(I131*H131,2)</f>
        <v>0</v>
      </c>
      <c r="K131" s="228" t="s">
        <v>166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0.58</v>
      </c>
      <c r="T131" s="236">
        <f>S131*H131</f>
        <v>26.099999999999998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159</v>
      </c>
      <c r="AT131" s="237" t="s">
        <v>155</v>
      </c>
      <c r="AU131" s="237" t="s">
        <v>86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84</v>
      </c>
      <c r="BK131" s="238">
        <f>ROUND(I131*H131,2)</f>
        <v>0</v>
      </c>
      <c r="BL131" s="17" t="s">
        <v>159</v>
      </c>
      <c r="BM131" s="237" t="s">
        <v>616</v>
      </c>
    </row>
    <row r="132" spans="1:51" s="13" customFormat="1" ht="12">
      <c r="A132" s="13"/>
      <c r="B132" s="239"/>
      <c r="C132" s="240"/>
      <c r="D132" s="241" t="s">
        <v>161</v>
      </c>
      <c r="E132" s="242" t="s">
        <v>1</v>
      </c>
      <c r="F132" s="243" t="s">
        <v>617</v>
      </c>
      <c r="G132" s="240"/>
      <c r="H132" s="244">
        <v>45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161</v>
      </c>
      <c r="AU132" s="250" t="s">
        <v>86</v>
      </c>
      <c r="AV132" s="13" t="s">
        <v>86</v>
      </c>
      <c r="AW132" s="13" t="s">
        <v>34</v>
      </c>
      <c r="AX132" s="13" t="s">
        <v>84</v>
      </c>
      <c r="AY132" s="250" t="s">
        <v>153</v>
      </c>
    </row>
    <row r="133" spans="1:51" s="14" customFormat="1" ht="12">
      <c r="A133" s="14"/>
      <c r="B133" s="251"/>
      <c r="C133" s="252"/>
      <c r="D133" s="241" t="s">
        <v>161</v>
      </c>
      <c r="E133" s="253" t="s">
        <v>1</v>
      </c>
      <c r="F133" s="254" t="s">
        <v>618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161</v>
      </c>
      <c r="AU133" s="260" t="s">
        <v>86</v>
      </c>
      <c r="AV133" s="14" t="s">
        <v>84</v>
      </c>
      <c r="AW133" s="14" t="s">
        <v>34</v>
      </c>
      <c r="AX133" s="14" t="s">
        <v>77</v>
      </c>
      <c r="AY133" s="260" t="s">
        <v>153</v>
      </c>
    </row>
    <row r="134" spans="1:51" s="14" customFormat="1" ht="12">
      <c r="A134" s="14"/>
      <c r="B134" s="251"/>
      <c r="C134" s="252"/>
      <c r="D134" s="241" t="s">
        <v>161</v>
      </c>
      <c r="E134" s="253" t="s">
        <v>1</v>
      </c>
      <c r="F134" s="254" t="s">
        <v>619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161</v>
      </c>
      <c r="AU134" s="260" t="s">
        <v>86</v>
      </c>
      <c r="AV134" s="14" t="s">
        <v>84</v>
      </c>
      <c r="AW134" s="14" t="s">
        <v>34</v>
      </c>
      <c r="AX134" s="14" t="s">
        <v>77</v>
      </c>
      <c r="AY134" s="260" t="s">
        <v>153</v>
      </c>
    </row>
    <row r="135" spans="1:65" s="2" customFormat="1" ht="24.15" customHeight="1">
      <c r="A135" s="38"/>
      <c r="B135" s="39"/>
      <c r="C135" s="226" t="s">
        <v>86</v>
      </c>
      <c r="D135" s="226" t="s">
        <v>155</v>
      </c>
      <c r="E135" s="227" t="s">
        <v>620</v>
      </c>
      <c r="F135" s="228" t="s">
        <v>621</v>
      </c>
      <c r="G135" s="229" t="s">
        <v>158</v>
      </c>
      <c r="H135" s="230">
        <v>79</v>
      </c>
      <c r="I135" s="231"/>
      <c r="J135" s="232">
        <f>ROUND(I135*H135,2)</f>
        <v>0</v>
      </c>
      <c r="K135" s="228" t="s">
        <v>166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0.22</v>
      </c>
      <c r="T135" s="236">
        <f>S135*H135</f>
        <v>17.38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159</v>
      </c>
      <c r="AT135" s="237" t="s">
        <v>155</v>
      </c>
      <c r="AU135" s="237" t="s">
        <v>86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84</v>
      </c>
      <c r="BK135" s="238">
        <f>ROUND(I135*H135,2)</f>
        <v>0</v>
      </c>
      <c r="BL135" s="17" t="s">
        <v>159</v>
      </c>
      <c r="BM135" s="237" t="s">
        <v>622</v>
      </c>
    </row>
    <row r="136" spans="1:51" s="13" customFormat="1" ht="12">
      <c r="A136" s="13"/>
      <c r="B136" s="239"/>
      <c r="C136" s="240"/>
      <c r="D136" s="241" t="s">
        <v>161</v>
      </c>
      <c r="E136" s="242" t="s">
        <v>1</v>
      </c>
      <c r="F136" s="243" t="s">
        <v>623</v>
      </c>
      <c r="G136" s="240"/>
      <c r="H136" s="244">
        <v>79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161</v>
      </c>
      <c r="AU136" s="250" t="s">
        <v>86</v>
      </c>
      <c r="AV136" s="13" t="s">
        <v>86</v>
      </c>
      <c r="AW136" s="13" t="s">
        <v>34</v>
      </c>
      <c r="AX136" s="13" t="s">
        <v>84</v>
      </c>
      <c r="AY136" s="250" t="s">
        <v>153</v>
      </c>
    </row>
    <row r="137" spans="1:51" s="14" customFormat="1" ht="12">
      <c r="A137" s="14"/>
      <c r="B137" s="251"/>
      <c r="C137" s="252"/>
      <c r="D137" s="241" t="s">
        <v>161</v>
      </c>
      <c r="E137" s="253" t="s">
        <v>1</v>
      </c>
      <c r="F137" s="254" t="s">
        <v>624</v>
      </c>
      <c r="G137" s="252"/>
      <c r="H137" s="253" t="s">
        <v>1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161</v>
      </c>
      <c r="AU137" s="260" t="s">
        <v>86</v>
      </c>
      <c r="AV137" s="14" t="s">
        <v>84</v>
      </c>
      <c r="AW137" s="14" t="s">
        <v>34</v>
      </c>
      <c r="AX137" s="14" t="s">
        <v>77</v>
      </c>
      <c r="AY137" s="260" t="s">
        <v>153</v>
      </c>
    </row>
    <row r="138" spans="1:65" s="2" customFormat="1" ht="16.5" customHeight="1">
      <c r="A138" s="38"/>
      <c r="B138" s="39"/>
      <c r="C138" s="226" t="s">
        <v>169</v>
      </c>
      <c r="D138" s="226" t="s">
        <v>155</v>
      </c>
      <c r="E138" s="227" t="s">
        <v>625</v>
      </c>
      <c r="F138" s="228" t="s">
        <v>626</v>
      </c>
      <c r="G138" s="229" t="s">
        <v>165</v>
      </c>
      <c r="H138" s="230">
        <v>14</v>
      </c>
      <c r="I138" s="231"/>
      <c r="J138" s="232">
        <f>ROUND(I138*H138,2)</f>
        <v>0</v>
      </c>
      <c r="K138" s="228" t="s">
        <v>166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0.02698</v>
      </c>
      <c r="R138" s="235">
        <f>Q138*H138</f>
        <v>0.37772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159</v>
      </c>
      <c r="AT138" s="237" t="s">
        <v>155</v>
      </c>
      <c r="AU138" s="237" t="s">
        <v>86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84</v>
      </c>
      <c r="BK138" s="238">
        <f>ROUND(I138*H138,2)</f>
        <v>0</v>
      </c>
      <c r="BL138" s="17" t="s">
        <v>159</v>
      </c>
      <c r="BM138" s="237" t="s">
        <v>627</v>
      </c>
    </row>
    <row r="139" spans="1:51" s="13" customFormat="1" ht="12">
      <c r="A139" s="13"/>
      <c r="B139" s="239"/>
      <c r="C139" s="240"/>
      <c r="D139" s="241" t="s">
        <v>161</v>
      </c>
      <c r="E139" s="242" t="s">
        <v>1</v>
      </c>
      <c r="F139" s="243" t="s">
        <v>270</v>
      </c>
      <c r="G139" s="240"/>
      <c r="H139" s="244">
        <v>14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161</v>
      </c>
      <c r="AU139" s="250" t="s">
        <v>86</v>
      </c>
      <c r="AV139" s="13" t="s">
        <v>86</v>
      </c>
      <c r="AW139" s="13" t="s">
        <v>34</v>
      </c>
      <c r="AX139" s="13" t="s">
        <v>84</v>
      </c>
      <c r="AY139" s="250" t="s">
        <v>153</v>
      </c>
    </row>
    <row r="140" spans="1:65" s="2" customFormat="1" ht="24.15" customHeight="1">
      <c r="A140" s="38"/>
      <c r="B140" s="39"/>
      <c r="C140" s="226" t="s">
        <v>159</v>
      </c>
      <c r="D140" s="226" t="s">
        <v>155</v>
      </c>
      <c r="E140" s="227" t="s">
        <v>170</v>
      </c>
      <c r="F140" s="228" t="s">
        <v>171</v>
      </c>
      <c r="G140" s="229" t="s">
        <v>172</v>
      </c>
      <c r="H140" s="230">
        <v>180</v>
      </c>
      <c r="I140" s="231"/>
      <c r="J140" s="232">
        <f>ROUND(I140*H140,2)</f>
        <v>0</v>
      </c>
      <c r="K140" s="228" t="s">
        <v>166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3E-05</v>
      </c>
      <c r="R140" s="235">
        <f>Q140*H140</f>
        <v>0.0054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159</v>
      </c>
      <c r="AT140" s="237" t="s">
        <v>155</v>
      </c>
      <c r="AU140" s="237" t="s">
        <v>86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84</v>
      </c>
      <c r="BK140" s="238">
        <f>ROUND(I140*H140,2)</f>
        <v>0</v>
      </c>
      <c r="BL140" s="17" t="s">
        <v>159</v>
      </c>
      <c r="BM140" s="237" t="s">
        <v>628</v>
      </c>
    </row>
    <row r="141" spans="1:51" s="13" customFormat="1" ht="12">
      <c r="A141" s="13"/>
      <c r="B141" s="239"/>
      <c r="C141" s="240"/>
      <c r="D141" s="241" t="s">
        <v>161</v>
      </c>
      <c r="E141" s="242" t="s">
        <v>1</v>
      </c>
      <c r="F141" s="243" t="s">
        <v>629</v>
      </c>
      <c r="G141" s="240"/>
      <c r="H141" s="244">
        <v>180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161</v>
      </c>
      <c r="AU141" s="250" t="s">
        <v>86</v>
      </c>
      <c r="AV141" s="13" t="s">
        <v>86</v>
      </c>
      <c r="AW141" s="13" t="s">
        <v>34</v>
      </c>
      <c r="AX141" s="13" t="s">
        <v>84</v>
      </c>
      <c r="AY141" s="250" t="s">
        <v>153</v>
      </c>
    </row>
    <row r="142" spans="1:65" s="2" customFormat="1" ht="33" customHeight="1">
      <c r="A142" s="38"/>
      <c r="B142" s="39"/>
      <c r="C142" s="226" t="s">
        <v>181</v>
      </c>
      <c r="D142" s="226" t="s">
        <v>155</v>
      </c>
      <c r="E142" s="227" t="s">
        <v>204</v>
      </c>
      <c r="F142" s="228" t="s">
        <v>205</v>
      </c>
      <c r="G142" s="229" t="s">
        <v>184</v>
      </c>
      <c r="H142" s="230">
        <v>50.17</v>
      </c>
      <c r="I142" s="231"/>
      <c r="J142" s="232">
        <f>ROUND(I142*H142,2)</f>
        <v>0</v>
      </c>
      <c r="K142" s="228" t="s">
        <v>166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159</v>
      </c>
      <c r="AT142" s="237" t="s">
        <v>155</v>
      </c>
      <c r="AU142" s="237" t="s">
        <v>86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84</v>
      </c>
      <c r="BK142" s="238">
        <f>ROUND(I142*H142,2)</f>
        <v>0</v>
      </c>
      <c r="BL142" s="17" t="s">
        <v>159</v>
      </c>
      <c r="BM142" s="237" t="s">
        <v>630</v>
      </c>
    </row>
    <row r="143" spans="1:51" s="13" customFormat="1" ht="12">
      <c r="A143" s="13"/>
      <c r="B143" s="239"/>
      <c r="C143" s="240"/>
      <c r="D143" s="241" t="s">
        <v>161</v>
      </c>
      <c r="E143" s="242" t="s">
        <v>1</v>
      </c>
      <c r="F143" s="243" t="s">
        <v>631</v>
      </c>
      <c r="G143" s="240"/>
      <c r="H143" s="244">
        <v>50.17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161</v>
      </c>
      <c r="AU143" s="250" t="s">
        <v>86</v>
      </c>
      <c r="AV143" s="13" t="s">
        <v>86</v>
      </c>
      <c r="AW143" s="13" t="s">
        <v>34</v>
      </c>
      <c r="AX143" s="13" t="s">
        <v>84</v>
      </c>
      <c r="AY143" s="250" t="s">
        <v>153</v>
      </c>
    </row>
    <row r="144" spans="1:51" s="14" customFormat="1" ht="12">
      <c r="A144" s="14"/>
      <c r="B144" s="251"/>
      <c r="C144" s="252"/>
      <c r="D144" s="241" t="s">
        <v>161</v>
      </c>
      <c r="E144" s="253" t="s">
        <v>1</v>
      </c>
      <c r="F144" s="254" t="s">
        <v>632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161</v>
      </c>
      <c r="AU144" s="260" t="s">
        <v>86</v>
      </c>
      <c r="AV144" s="14" t="s">
        <v>84</v>
      </c>
      <c r="AW144" s="14" t="s">
        <v>34</v>
      </c>
      <c r="AX144" s="14" t="s">
        <v>77</v>
      </c>
      <c r="AY144" s="260" t="s">
        <v>153</v>
      </c>
    </row>
    <row r="145" spans="1:65" s="2" customFormat="1" ht="33" customHeight="1">
      <c r="A145" s="38"/>
      <c r="B145" s="39"/>
      <c r="C145" s="226" t="s">
        <v>187</v>
      </c>
      <c r="D145" s="226" t="s">
        <v>155</v>
      </c>
      <c r="E145" s="227" t="s">
        <v>633</v>
      </c>
      <c r="F145" s="228" t="s">
        <v>634</v>
      </c>
      <c r="G145" s="229" t="s">
        <v>184</v>
      </c>
      <c r="H145" s="230">
        <v>122.876</v>
      </c>
      <c r="I145" s="231"/>
      <c r="J145" s="232">
        <f>ROUND(I145*H145,2)</f>
        <v>0</v>
      </c>
      <c r="K145" s="228" t="s">
        <v>166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159</v>
      </c>
      <c r="AT145" s="237" t="s">
        <v>155</v>
      </c>
      <c r="AU145" s="237" t="s">
        <v>86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84</v>
      </c>
      <c r="BK145" s="238">
        <f>ROUND(I145*H145,2)</f>
        <v>0</v>
      </c>
      <c r="BL145" s="17" t="s">
        <v>159</v>
      </c>
      <c r="BM145" s="237" t="s">
        <v>635</v>
      </c>
    </row>
    <row r="146" spans="1:51" s="13" customFormat="1" ht="12">
      <c r="A146" s="13"/>
      <c r="B146" s="239"/>
      <c r="C146" s="240"/>
      <c r="D146" s="241" t="s">
        <v>161</v>
      </c>
      <c r="E146" s="242" t="s">
        <v>1</v>
      </c>
      <c r="F146" s="243" t="s">
        <v>636</v>
      </c>
      <c r="G146" s="240"/>
      <c r="H146" s="244">
        <v>122.876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161</v>
      </c>
      <c r="AU146" s="250" t="s">
        <v>86</v>
      </c>
      <c r="AV146" s="13" t="s">
        <v>86</v>
      </c>
      <c r="AW146" s="13" t="s">
        <v>34</v>
      </c>
      <c r="AX146" s="13" t="s">
        <v>84</v>
      </c>
      <c r="AY146" s="250" t="s">
        <v>153</v>
      </c>
    </row>
    <row r="147" spans="1:65" s="2" customFormat="1" ht="21.75" customHeight="1">
      <c r="A147" s="38"/>
      <c r="B147" s="39"/>
      <c r="C147" s="226" t="s">
        <v>194</v>
      </c>
      <c r="D147" s="226" t="s">
        <v>155</v>
      </c>
      <c r="E147" s="227" t="s">
        <v>637</v>
      </c>
      <c r="F147" s="228" t="s">
        <v>638</v>
      </c>
      <c r="G147" s="229" t="s">
        <v>158</v>
      </c>
      <c r="H147" s="230">
        <v>42</v>
      </c>
      <c r="I147" s="231"/>
      <c r="J147" s="232">
        <f>ROUND(I147*H147,2)</f>
        <v>0</v>
      </c>
      <c r="K147" s="228" t="s">
        <v>166</v>
      </c>
      <c r="L147" s="44"/>
      <c r="M147" s="233" t="s">
        <v>1</v>
      </c>
      <c r="N147" s="234" t="s">
        <v>42</v>
      </c>
      <c r="O147" s="91"/>
      <c r="P147" s="235">
        <f>O147*H147</f>
        <v>0</v>
      </c>
      <c r="Q147" s="235">
        <v>0.0007</v>
      </c>
      <c r="R147" s="235">
        <f>Q147*H147</f>
        <v>0.0294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159</v>
      </c>
      <c r="AT147" s="237" t="s">
        <v>155</v>
      </c>
      <c r="AU147" s="237" t="s">
        <v>86</v>
      </c>
      <c r="AY147" s="17" t="s">
        <v>153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84</v>
      </c>
      <c r="BK147" s="238">
        <f>ROUND(I147*H147,2)</f>
        <v>0</v>
      </c>
      <c r="BL147" s="17" t="s">
        <v>159</v>
      </c>
      <c r="BM147" s="237" t="s">
        <v>639</v>
      </c>
    </row>
    <row r="148" spans="1:51" s="13" customFormat="1" ht="12">
      <c r="A148" s="13"/>
      <c r="B148" s="239"/>
      <c r="C148" s="240"/>
      <c r="D148" s="241" t="s">
        <v>161</v>
      </c>
      <c r="E148" s="242" t="s">
        <v>1</v>
      </c>
      <c r="F148" s="243" t="s">
        <v>640</v>
      </c>
      <c r="G148" s="240"/>
      <c r="H148" s="244">
        <v>42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161</v>
      </c>
      <c r="AU148" s="250" t="s">
        <v>86</v>
      </c>
      <c r="AV148" s="13" t="s">
        <v>86</v>
      </c>
      <c r="AW148" s="13" t="s">
        <v>34</v>
      </c>
      <c r="AX148" s="13" t="s">
        <v>84</v>
      </c>
      <c r="AY148" s="250" t="s">
        <v>153</v>
      </c>
    </row>
    <row r="149" spans="1:65" s="2" customFormat="1" ht="16.5" customHeight="1">
      <c r="A149" s="38"/>
      <c r="B149" s="39"/>
      <c r="C149" s="226" t="s">
        <v>236</v>
      </c>
      <c r="D149" s="226" t="s">
        <v>155</v>
      </c>
      <c r="E149" s="227" t="s">
        <v>641</v>
      </c>
      <c r="F149" s="228" t="s">
        <v>642</v>
      </c>
      <c r="G149" s="229" t="s">
        <v>158</v>
      </c>
      <c r="H149" s="230">
        <v>42</v>
      </c>
      <c r="I149" s="231"/>
      <c r="J149" s="232">
        <f>ROUND(I149*H149,2)</f>
        <v>0</v>
      </c>
      <c r="K149" s="228" t="s">
        <v>166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159</v>
      </c>
      <c r="AT149" s="237" t="s">
        <v>155</v>
      </c>
      <c r="AU149" s="237" t="s">
        <v>86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84</v>
      </c>
      <c r="BK149" s="238">
        <f>ROUND(I149*H149,2)</f>
        <v>0</v>
      </c>
      <c r="BL149" s="17" t="s">
        <v>159</v>
      </c>
      <c r="BM149" s="237" t="s">
        <v>643</v>
      </c>
    </row>
    <row r="150" spans="1:51" s="13" customFormat="1" ht="12">
      <c r="A150" s="13"/>
      <c r="B150" s="239"/>
      <c r="C150" s="240"/>
      <c r="D150" s="241" t="s">
        <v>161</v>
      </c>
      <c r="E150" s="242" t="s">
        <v>1</v>
      </c>
      <c r="F150" s="243" t="s">
        <v>640</v>
      </c>
      <c r="G150" s="240"/>
      <c r="H150" s="244">
        <v>42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161</v>
      </c>
      <c r="AU150" s="250" t="s">
        <v>86</v>
      </c>
      <c r="AV150" s="13" t="s">
        <v>86</v>
      </c>
      <c r="AW150" s="13" t="s">
        <v>34</v>
      </c>
      <c r="AX150" s="13" t="s">
        <v>84</v>
      </c>
      <c r="AY150" s="250" t="s">
        <v>153</v>
      </c>
    </row>
    <row r="151" spans="1:65" s="2" customFormat="1" ht="21.75" customHeight="1">
      <c r="A151" s="38"/>
      <c r="B151" s="39"/>
      <c r="C151" s="226" t="s">
        <v>192</v>
      </c>
      <c r="D151" s="226" t="s">
        <v>155</v>
      </c>
      <c r="E151" s="227" t="s">
        <v>182</v>
      </c>
      <c r="F151" s="228" t="s">
        <v>183</v>
      </c>
      <c r="G151" s="229" t="s">
        <v>184</v>
      </c>
      <c r="H151" s="230">
        <v>11.52</v>
      </c>
      <c r="I151" s="231"/>
      <c r="J151" s="232">
        <f>ROUND(I151*H151,2)</f>
        <v>0</v>
      </c>
      <c r="K151" s="228" t="s">
        <v>166</v>
      </c>
      <c r="L151" s="44"/>
      <c r="M151" s="233" t="s">
        <v>1</v>
      </c>
      <c r="N151" s="234" t="s">
        <v>42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159</v>
      </c>
      <c r="AT151" s="237" t="s">
        <v>155</v>
      </c>
      <c r="AU151" s="237" t="s">
        <v>86</v>
      </c>
      <c r="AY151" s="17" t="s">
        <v>153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84</v>
      </c>
      <c r="BK151" s="238">
        <f>ROUND(I151*H151,2)</f>
        <v>0</v>
      </c>
      <c r="BL151" s="17" t="s">
        <v>159</v>
      </c>
      <c r="BM151" s="237" t="s">
        <v>644</v>
      </c>
    </row>
    <row r="152" spans="1:51" s="13" customFormat="1" ht="12">
      <c r="A152" s="13"/>
      <c r="B152" s="239"/>
      <c r="C152" s="240"/>
      <c r="D152" s="241" t="s">
        <v>161</v>
      </c>
      <c r="E152" s="242" t="s">
        <v>1</v>
      </c>
      <c r="F152" s="243" t="s">
        <v>645</v>
      </c>
      <c r="G152" s="240"/>
      <c r="H152" s="244">
        <v>11.52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161</v>
      </c>
      <c r="AU152" s="250" t="s">
        <v>86</v>
      </c>
      <c r="AV152" s="13" t="s">
        <v>86</v>
      </c>
      <c r="AW152" s="13" t="s">
        <v>34</v>
      </c>
      <c r="AX152" s="13" t="s">
        <v>84</v>
      </c>
      <c r="AY152" s="250" t="s">
        <v>153</v>
      </c>
    </row>
    <row r="153" spans="1:65" s="2" customFormat="1" ht="24.15" customHeight="1">
      <c r="A153" s="38"/>
      <c r="B153" s="39"/>
      <c r="C153" s="226" t="s">
        <v>249</v>
      </c>
      <c r="D153" s="226" t="s">
        <v>155</v>
      </c>
      <c r="E153" s="227" t="s">
        <v>646</v>
      </c>
      <c r="F153" s="228" t="s">
        <v>647</v>
      </c>
      <c r="G153" s="229" t="s">
        <v>184</v>
      </c>
      <c r="H153" s="230">
        <v>11.52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42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159</v>
      </c>
      <c r="AT153" s="237" t="s">
        <v>155</v>
      </c>
      <c r="AU153" s="237" t="s">
        <v>86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84</v>
      </c>
      <c r="BK153" s="238">
        <f>ROUND(I153*H153,2)</f>
        <v>0</v>
      </c>
      <c r="BL153" s="17" t="s">
        <v>159</v>
      </c>
      <c r="BM153" s="237" t="s">
        <v>648</v>
      </c>
    </row>
    <row r="154" spans="1:51" s="13" customFormat="1" ht="12">
      <c r="A154" s="13"/>
      <c r="B154" s="239"/>
      <c r="C154" s="240"/>
      <c r="D154" s="241" t="s">
        <v>161</v>
      </c>
      <c r="E154" s="242" t="s">
        <v>1</v>
      </c>
      <c r="F154" s="243" t="s">
        <v>645</v>
      </c>
      <c r="G154" s="240"/>
      <c r="H154" s="244">
        <v>11.52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161</v>
      </c>
      <c r="AU154" s="250" t="s">
        <v>86</v>
      </c>
      <c r="AV154" s="13" t="s">
        <v>86</v>
      </c>
      <c r="AW154" s="13" t="s">
        <v>34</v>
      </c>
      <c r="AX154" s="13" t="s">
        <v>84</v>
      </c>
      <c r="AY154" s="250" t="s">
        <v>153</v>
      </c>
    </row>
    <row r="155" spans="1:65" s="2" customFormat="1" ht="24.15" customHeight="1">
      <c r="A155" s="38"/>
      <c r="B155" s="39"/>
      <c r="C155" s="226" t="s">
        <v>255</v>
      </c>
      <c r="D155" s="226" t="s">
        <v>155</v>
      </c>
      <c r="E155" s="227" t="s">
        <v>188</v>
      </c>
      <c r="F155" s="228" t="s">
        <v>189</v>
      </c>
      <c r="G155" s="229" t="s">
        <v>184</v>
      </c>
      <c r="H155" s="230">
        <v>11.52</v>
      </c>
      <c r="I155" s="231"/>
      <c r="J155" s="232">
        <f>ROUND(I155*H155,2)</f>
        <v>0</v>
      </c>
      <c r="K155" s="228" t="s">
        <v>166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159</v>
      </c>
      <c r="AT155" s="237" t="s">
        <v>155</v>
      </c>
      <c r="AU155" s="237" t="s">
        <v>86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84</v>
      </c>
      <c r="BK155" s="238">
        <f>ROUND(I155*H155,2)</f>
        <v>0</v>
      </c>
      <c r="BL155" s="17" t="s">
        <v>159</v>
      </c>
      <c r="BM155" s="237" t="s">
        <v>649</v>
      </c>
    </row>
    <row r="156" spans="1:51" s="13" customFormat="1" ht="12">
      <c r="A156" s="13"/>
      <c r="B156" s="239"/>
      <c r="C156" s="240"/>
      <c r="D156" s="241" t="s">
        <v>161</v>
      </c>
      <c r="E156" s="242" t="s">
        <v>1</v>
      </c>
      <c r="F156" s="243" t="s">
        <v>645</v>
      </c>
      <c r="G156" s="240"/>
      <c r="H156" s="244">
        <v>11.52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161</v>
      </c>
      <c r="AU156" s="250" t="s">
        <v>86</v>
      </c>
      <c r="AV156" s="13" t="s">
        <v>86</v>
      </c>
      <c r="AW156" s="13" t="s">
        <v>34</v>
      </c>
      <c r="AX156" s="13" t="s">
        <v>84</v>
      </c>
      <c r="AY156" s="250" t="s">
        <v>153</v>
      </c>
    </row>
    <row r="157" spans="1:65" s="2" customFormat="1" ht="24.15" customHeight="1">
      <c r="A157" s="38"/>
      <c r="B157" s="39"/>
      <c r="C157" s="226" t="s">
        <v>260</v>
      </c>
      <c r="D157" s="226" t="s">
        <v>155</v>
      </c>
      <c r="E157" s="227" t="s">
        <v>650</v>
      </c>
      <c r="F157" s="228" t="s">
        <v>651</v>
      </c>
      <c r="G157" s="229" t="s">
        <v>184</v>
      </c>
      <c r="H157" s="230">
        <v>184.566</v>
      </c>
      <c r="I157" s="231"/>
      <c r="J157" s="232">
        <f>ROUND(I157*H157,2)</f>
        <v>0</v>
      </c>
      <c r="K157" s="228" t="s">
        <v>166</v>
      </c>
      <c r="L157" s="44"/>
      <c r="M157" s="233" t="s">
        <v>1</v>
      </c>
      <c r="N157" s="234" t="s">
        <v>42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159</v>
      </c>
      <c r="AT157" s="237" t="s">
        <v>155</v>
      </c>
      <c r="AU157" s="237" t="s">
        <v>86</v>
      </c>
      <c r="AY157" s="17" t="s">
        <v>153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84</v>
      </c>
      <c r="BK157" s="238">
        <f>ROUND(I157*H157,2)</f>
        <v>0</v>
      </c>
      <c r="BL157" s="17" t="s">
        <v>159</v>
      </c>
      <c r="BM157" s="237" t="s">
        <v>652</v>
      </c>
    </row>
    <row r="158" spans="1:51" s="13" customFormat="1" ht="12">
      <c r="A158" s="13"/>
      <c r="B158" s="239"/>
      <c r="C158" s="240"/>
      <c r="D158" s="241" t="s">
        <v>161</v>
      </c>
      <c r="E158" s="242" t="s">
        <v>1</v>
      </c>
      <c r="F158" s="243" t="s">
        <v>653</v>
      </c>
      <c r="G158" s="240"/>
      <c r="H158" s="244">
        <v>122.876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161</v>
      </c>
      <c r="AU158" s="250" t="s">
        <v>86</v>
      </c>
      <c r="AV158" s="13" t="s">
        <v>86</v>
      </c>
      <c r="AW158" s="13" t="s">
        <v>34</v>
      </c>
      <c r="AX158" s="13" t="s">
        <v>77</v>
      </c>
      <c r="AY158" s="250" t="s">
        <v>153</v>
      </c>
    </row>
    <row r="159" spans="1:51" s="13" customFormat="1" ht="12">
      <c r="A159" s="13"/>
      <c r="B159" s="239"/>
      <c r="C159" s="240"/>
      <c r="D159" s="241" t="s">
        <v>161</v>
      </c>
      <c r="E159" s="242" t="s">
        <v>1</v>
      </c>
      <c r="F159" s="243" t="s">
        <v>654</v>
      </c>
      <c r="G159" s="240"/>
      <c r="H159" s="244">
        <v>50.17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161</v>
      </c>
      <c r="AU159" s="250" t="s">
        <v>86</v>
      </c>
      <c r="AV159" s="13" t="s">
        <v>86</v>
      </c>
      <c r="AW159" s="13" t="s">
        <v>34</v>
      </c>
      <c r="AX159" s="13" t="s">
        <v>77</v>
      </c>
      <c r="AY159" s="250" t="s">
        <v>153</v>
      </c>
    </row>
    <row r="160" spans="1:51" s="13" customFormat="1" ht="12">
      <c r="A160" s="13"/>
      <c r="B160" s="239"/>
      <c r="C160" s="240"/>
      <c r="D160" s="241" t="s">
        <v>161</v>
      </c>
      <c r="E160" s="242" t="s">
        <v>1</v>
      </c>
      <c r="F160" s="243" t="s">
        <v>655</v>
      </c>
      <c r="G160" s="240"/>
      <c r="H160" s="244">
        <v>11.52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161</v>
      </c>
      <c r="AU160" s="250" t="s">
        <v>86</v>
      </c>
      <c r="AV160" s="13" t="s">
        <v>86</v>
      </c>
      <c r="AW160" s="13" t="s">
        <v>34</v>
      </c>
      <c r="AX160" s="13" t="s">
        <v>77</v>
      </c>
      <c r="AY160" s="250" t="s">
        <v>153</v>
      </c>
    </row>
    <row r="161" spans="1:51" s="15" customFormat="1" ht="12">
      <c r="A161" s="15"/>
      <c r="B161" s="269"/>
      <c r="C161" s="270"/>
      <c r="D161" s="241" t="s">
        <v>161</v>
      </c>
      <c r="E161" s="271" t="s">
        <v>1</v>
      </c>
      <c r="F161" s="272" t="s">
        <v>390</v>
      </c>
      <c r="G161" s="270"/>
      <c r="H161" s="273">
        <v>184.566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9" t="s">
        <v>161</v>
      </c>
      <c r="AU161" s="279" t="s">
        <v>86</v>
      </c>
      <c r="AV161" s="15" t="s">
        <v>159</v>
      </c>
      <c r="AW161" s="15" t="s">
        <v>34</v>
      </c>
      <c r="AX161" s="15" t="s">
        <v>84</v>
      </c>
      <c r="AY161" s="279" t="s">
        <v>153</v>
      </c>
    </row>
    <row r="162" spans="1:65" s="2" customFormat="1" ht="33" customHeight="1">
      <c r="A162" s="38"/>
      <c r="B162" s="39"/>
      <c r="C162" s="226" t="s">
        <v>265</v>
      </c>
      <c r="D162" s="226" t="s">
        <v>155</v>
      </c>
      <c r="E162" s="227" t="s">
        <v>215</v>
      </c>
      <c r="F162" s="228" t="s">
        <v>216</v>
      </c>
      <c r="G162" s="229" t="s">
        <v>184</v>
      </c>
      <c r="H162" s="230">
        <v>135.376</v>
      </c>
      <c r="I162" s="231"/>
      <c r="J162" s="232">
        <f>ROUND(I162*H162,2)</f>
        <v>0</v>
      </c>
      <c r="K162" s="228" t="s">
        <v>166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159</v>
      </c>
      <c r="AT162" s="237" t="s">
        <v>155</v>
      </c>
      <c r="AU162" s="237" t="s">
        <v>86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84</v>
      </c>
      <c r="BK162" s="238">
        <f>ROUND(I162*H162,2)</f>
        <v>0</v>
      </c>
      <c r="BL162" s="17" t="s">
        <v>159</v>
      </c>
      <c r="BM162" s="237" t="s">
        <v>656</v>
      </c>
    </row>
    <row r="163" spans="1:51" s="13" customFormat="1" ht="12">
      <c r="A163" s="13"/>
      <c r="B163" s="239"/>
      <c r="C163" s="240"/>
      <c r="D163" s="241" t="s">
        <v>161</v>
      </c>
      <c r="E163" s="242" t="s">
        <v>1</v>
      </c>
      <c r="F163" s="243" t="s">
        <v>657</v>
      </c>
      <c r="G163" s="240"/>
      <c r="H163" s="244">
        <v>184.566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161</v>
      </c>
      <c r="AU163" s="250" t="s">
        <v>86</v>
      </c>
      <c r="AV163" s="13" t="s">
        <v>86</v>
      </c>
      <c r="AW163" s="13" t="s">
        <v>34</v>
      </c>
      <c r="AX163" s="13" t="s">
        <v>77</v>
      </c>
      <c r="AY163" s="250" t="s">
        <v>153</v>
      </c>
    </row>
    <row r="164" spans="1:51" s="14" customFormat="1" ht="12">
      <c r="A164" s="14"/>
      <c r="B164" s="251"/>
      <c r="C164" s="252"/>
      <c r="D164" s="241" t="s">
        <v>161</v>
      </c>
      <c r="E164" s="253" t="s">
        <v>1</v>
      </c>
      <c r="F164" s="254" t="s">
        <v>658</v>
      </c>
      <c r="G164" s="252"/>
      <c r="H164" s="253" t="s">
        <v>1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161</v>
      </c>
      <c r="AU164" s="260" t="s">
        <v>86</v>
      </c>
      <c r="AV164" s="14" t="s">
        <v>84</v>
      </c>
      <c r="AW164" s="14" t="s">
        <v>34</v>
      </c>
      <c r="AX164" s="14" t="s">
        <v>77</v>
      </c>
      <c r="AY164" s="260" t="s">
        <v>153</v>
      </c>
    </row>
    <row r="165" spans="1:51" s="13" customFormat="1" ht="12">
      <c r="A165" s="13"/>
      <c r="B165" s="239"/>
      <c r="C165" s="240"/>
      <c r="D165" s="241" t="s">
        <v>161</v>
      </c>
      <c r="E165" s="242" t="s">
        <v>1</v>
      </c>
      <c r="F165" s="243" t="s">
        <v>659</v>
      </c>
      <c r="G165" s="240"/>
      <c r="H165" s="244">
        <v>-17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161</v>
      </c>
      <c r="AU165" s="250" t="s">
        <v>86</v>
      </c>
      <c r="AV165" s="13" t="s">
        <v>86</v>
      </c>
      <c r="AW165" s="13" t="s">
        <v>34</v>
      </c>
      <c r="AX165" s="13" t="s">
        <v>77</v>
      </c>
      <c r="AY165" s="250" t="s">
        <v>153</v>
      </c>
    </row>
    <row r="166" spans="1:51" s="13" customFormat="1" ht="12">
      <c r="A166" s="13"/>
      <c r="B166" s="239"/>
      <c r="C166" s="240"/>
      <c r="D166" s="241" t="s">
        <v>161</v>
      </c>
      <c r="E166" s="242" t="s">
        <v>1</v>
      </c>
      <c r="F166" s="243" t="s">
        <v>660</v>
      </c>
      <c r="G166" s="240"/>
      <c r="H166" s="244">
        <v>-15.07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161</v>
      </c>
      <c r="AU166" s="250" t="s">
        <v>86</v>
      </c>
      <c r="AV166" s="13" t="s">
        <v>86</v>
      </c>
      <c r="AW166" s="13" t="s">
        <v>34</v>
      </c>
      <c r="AX166" s="13" t="s">
        <v>77</v>
      </c>
      <c r="AY166" s="250" t="s">
        <v>153</v>
      </c>
    </row>
    <row r="167" spans="1:51" s="13" customFormat="1" ht="12">
      <c r="A167" s="13"/>
      <c r="B167" s="239"/>
      <c r="C167" s="240"/>
      <c r="D167" s="241" t="s">
        <v>161</v>
      </c>
      <c r="E167" s="242" t="s">
        <v>1</v>
      </c>
      <c r="F167" s="243" t="s">
        <v>661</v>
      </c>
      <c r="G167" s="240"/>
      <c r="H167" s="244">
        <v>-17.12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161</v>
      </c>
      <c r="AU167" s="250" t="s">
        <v>86</v>
      </c>
      <c r="AV167" s="13" t="s">
        <v>86</v>
      </c>
      <c r="AW167" s="13" t="s">
        <v>34</v>
      </c>
      <c r="AX167" s="13" t="s">
        <v>77</v>
      </c>
      <c r="AY167" s="250" t="s">
        <v>153</v>
      </c>
    </row>
    <row r="168" spans="1:51" s="15" customFormat="1" ht="12">
      <c r="A168" s="15"/>
      <c r="B168" s="269"/>
      <c r="C168" s="270"/>
      <c r="D168" s="241" t="s">
        <v>161</v>
      </c>
      <c r="E168" s="271" t="s">
        <v>1</v>
      </c>
      <c r="F168" s="272" t="s">
        <v>390</v>
      </c>
      <c r="G168" s="270"/>
      <c r="H168" s="273">
        <v>135.376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9" t="s">
        <v>161</v>
      </c>
      <c r="AU168" s="279" t="s">
        <v>86</v>
      </c>
      <c r="AV168" s="15" t="s">
        <v>159</v>
      </c>
      <c r="AW168" s="15" t="s">
        <v>34</v>
      </c>
      <c r="AX168" s="15" t="s">
        <v>84</v>
      </c>
      <c r="AY168" s="279" t="s">
        <v>153</v>
      </c>
    </row>
    <row r="169" spans="1:65" s="2" customFormat="1" ht="24.15" customHeight="1">
      <c r="A169" s="38"/>
      <c r="B169" s="39"/>
      <c r="C169" s="226" t="s">
        <v>270</v>
      </c>
      <c r="D169" s="226" t="s">
        <v>155</v>
      </c>
      <c r="E169" s="227" t="s">
        <v>241</v>
      </c>
      <c r="F169" s="228" t="s">
        <v>242</v>
      </c>
      <c r="G169" s="229" t="s">
        <v>243</v>
      </c>
      <c r="H169" s="230">
        <v>257.214</v>
      </c>
      <c r="I169" s="231"/>
      <c r="J169" s="232">
        <f>ROUND(I169*H169,2)</f>
        <v>0</v>
      </c>
      <c r="K169" s="228" t="s">
        <v>166</v>
      </c>
      <c r="L169" s="44"/>
      <c r="M169" s="233" t="s">
        <v>1</v>
      </c>
      <c r="N169" s="234" t="s">
        <v>42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159</v>
      </c>
      <c r="AT169" s="237" t="s">
        <v>155</v>
      </c>
      <c r="AU169" s="237" t="s">
        <v>86</v>
      </c>
      <c r="AY169" s="17" t="s">
        <v>153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84</v>
      </c>
      <c r="BK169" s="238">
        <f>ROUND(I169*H169,2)</f>
        <v>0</v>
      </c>
      <c r="BL169" s="17" t="s">
        <v>159</v>
      </c>
      <c r="BM169" s="237" t="s">
        <v>662</v>
      </c>
    </row>
    <row r="170" spans="1:51" s="13" customFormat="1" ht="12">
      <c r="A170" s="13"/>
      <c r="B170" s="239"/>
      <c r="C170" s="240"/>
      <c r="D170" s="241" t="s">
        <v>161</v>
      </c>
      <c r="E170" s="242" t="s">
        <v>1</v>
      </c>
      <c r="F170" s="243" t="s">
        <v>657</v>
      </c>
      <c r="G170" s="240"/>
      <c r="H170" s="244">
        <v>184.566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161</v>
      </c>
      <c r="AU170" s="250" t="s">
        <v>86</v>
      </c>
      <c r="AV170" s="13" t="s">
        <v>86</v>
      </c>
      <c r="AW170" s="13" t="s">
        <v>34</v>
      </c>
      <c r="AX170" s="13" t="s">
        <v>77</v>
      </c>
      <c r="AY170" s="250" t="s">
        <v>153</v>
      </c>
    </row>
    <row r="171" spans="1:51" s="14" customFormat="1" ht="12">
      <c r="A171" s="14"/>
      <c r="B171" s="251"/>
      <c r="C171" s="252"/>
      <c r="D171" s="241" t="s">
        <v>161</v>
      </c>
      <c r="E171" s="253" t="s">
        <v>1</v>
      </c>
      <c r="F171" s="254" t="s">
        <v>658</v>
      </c>
      <c r="G171" s="252"/>
      <c r="H171" s="253" t="s">
        <v>1</v>
      </c>
      <c r="I171" s="255"/>
      <c r="J171" s="252"/>
      <c r="K171" s="252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161</v>
      </c>
      <c r="AU171" s="260" t="s">
        <v>86</v>
      </c>
      <c r="AV171" s="14" t="s">
        <v>84</v>
      </c>
      <c r="AW171" s="14" t="s">
        <v>34</v>
      </c>
      <c r="AX171" s="14" t="s">
        <v>77</v>
      </c>
      <c r="AY171" s="260" t="s">
        <v>153</v>
      </c>
    </row>
    <row r="172" spans="1:51" s="13" customFormat="1" ht="12">
      <c r="A172" s="13"/>
      <c r="B172" s="239"/>
      <c r="C172" s="240"/>
      <c r="D172" s="241" t="s">
        <v>161</v>
      </c>
      <c r="E172" s="242" t="s">
        <v>1</v>
      </c>
      <c r="F172" s="243" t="s">
        <v>659</v>
      </c>
      <c r="G172" s="240"/>
      <c r="H172" s="244">
        <v>-17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161</v>
      </c>
      <c r="AU172" s="250" t="s">
        <v>86</v>
      </c>
      <c r="AV172" s="13" t="s">
        <v>86</v>
      </c>
      <c r="AW172" s="13" t="s">
        <v>34</v>
      </c>
      <c r="AX172" s="13" t="s">
        <v>77</v>
      </c>
      <c r="AY172" s="250" t="s">
        <v>153</v>
      </c>
    </row>
    <row r="173" spans="1:51" s="13" customFormat="1" ht="12">
      <c r="A173" s="13"/>
      <c r="B173" s="239"/>
      <c r="C173" s="240"/>
      <c r="D173" s="241" t="s">
        <v>161</v>
      </c>
      <c r="E173" s="242" t="s">
        <v>1</v>
      </c>
      <c r="F173" s="243" t="s">
        <v>660</v>
      </c>
      <c r="G173" s="240"/>
      <c r="H173" s="244">
        <v>-15.07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161</v>
      </c>
      <c r="AU173" s="250" t="s">
        <v>86</v>
      </c>
      <c r="AV173" s="13" t="s">
        <v>86</v>
      </c>
      <c r="AW173" s="13" t="s">
        <v>34</v>
      </c>
      <c r="AX173" s="13" t="s">
        <v>77</v>
      </c>
      <c r="AY173" s="250" t="s">
        <v>153</v>
      </c>
    </row>
    <row r="174" spans="1:51" s="13" customFormat="1" ht="12">
      <c r="A174" s="13"/>
      <c r="B174" s="239"/>
      <c r="C174" s="240"/>
      <c r="D174" s="241" t="s">
        <v>161</v>
      </c>
      <c r="E174" s="242" t="s">
        <v>1</v>
      </c>
      <c r="F174" s="243" t="s">
        <v>661</v>
      </c>
      <c r="G174" s="240"/>
      <c r="H174" s="244">
        <v>-17.12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161</v>
      </c>
      <c r="AU174" s="250" t="s">
        <v>86</v>
      </c>
      <c r="AV174" s="13" t="s">
        <v>86</v>
      </c>
      <c r="AW174" s="13" t="s">
        <v>34</v>
      </c>
      <c r="AX174" s="13" t="s">
        <v>77</v>
      </c>
      <c r="AY174" s="250" t="s">
        <v>153</v>
      </c>
    </row>
    <row r="175" spans="1:51" s="15" customFormat="1" ht="12">
      <c r="A175" s="15"/>
      <c r="B175" s="269"/>
      <c r="C175" s="270"/>
      <c r="D175" s="241" t="s">
        <v>161</v>
      </c>
      <c r="E175" s="271" t="s">
        <v>1</v>
      </c>
      <c r="F175" s="272" t="s">
        <v>390</v>
      </c>
      <c r="G175" s="270"/>
      <c r="H175" s="273">
        <v>135.376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9" t="s">
        <v>161</v>
      </c>
      <c r="AU175" s="279" t="s">
        <v>86</v>
      </c>
      <c r="AV175" s="15" t="s">
        <v>159</v>
      </c>
      <c r="AW175" s="15" t="s">
        <v>34</v>
      </c>
      <c r="AX175" s="15" t="s">
        <v>77</v>
      </c>
      <c r="AY175" s="279" t="s">
        <v>153</v>
      </c>
    </row>
    <row r="176" spans="1:51" s="13" customFormat="1" ht="12">
      <c r="A176" s="13"/>
      <c r="B176" s="239"/>
      <c r="C176" s="240"/>
      <c r="D176" s="241" t="s">
        <v>161</v>
      </c>
      <c r="E176" s="242" t="s">
        <v>1</v>
      </c>
      <c r="F176" s="243" t="s">
        <v>663</v>
      </c>
      <c r="G176" s="240"/>
      <c r="H176" s="244">
        <v>257.214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161</v>
      </c>
      <c r="AU176" s="250" t="s">
        <v>86</v>
      </c>
      <c r="AV176" s="13" t="s">
        <v>86</v>
      </c>
      <c r="AW176" s="13" t="s">
        <v>34</v>
      </c>
      <c r="AX176" s="13" t="s">
        <v>84</v>
      </c>
      <c r="AY176" s="250" t="s">
        <v>153</v>
      </c>
    </row>
    <row r="177" spans="1:65" s="2" customFormat="1" ht="16.5" customHeight="1">
      <c r="A177" s="38"/>
      <c r="B177" s="39"/>
      <c r="C177" s="226" t="s">
        <v>8</v>
      </c>
      <c r="D177" s="226" t="s">
        <v>155</v>
      </c>
      <c r="E177" s="227" t="s">
        <v>664</v>
      </c>
      <c r="F177" s="228" t="s">
        <v>665</v>
      </c>
      <c r="G177" s="229" t="s">
        <v>184</v>
      </c>
      <c r="H177" s="230">
        <v>135.376</v>
      </c>
      <c r="I177" s="231"/>
      <c r="J177" s="232">
        <f>ROUND(I177*H177,2)</f>
        <v>0</v>
      </c>
      <c r="K177" s="228" t="s">
        <v>166</v>
      </c>
      <c r="L177" s="44"/>
      <c r="M177" s="233" t="s">
        <v>1</v>
      </c>
      <c r="N177" s="234" t="s">
        <v>42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159</v>
      </c>
      <c r="AT177" s="237" t="s">
        <v>155</v>
      </c>
      <c r="AU177" s="237" t="s">
        <v>86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84</v>
      </c>
      <c r="BK177" s="238">
        <f>ROUND(I177*H177,2)</f>
        <v>0</v>
      </c>
      <c r="BL177" s="17" t="s">
        <v>159</v>
      </c>
      <c r="BM177" s="237" t="s">
        <v>666</v>
      </c>
    </row>
    <row r="178" spans="1:51" s="13" customFormat="1" ht="12">
      <c r="A178" s="13"/>
      <c r="B178" s="239"/>
      <c r="C178" s="240"/>
      <c r="D178" s="241" t="s">
        <v>161</v>
      </c>
      <c r="E178" s="242" t="s">
        <v>1</v>
      </c>
      <c r="F178" s="243" t="s">
        <v>657</v>
      </c>
      <c r="G178" s="240"/>
      <c r="H178" s="244">
        <v>184.566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161</v>
      </c>
      <c r="AU178" s="250" t="s">
        <v>86</v>
      </c>
      <c r="AV178" s="13" t="s">
        <v>86</v>
      </c>
      <c r="AW178" s="13" t="s">
        <v>34</v>
      </c>
      <c r="AX178" s="13" t="s">
        <v>77</v>
      </c>
      <c r="AY178" s="250" t="s">
        <v>153</v>
      </c>
    </row>
    <row r="179" spans="1:51" s="14" customFormat="1" ht="12">
      <c r="A179" s="14"/>
      <c r="B179" s="251"/>
      <c r="C179" s="252"/>
      <c r="D179" s="241" t="s">
        <v>161</v>
      </c>
      <c r="E179" s="253" t="s">
        <v>1</v>
      </c>
      <c r="F179" s="254" t="s">
        <v>658</v>
      </c>
      <c r="G179" s="252"/>
      <c r="H179" s="253" t="s">
        <v>1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161</v>
      </c>
      <c r="AU179" s="260" t="s">
        <v>86</v>
      </c>
      <c r="AV179" s="14" t="s">
        <v>84</v>
      </c>
      <c r="AW179" s="14" t="s">
        <v>34</v>
      </c>
      <c r="AX179" s="14" t="s">
        <v>77</v>
      </c>
      <c r="AY179" s="260" t="s">
        <v>153</v>
      </c>
    </row>
    <row r="180" spans="1:51" s="13" customFormat="1" ht="12">
      <c r="A180" s="13"/>
      <c r="B180" s="239"/>
      <c r="C180" s="240"/>
      <c r="D180" s="241" t="s">
        <v>161</v>
      </c>
      <c r="E180" s="242" t="s">
        <v>1</v>
      </c>
      <c r="F180" s="243" t="s">
        <v>659</v>
      </c>
      <c r="G180" s="240"/>
      <c r="H180" s="244">
        <v>-17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161</v>
      </c>
      <c r="AU180" s="250" t="s">
        <v>86</v>
      </c>
      <c r="AV180" s="13" t="s">
        <v>86</v>
      </c>
      <c r="AW180" s="13" t="s">
        <v>34</v>
      </c>
      <c r="AX180" s="13" t="s">
        <v>77</v>
      </c>
      <c r="AY180" s="250" t="s">
        <v>153</v>
      </c>
    </row>
    <row r="181" spans="1:51" s="13" customFormat="1" ht="12">
      <c r="A181" s="13"/>
      <c r="B181" s="239"/>
      <c r="C181" s="240"/>
      <c r="D181" s="241" t="s">
        <v>161</v>
      </c>
      <c r="E181" s="242" t="s">
        <v>1</v>
      </c>
      <c r="F181" s="243" t="s">
        <v>660</v>
      </c>
      <c r="G181" s="240"/>
      <c r="H181" s="244">
        <v>-15.07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161</v>
      </c>
      <c r="AU181" s="250" t="s">
        <v>86</v>
      </c>
      <c r="AV181" s="13" t="s">
        <v>86</v>
      </c>
      <c r="AW181" s="13" t="s">
        <v>34</v>
      </c>
      <c r="AX181" s="13" t="s">
        <v>77</v>
      </c>
      <c r="AY181" s="250" t="s">
        <v>153</v>
      </c>
    </row>
    <row r="182" spans="1:51" s="13" customFormat="1" ht="12">
      <c r="A182" s="13"/>
      <c r="B182" s="239"/>
      <c r="C182" s="240"/>
      <c r="D182" s="241" t="s">
        <v>161</v>
      </c>
      <c r="E182" s="242" t="s">
        <v>1</v>
      </c>
      <c r="F182" s="243" t="s">
        <v>661</v>
      </c>
      <c r="G182" s="240"/>
      <c r="H182" s="244">
        <v>-17.12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161</v>
      </c>
      <c r="AU182" s="250" t="s">
        <v>86</v>
      </c>
      <c r="AV182" s="13" t="s">
        <v>86</v>
      </c>
      <c r="AW182" s="13" t="s">
        <v>34</v>
      </c>
      <c r="AX182" s="13" t="s">
        <v>77</v>
      </c>
      <c r="AY182" s="250" t="s">
        <v>153</v>
      </c>
    </row>
    <row r="183" spans="1:51" s="15" customFormat="1" ht="12">
      <c r="A183" s="15"/>
      <c r="B183" s="269"/>
      <c r="C183" s="270"/>
      <c r="D183" s="241" t="s">
        <v>161</v>
      </c>
      <c r="E183" s="271" t="s">
        <v>1</v>
      </c>
      <c r="F183" s="272" t="s">
        <v>390</v>
      </c>
      <c r="G183" s="270"/>
      <c r="H183" s="273">
        <v>135.376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9" t="s">
        <v>161</v>
      </c>
      <c r="AU183" s="279" t="s">
        <v>86</v>
      </c>
      <c r="AV183" s="15" t="s">
        <v>159</v>
      </c>
      <c r="AW183" s="15" t="s">
        <v>34</v>
      </c>
      <c r="AX183" s="15" t="s">
        <v>84</v>
      </c>
      <c r="AY183" s="279" t="s">
        <v>153</v>
      </c>
    </row>
    <row r="184" spans="1:65" s="2" customFormat="1" ht="24.15" customHeight="1">
      <c r="A184" s="38"/>
      <c r="B184" s="39"/>
      <c r="C184" s="226" t="s">
        <v>282</v>
      </c>
      <c r="D184" s="226" t="s">
        <v>155</v>
      </c>
      <c r="E184" s="227" t="s">
        <v>250</v>
      </c>
      <c r="F184" s="228" t="s">
        <v>251</v>
      </c>
      <c r="G184" s="229" t="s">
        <v>184</v>
      </c>
      <c r="H184" s="230">
        <v>72.73</v>
      </c>
      <c r="I184" s="231"/>
      <c r="J184" s="232">
        <f>ROUND(I184*H184,2)</f>
        <v>0</v>
      </c>
      <c r="K184" s="228" t="s">
        <v>166</v>
      </c>
      <c r="L184" s="44"/>
      <c r="M184" s="233" t="s">
        <v>1</v>
      </c>
      <c r="N184" s="234" t="s">
        <v>42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159</v>
      </c>
      <c r="AT184" s="237" t="s">
        <v>155</v>
      </c>
      <c r="AU184" s="237" t="s">
        <v>86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84</v>
      </c>
      <c r="BK184" s="238">
        <f>ROUND(I184*H184,2)</f>
        <v>0</v>
      </c>
      <c r="BL184" s="17" t="s">
        <v>159</v>
      </c>
      <c r="BM184" s="237" t="s">
        <v>667</v>
      </c>
    </row>
    <row r="185" spans="1:51" s="14" customFormat="1" ht="12">
      <c r="A185" s="14"/>
      <c r="B185" s="251"/>
      <c r="C185" s="252"/>
      <c r="D185" s="241" t="s">
        <v>161</v>
      </c>
      <c r="E185" s="253" t="s">
        <v>1</v>
      </c>
      <c r="F185" s="254" t="s">
        <v>668</v>
      </c>
      <c r="G185" s="252"/>
      <c r="H185" s="253" t="s">
        <v>1</v>
      </c>
      <c r="I185" s="255"/>
      <c r="J185" s="252"/>
      <c r="K185" s="252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161</v>
      </c>
      <c r="AU185" s="260" t="s">
        <v>86</v>
      </c>
      <c r="AV185" s="14" t="s">
        <v>84</v>
      </c>
      <c r="AW185" s="14" t="s">
        <v>34</v>
      </c>
      <c r="AX185" s="14" t="s">
        <v>77</v>
      </c>
      <c r="AY185" s="260" t="s">
        <v>153</v>
      </c>
    </row>
    <row r="186" spans="1:51" s="13" customFormat="1" ht="12">
      <c r="A186" s="13"/>
      <c r="B186" s="239"/>
      <c r="C186" s="240"/>
      <c r="D186" s="241" t="s">
        <v>161</v>
      </c>
      <c r="E186" s="242" t="s">
        <v>1</v>
      </c>
      <c r="F186" s="243" t="s">
        <v>669</v>
      </c>
      <c r="G186" s="240"/>
      <c r="H186" s="244">
        <v>15.07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161</v>
      </c>
      <c r="AU186" s="250" t="s">
        <v>86</v>
      </c>
      <c r="AV186" s="13" t="s">
        <v>86</v>
      </c>
      <c r="AW186" s="13" t="s">
        <v>34</v>
      </c>
      <c r="AX186" s="13" t="s">
        <v>77</v>
      </c>
      <c r="AY186" s="250" t="s">
        <v>153</v>
      </c>
    </row>
    <row r="187" spans="1:51" s="13" customFormat="1" ht="12">
      <c r="A187" s="13"/>
      <c r="B187" s="239"/>
      <c r="C187" s="240"/>
      <c r="D187" s="241" t="s">
        <v>161</v>
      </c>
      <c r="E187" s="242" t="s">
        <v>1</v>
      </c>
      <c r="F187" s="243" t="s">
        <v>670</v>
      </c>
      <c r="G187" s="240"/>
      <c r="H187" s="244">
        <v>17.12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0" t="s">
        <v>161</v>
      </c>
      <c r="AU187" s="250" t="s">
        <v>86</v>
      </c>
      <c r="AV187" s="13" t="s">
        <v>86</v>
      </c>
      <c r="AW187" s="13" t="s">
        <v>34</v>
      </c>
      <c r="AX187" s="13" t="s">
        <v>77</v>
      </c>
      <c r="AY187" s="250" t="s">
        <v>153</v>
      </c>
    </row>
    <row r="188" spans="1:51" s="14" customFormat="1" ht="12">
      <c r="A188" s="14"/>
      <c r="B188" s="251"/>
      <c r="C188" s="252"/>
      <c r="D188" s="241" t="s">
        <v>161</v>
      </c>
      <c r="E188" s="253" t="s">
        <v>1</v>
      </c>
      <c r="F188" s="254" t="s">
        <v>671</v>
      </c>
      <c r="G188" s="252"/>
      <c r="H188" s="253" t="s">
        <v>1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161</v>
      </c>
      <c r="AU188" s="260" t="s">
        <v>86</v>
      </c>
      <c r="AV188" s="14" t="s">
        <v>84</v>
      </c>
      <c r="AW188" s="14" t="s">
        <v>34</v>
      </c>
      <c r="AX188" s="14" t="s">
        <v>77</v>
      </c>
      <c r="AY188" s="260" t="s">
        <v>153</v>
      </c>
    </row>
    <row r="189" spans="1:51" s="13" customFormat="1" ht="12">
      <c r="A189" s="13"/>
      <c r="B189" s="239"/>
      <c r="C189" s="240"/>
      <c r="D189" s="241" t="s">
        <v>161</v>
      </c>
      <c r="E189" s="242" t="s">
        <v>1</v>
      </c>
      <c r="F189" s="243" t="s">
        <v>672</v>
      </c>
      <c r="G189" s="240"/>
      <c r="H189" s="244">
        <v>23.54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161</v>
      </c>
      <c r="AU189" s="250" t="s">
        <v>86</v>
      </c>
      <c r="AV189" s="13" t="s">
        <v>86</v>
      </c>
      <c r="AW189" s="13" t="s">
        <v>34</v>
      </c>
      <c r="AX189" s="13" t="s">
        <v>77</v>
      </c>
      <c r="AY189" s="250" t="s">
        <v>153</v>
      </c>
    </row>
    <row r="190" spans="1:51" s="13" customFormat="1" ht="12">
      <c r="A190" s="13"/>
      <c r="B190" s="239"/>
      <c r="C190" s="240"/>
      <c r="D190" s="241" t="s">
        <v>161</v>
      </c>
      <c r="E190" s="242" t="s">
        <v>1</v>
      </c>
      <c r="F190" s="243" t="s">
        <v>673</v>
      </c>
      <c r="G190" s="240"/>
      <c r="H190" s="244">
        <v>17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161</v>
      </c>
      <c r="AU190" s="250" t="s">
        <v>86</v>
      </c>
      <c r="AV190" s="13" t="s">
        <v>86</v>
      </c>
      <c r="AW190" s="13" t="s">
        <v>34</v>
      </c>
      <c r="AX190" s="13" t="s">
        <v>77</v>
      </c>
      <c r="AY190" s="250" t="s">
        <v>153</v>
      </c>
    </row>
    <row r="191" spans="1:51" s="15" customFormat="1" ht="12">
      <c r="A191" s="15"/>
      <c r="B191" s="269"/>
      <c r="C191" s="270"/>
      <c r="D191" s="241" t="s">
        <v>161</v>
      </c>
      <c r="E191" s="271" t="s">
        <v>1</v>
      </c>
      <c r="F191" s="272" t="s">
        <v>390</v>
      </c>
      <c r="G191" s="270"/>
      <c r="H191" s="273">
        <v>72.73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9" t="s">
        <v>161</v>
      </c>
      <c r="AU191" s="279" t="s">
        <v>86</v>
      </c>
      <c r="AV191" s="15" t="s">
        <v>159</v>
      </c>
      <c r="AW191" s="15" t="s">
        <v>34</v>
      </c>
      <c r="AX191" s="15" t="s">
        <v>84</v>
      </c>
      <c r="AY191" s="279" t="s">
        <v>153</v>
      </c>
    </row>
    <row r="192" spans="1:65" s="2" customFormat="1" ht="24.15" customHeight="1">
      <c r="A192" s="38"/>
      <c r="B192" s="39"/>
      <c r="C192" s="226" t="s">
        <v>291</v>
      </c>
      <c r="D192" s="226" t="s">
        <v>155</v>
      </c>
      <c r="E192" s="227" t="s">
        <v>256</v>
      </c>
      <c r="F192" s="228" t="s">
        <v>257</v>
      </c>
      <c r="G192" s="229" t="s">
        <v>158</v>
      </c>
      <c r="H192" s="230">
        <v>79</v>
      </c>
      <c r="I192" s="231"/>
      <c r="J192" s="232">
        <f>ROUND(I192*H192,2)</f>
        <v>0</v>
      </c>
      <c r="K192" s="228" t="s">
        <v>166</v>
      </c>
      <c r="L192" s="44"/>
      <c r="M192" s="233" t="s">
        <v>1</v>
      </c>
      <c r="N192" s="234" t="s">
        <v>42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159</v>
      </c>
      <c r="AT192" s="237" t="s">
        <v>155</v>
      </c>
      <c r="AU192" s="237" t="s">
        <v>86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84</v>
      </c>
      <c r="BK192" s="238">
        <f>ROUND(I192*H192,2)</f>
        <v>0</v>
      </c>
      <c r="BL192" s="17" t="s">
        <v>159</v>
      </c>
      <c r="BM192" s="237" t="s">
        <v>674</v>
      </c>
    </row>
    <row r="193" spans="1:51" s="13" customFormat="1" ht="12">
      <c r="A193" s="13"/>
      <c r="B193" s="239"/>
      <c r="C193" s="240"/>
      <c r="D193" s="241" t="s">
        <v>161</v>
      </c>
      <c r="E193" s="242" t="s">
        <v>1</v>
      </c>
      <c r="F193" s="243" t="s">
        <v>623</v>
      </c>
      <c r="G193" s="240"/>
      <c r="H193" s="244">
        <v>79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161</v>
      </c>
      <c r="AU193" s="250" t="s">
        <v>86</v>
      </c>
      <c r="AV193" s="13" t="s">
        <v>86</v>
      </c>
      <c r="AW193" s="13" t="s">
        <v>34</v>
      </c>
      <c r="AX193" s="13" t="s">
        <v>84</v>
      </c>
      <c r="AY193" s="250" t="s">
        <v>153</v>
      </c>
    </row>
    <row r="194" spans="1:63" s="12" customFormat="1" ht="22.8" customHeight="1">
      <c r="A194" s="12"/>
      <c r="B194" s="210"/>
      <c r="C194" s="211"/>
      <c r="D194" s="212" t="s">
        <v>76</v>
      </c>
      <c r="E194" s="224" t="s">
        <v>86</v>
      </c>
      <c r="F194" s="224" t="s">
        <v>275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SUM(P195:P208)</f>
        <v>0</v>
      </c>
      <c r="Q194" s="218"/>
      <c r="R194" s="219">
        <f>SUM(R195:R208)</f>
        <v>4.95117099</v>
      </c>
      <c r="S194" s="218"/>
      <c r="T194" s="220">
        <f>SUM(T195:T208)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84</v>
      </c>
      <c r="AT194" s="222" t="s">
        <v>76</v>
      </c>
      <c r="AU194" s="222" t="s">
        <v>84</v>
      </c>
      <c r="AY194" s="221" t="s">
        <v>153</v>
      </c>
      <c r="BK194" s="223">
        <f>SUM(BK195:BK208)</f>
        <v>0</v>
      </c>
    </row>
    <row r="195" spans="1:65" s="2" customFormat="1" ht="37.8" customHeight="1">
      <c r="A195" s="38"/>
      <c r="B195" s="39"/>
      <c r="C195" s="226" t="s">
        <v>297</v>
      </c>
      <c r="D195" s="226" t="s">
        <v>155</v>
      </c>
      <c r="E195" s="227" t="s">
        <v>675</v>
      </c>
      <c r="F195" s="228" t="s">
        <v>676</v>
      </c>
      <c r="G195" s="229" t="s">
        <v>165</v>
      </c>
      <c r="H195" s="230">
        <v>14.209</v>
      </c>
      <c r="I195" s="231"/>
      <c r="J195" s="232">
        <f>ROUND(I195*H195,2)</f>
        <v>0</v>
      </c>
      <c r="K195" s="228" t="s">
        <v>166</v>
      </c>
      <c r="L195" s="44"/>
      <c r="M195" s="233" t="s">
        <v>1</v>
      </c>
      <c r="N195" s="234" t="s">
        <v>42</v>
      </c>
      <c r="O195" s="91"/>
      <c r="P195" s="235">
        <f>O195*H195</f>
        <v>0</v>
      </c>
      <c r="Q195" s="235">
        <v>0.28701</v>
      </c>
      <c r="R195" s="235">
        <f>Q195*H195</f>
        <v>4.0781250899999995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159</v>
      </c>
      <c r="AT195" s="237" t="s">
        <v>155</v>
      </c>
      <c r="AU195" s="237" t="s">
        <v>86</v>
      </c>
      <c r="AY195" s="17" t="s">
        <v>153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84</v>
      </c>
      <c r="BK195" s="238">
        <f>ROUND(I195*H195,2)</f>
        <v>0</v>
      </c>
      <c r="BL195" s="17" t="s">
        <v>159</v>
      </c>
      <c r="BM195" s="237" t="s">
        <v>677</v>
      </c>
    </row>
    <row r="196" spans="1:51" s="14" customFormat="1" ht="12">
      <c r="A196" s="14"/>
      <c r="B196" s="251"/>
      <c r="C196" s="252"/>
      <c r="D196" s="241" t="s">
        <v>161</v>
      </c>
      <c r="E196" s="253" t="s">
        <v>1</v>
      </c>
      <c r="F196" s="254" t="s">
        <v>678</v>
      </c>
      <c r="G196" s="252"/>
      <c r="H196" s="253" t="s">
        <v>1</v>
      </c>
      <c r="I196" s="255"/>
      <c r="J196" s="252"/>
      <c r="K196" s="252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161</v>
      </c>
      <c r="AU196" s="260" t="s">
        <v>86</v>
      </c>
      <c r="AV196" s="14" t="s">
        <v>84</v>
      </c>
      <c r="AW196" s="14" t="s">
        <v>34</v>
      </c>
      <c r="AX196" s="14" t="s">
        <v>77</v>
      </c>
      <c r="AY196" s="260" t="s">
        <v>153</v>
      </c>
    </row>
    <row r="197" spans="1:51" s="13" customFormat="1" ht="12">
      <c r="A197" s="13"/>
      <c r="B197" s="239"/>
      <c r="C197" s="240"/>
      <c r="D197" s="241" t="s">
        <v>161</v>
      </c>
      <c r="E197" s="242" t="s">
        <v>1</v>
      </c>
      <c r="F197" s="243" t="s">
        <v>679</v>
      </c>
      <c r="G197" s="240"/>
      <c r="H197" s="244">
        <v>14.209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161</v>
      </c>
      <c r="AU197" s="250" t="s">
        <v>86</v>
      </c>
      <c r="AV197" s="13" t="s">
        <v>86</v>
      </c>
      <c r="AW197" s="13" t="s">
        <v>34</v>
      </c>
      <c r="AX197" s="13" t="s">
        <v>84</v>
      </c>
      <c r="AY197" s="250" t="s">
        <v>153</v>
      </c>
    </row>
    <row r="198" spans="1:65" s="2" customFormat="1" ht="24.15" customHeight="1">
      <c r="A198" s="38"/>
      <c r="B198" s="39"/>
      <c r="C198" s="226" t="s">
        <v>305</v>
      </c>
      <c r="D198" s="226" t="s">
        <v>155</v>
      </c>
      <c r="E198" s="227" t="s">
        <v>680</v>
      </c>
      <c r="F198" s="228" t="s">
        <v>681</v>
      </c>
      <c r="G198" s="229" t="s">
        <v>165</v>
      </c>
      <c r="H198" s="230">
        <v>13</v>
      </c>
      <c r="I198" s="231"/>
      <c r="J198" s="232">
        <f>ROUND(I198*H198,2)</f>
        <v>0</v>
      </c>
      <c r="K198" s="228" t="s">
        <v>166</v>
      </c>
      <c r="L198" s="44"/>
      <c r="M198" s="233" t="s">
        <v>1</v>
      </c>
      <c r="N198" s="234" t="s">
        <v>42</v>
      </c>
      <c r="O198" s="91"/>
      <c r="P198" s="235">
        <f>O198*H198</f>
        <v>0</v>
      </c>
      <c r="Q198" s="235">
        <v>0.00114</v>
      </c>
      <c r="R198" s="235">
        <f>Q198*H198</f>
        <v>0.01482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159</v>
      </c>
      <c r="AT198" s="237" t="s">
        <v>155</v>
      </c>
      <c r="AU198" s="237" t="s">
        <v>86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84</v>
      </c>
      <c r="BK198" s="238">
        <f>ROUND(I198*H198,2)</f>
        <v>0</v>
      </c>
      <c r="BL198" s="17" t="s">
        <v>159</v>
      </c>
      <c r="BM198" s="237" t="s">
        <v>682</v>
      </c>
    </row>
    <row r="199" spans="1:51" s="13" customFormat="1" ht="12">
      <c r="A199" s="13"/>
      <c r="B199" s="239"/>
      <c r="C199" s="240"/>
      <c r="D199" s="241" t="s">
        <v>161</v>
      </c>
      <c r="E199" s="242" t="s">
        <v>1</v>
      </c>
      <c r="F199" s="243" t="s">
        <v>683</v>
      </c>
      <c r="G199" s="240"/>
      <c r="H199" s="244">
        <v>13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161</v>
      </c>
      <c r="AU199" s="250" t="s">
        <v>86</v>
      </c>
      <c r="AV199" s="13" t="s">
        <v>86</v>
      </c>
      <c r="AW199" s="13" t="s">
        <v>34</v>
      </c>
      <c r="AX199" s="13" t="s">
        <v>84</v>
      </c>
      <c r="AY199" s="250" t="s">
        <v>153</v>
      </c>
    </row>
    <row r="200" spans="1:65" s="2" customFormat="1" ht="21.75" customHeight="1">
      <c r="A200" s="38"/>
      <c r="B200" s="39"/>
      <c r="C200" s="226" t="s">
        <v>377</v>
      </c>
      <c r="D200" s="226" t="s">
        <v>155</v>
      </c>
      <c r="E200" s="227" t="s">
        <v>684</v>
      </c>
      <c r="F200" s="228" t="s">
        <v>685</v>
      </c>
      <c r="G200" s="229" t="s">
        <v>184</v>
      </c>
      <c r="H200" s="230">
        <v>12.789</v>
      </c>
      <c r="I200" s="231"/>
      <c r="J200" s="232">
        <f>ROUND(I200*H200,2)</f>
        <v>0</v>
      </c>
      <c r="K200" s="228" t="s">
        <v>166</v>
      </c>
      <c r="L200" s="44"/>
      <c r="M200" s="233" t="s">
        <v>1</v>
      </c>
      <c r="N200" s="234" t="s">
        <v>42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159</v>
      </c>
      <c r="AT200" s="237" t="s">
        <v>155</v>
      </c>
      <c r="AU200" s="237" t="s">
        <v>86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84</v>
      </c>
      <c r="BK200" s="238">
        <f>ROUND(I200*H200,2)</f>
        <v>0</v>
      </c>
      <c r="BL200" s="17" t="s">
        <v>159</v>
      </c>
      <c r="BM200" s="237" t="s">
        <v>686</v>
      </c>
    </row>
    <row r="201" spans="1:51" s="14" customFormat="1" ht="12">
      <c r="A201" s="14"/>
      <c r="B201" s="251"/>
      <c r="C201" s="252"/>
      <c r="D201" s="241" t="s">
        <v>161</v>
      </c>
      <c r="E201" s="253" t="s">
        <v>1</v>
      </c>
      <c r="F201" s="254" t="s">
        <v>687</v>
      </c>
      <c r="G201" s="252"/>
      <c r="H201" s="253" t="s">
        <v>1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161</v>
      </c>
      <c r="AU201" s="260" t="s">
        <v>86</v>
      </c>
      <c r="AV201" s="14" t="s">
        <v>84</v>
      </c>
      <c r="AW201" s="14" t="s">
        <v>34</v>
      </c>
      <c r="AX201" s="14" t="s">
        <v>77</v>
      </c>
      <c r="AY201" s="260" t="s">
        <v>153</v>
      </c>
    </row>
    <row r="202" spans="1:51" s="13" customFormat="1" ht="12">
      <c r="A202" s="13"/>
      <c r="B202" s="239"/>
      <c r="C202" s="240"/>
      <c r="D202" s="241" t="s">
        <v>161</v>
      </c>
      <c r="E202" s="242" t="s">
        <v>1</v>
      </c>
      <c r="F202" s="243" t="s">
        <v>688</v>
      </c>
      <c r="G202" s="240"/>
      <c r="H202" s="244">
        <v>12.789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161</v>
      </c>
      <c r="AU202" s="250" t="s">
        <v>86</v>
      </c>
      <c r="AV202" s="13" t="s">
        <v>86</v>
      </c>
      <c r="AW202" s="13" t="s">
        <v>34</v>
      </c>
      <c r="AX202" s="13" t="s">
        <v>84</v>
      </c>
      <c r="AY202" s="250" t="s">
        <v>153</v>
      </c>
    </row>
    <row r="203" spans="1:65" s="2" customFormat="1" ht="16.5" customHeight="1">
      <c r="A203" s="38"/>
      <c r="B203" s="39"/>
      <c r="C203" s="226" t="s">
        <v>7</v>
      </c>
      <c r="D203" s="226" t="s">
        <v>155</v>
      </c>
      <c r="E203" s="227" t="s">
        <v>689</v>
      </c>
      <c r="F203" s="228" t="s">
        <v>690</v>
      </c>
      <c r="G203" s="229" t="s">
        <v>158</v>
      </c>
      <c r="H203" s="230">
        <v>9.072</v>
      </c>
      <c r="I203" s="231"/>
      <c r="J203" s="232">
        <f>ROUND(I203*H203,2)</f>
        <v>0</v>
      </c>
      <c r="K203" s="228" t="s">
        <v>166</v>
      </c>
      <c r="L203" s="44"/>
      <c r="M203" s="233" t="s">
        <v>1</v>
      </c>
      <c r="N203" s="234" t="s">
        <v>42</v>
      </c>
      <c r="O203" s="91"/>
      <c r="P203" s="235">
        <f>O203*H203</f>
        <v>0</v>
      </c>
      <c r="Q203" s="235">
        <v>0.00568</v>
      </c>
      <c r="R203" s="235">
        <f>Q203*H203</f>
        <v>0.05152896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159</v>
      </c>
      <c r="AT203" s="237" t="s">
        <v>155</v>
      </c>
      <c r="AU203" s="237" t="s">
        <v>86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84</v>
      </c>
      <c r="BK203" s="238">
        <f>ROUND(I203*H203,2)</f>
        <v>0</v>
      </c>
      <c r="BL203" s="17" t="s">
        <v>159</v>
      </c>
      <c r="BM203" s="237" t="s">
        <v>691</v>
      </c>
    </row>
    <row r="204" spans="1:51" s="13" customFormat="1" ht="12">
      <c r="A204" s="13"/>
      <c r="B204" s="239"/>
      <c r="C204" s="240"/>
      <c r="D204" s="241" t="s">
        <v>161</v>
      </c>
      <c r="E204" s="242" t="s">
        <v>1</v>
      </c>
      <c r="F204" s="243" t="s">
        <v>692</v>
      </c>
      <c r="G204" s="240"/>
      <c r="H204" s="244">
        <v>9.072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161</v>
      </c>
      <c r="AU204" s="250" t="s">
        <v>86</v>
      </c>
      <c r="AV204" s="13" t="s">
        <v>86</v>
      </c>
      <c r="AW204" s="13" t="s">
        <v>34</v>
      </c>
      <c r="AX204" s="13" t="s">
        <v>84</v>
      </c>
      <c r="AY204" s="250" t="s">
        <v>153</v>
      </c>
    </row>
    <row r="205" spans="1:65" s="2" customFormat="1" ht="16.5" customHeight="1">
      <c r="A205" s="38"/>
      <c r="B205" s="39"/>
      <c r="C205" s="226" t="s">
        <v>391</v>
      </c>
      <c r="D205" s="226" t="s">
        <v>155</v>
      </c>
      <c r="E205" s="227" t="s">
        <v>693</v>
      </c>
      <c r="F205" s="228" t="s">
        <v>694</v>
      </c>
      <c r="G205" s="229" t="s">
        <v>158</v>
      </c>
      <c r="H205" s="230">
        <v>9.072</v>
      </c>
      <c r="I205" s="231"/>
      <c r="J205" s="232">
        <f>ROUND(I205*H205,2)</f>
        <v>0</v>
      </c>
      <c r="K205" s="228" t="s">
        <v>166</v>
      </c>
      <c r="L205" s="44"/>
      <c r="M205" s="233" t="s">
        <v>1</v>
      </c>
      <c r="N205" s="234" t="s">
        <v>42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159</v>
      </c>
      <c r="AT205" s="237" t="s">
        <v>155</v>
      </c>
      <c r="AU205" s="237" t="s">
        <v>86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84</v>
      </c>
      <c r="BK205" s="238">
        <f>ROUND(I205*H205,2)</f>
        <v>0</v>
      </c>
      <c r="BL205" s="17" t="s">
        <v>159</v>
      </c>
      <c r="BM205" s="237" t="s">
        <v>695</v>
      </c>
    </row>
    <row r="206" spans="1:51" s="13" customFormat="1" ht="12">
      <c r="A206" s="13"/>
      <c r="B206" s="239"/>
      <c r="C206" s="240"/>
      <c r="D206" s="241" t="s">
        <v>161</v>
      </c>
      <c r="E206" s="242" t="s">
        <v>1</v>
      </c>
      <c r="F206" s="243" t="s">
        <v>692</v>
      </c>
      <c r="G206" s="240"/>
      <c r="H206" s="244">
        <v>9.072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161</v>
      </c>
      <c r="AU206" s="250" t="s">
        <v>86</v>
      </c>
      <c r="AV206" s="13" t="s">
        <v>86</v>
      </c>
      <c r="AW206" s="13" t="s">
        <v>34</v>
      </c>
      <c r="AX206" s="13" t="s">
        <v>84</v>
      </c>
      <c r="AY206" s="250" t="s">
        <v>153</v>
      </c>
    </row>
    <row r="207" spans="1:65" s="2" customFormat="1" ht="21.75" customHeight="1">
      <c r="A207" s="38"/>
      <c r="B207" s="39"/>
      <c r="C207" s="226" t="s">
        <v>559</v>
      </c>
      <c r="D207" s="226" t="s">
        <v>155</v>
      </c>
      <c r="E207" s="227" t="s">
        <v>696</v>
      </c>
      <c r="F207" s="228" t="s">
        <v>697</v>
      </c>
      <c r="G207" s="229" t="s">
        <v>243</v>
      </c>
      <c r="H207" s="230">
        <v>0.777</v>
      </c>
      <c r="I207" s="231"/>
      <c r="J207" s="232">
        <f>ROUND(I207*H207,2)</f>
        <v>0</v>
      </c>
      <c r="K207" s="228" t="s">
        <v>166</v>
      </c>
      <c r="L207" s="44"/>
      <c r="M207" s="233" t="s">
        <v>1</v>
      </c>
      <c r="N207" s="234" t="s">
        <v>42</v>
      </c>
      <c r="O207" s="91"/>
      <c r="P207" s="235">
        <f>O207*H207</f>
        <v>0</v>
      </c>
      <c r="Q207" s="235">
        <v>1.03822</v>
      </c>
      <c r="R207" s="235">
        <f>Q207*H207</f>
        <v>0.8066969399999999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159</v>
      </c>
      <c r="AT207" s="237" t="s">
        <v>155</v>
      </c>
      <c r="AU207" s="237" t="s">
        <v>86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84</v>
      </c>
      <c r="BK207" s="238">
        <f>ROUND(I207*H207,2)</f>
        <v>0</v>
      </c>
      <c r="BL207" s="17" t="s">
        <v>159</v>
      </c>
      <c r="BM207" s="237" t="s">
        <v>698</v>
      </c>
    </row>
    <row r="208" spans="1:51" s="13" customFormat="1" ht="12">
      <c r="A208" s="13"/>
      <c r="B208" s="239"/>
      <c r="C208" s="240"/>
      <c r="D208" s="241" t="s">
        <v>161</v>
      </c>
      <c r="E208" s="242" t="s">
        <v>1</v>
      </c>
      <c r="F208" s="243" t="s">
        <v>699</v>
      </c>
      <c r="G208" s="240"/>
      <c r="H208" s="244">
        <v>0.777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161</v>
      </c>
      <c r="AU208" s="250" t="s">
        <v>86</v>
      </c>
      <c r="AV208" s="13" t="s">
        <v>86</v>
      </c>
      <c r="AW208" s="13" t="s">
        <v>34</v>
      </c>
      <c r="AX208" s="13" t="s">
        <v>84</v>
      </c>
      <c r="AY208" s="250" t="s">
        <v>153</v>
      </c>
    </row>
    <row r="209" spans="1:63" s="12" customFormat="1" ht="22.8" customHeight="1">
      <c r="A209" s="12"/>
      <c r="B209" s="210"/>
      <c r="C209" s="211"/>
      <c r="D209" s="212" t="s">
        <v>76</v>
      </c>
      <c r="E209" s="224" t="s">
        <v>169</v>
      </c>
      <c r="F209" s="224" t="s">
        <v>281</v>
      </c>
      <c r="G209" s="211"/>
      <c r="H209" s="211"/>
      <c r="I209" s="214"/>
      <c r="J209" s="225">
        <f>BK209</f>
        <v>0</v>
      </c>
      <c r="K209" s="211"/>
      <c r="L209" s="216"/>
      <c r="M209" s="217"/>
      <c r="N209" s="218"/>
      <c r="O209" s="218"/>
      <c r="P209" s="219">
        <f>SUM(P210:P250)</f>
        <v>0</v>
      </c>
      <c r="Q209" s="218"/>
      <c r="R209" s="219">
        <f>SUM(R210:R250)</f>
        <v>2.7171879000000003</v>
      </c>
      <c r="S209" s="218"/>
      <c r="T209" s="220">
        <f>SUM(T210:T250)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1" t="s">
        <v>84</v>
      </c>
      <c r="AT209" s="222" t="s">
        <v>76</v>
      </c>
      <c r="AU209" s="222" t="s">
        <v>84</v>
      </c>
      <c r="AY209" s="221" t="s">
        <v>153</v>
      </c>
      <c r="BK209" s="223">
        <f>SUM(BK210:BK250)</f>
        <v>0</v>
      </c>
    </row>
    <row r="210" spans="1:65" s="2" customFormat="1" ht="24.15" customHeight="1">
      <c r="A210" s="38"/>
      <c r="B210" s="39"/>
      <c r="C210" s="226" t="s">
        <v>700</v>
      </c>
      <c r="D210" s="226" t="s">
        <v>155</v>
      </c>
      <c r="E210" s="227" t="s">
        <v>701</v>
      </c>
      <c r="F210" s="228" t="s">
        <v>702</v>
      </c>
      <c r="G210" s="229" t="s">
        <v>578</v>
      </c>
      <c r="H210" s="230">
        <v>15</v>
      </c>
      <c r="I210" s="231"/>
      <c r="J210" s="232">
        <f>ROUND(I210*H210,2)</f>
        <v>0</v>
      </c>
      <c r="K210" s="228" t="s">
        <v>166</v>
      </c>
      <c r="L210" s="44"/>
      <c r="M210" s="233" t="s">
        <v>1</v>
      </c>
      <c r="N210" s="234" t="s">
        <v>42</v>
      </c>
      <c r="O210" s="91"/>
      <c r="P210" s="235">
        <f>O210*H210</f>
        <v>0</v>
      </c>
      <c r="Q210" s="235">
        <v>0.00119</v>
      </c>
      <c r="R210" s="235">
        <f>Q210*H210</f>
        <v>0.01785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159</v>
      </c>
      <c r="AT210" s="237" t="s">
        <v>155</v>
      </c>
      <c r="AU210" s="237" t="s">
        <v>86</v>
      </c>
      <c r="AY210" s="17" t="s">
        <v>153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84</v>
      </c>
      <c r="BK210" s="238">
        <f>ROUND(I210*H210,2)</f>
        <v>0</v>
      </c>
      <c r="BL210" s="17" t="s">
        <v>159</v>
      </c>
      <c r="BM210" s="237" t="s">
        <v>703</v>
      </c>
    </row>
    <row r="211" spans="1:51" s="13" customFormat="1" ht="12">
      <c r="A211" s="13"/>
      <c r="B211" s="239"/>
      <c r="C211" s="240"/>
      <c r="D211" s="241" t="s">
        <v>161</v>
      </c>
      <c r="E211" s="242" t="s">
        <v>1</v>
      </c>
      <c r="F211" s="243" t="s">
        <v>704</v>
      </c>
      <c r="G211" s="240"/>
      <c r="H211" s="244">
        <v>15</v>
      </c>
      <c r="I211" s="245"/>
      <c r="J211" s="240"/>
      <c r="K211" s="240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161</v>
      </c>
      <c r="AU211" s="250" t="s">
        <v>86</v>
      </c>
      <c r="AV211" s="13" t="s">
        <v>86</v>
      </c>
      <c r="AW211" s="13" t="s">
        <v>34</v>
      </c>
      <c r="AX211" s="13" t="s">
        <v>84</v>
      </c>
      <c r="AY211" s="250" t="s">
        <v>153</v>
      </c>
    </row>
    <row r="212" spans="1:65" s="2" customFormat="1" ht="16.5" customHeight="1">
      <c r="A212" s="38"/>
      <c r="B212" s="39"/>
      <c r="C212" s="226" t="s">
        <v>705</v>
      </c>
      <c r="D212" s="226" t="s">
        <v>155</v>
      </c>
      <c r="E212" s="227" t="s">
        <v>706</v>
      </c>
      <c r="F212" s="228" t="s">
        <v>707</v>
      </c>
      <c r="G212" s="229" t="s">
        <v>184</v>
      </c>
      <c r="H212" s="230">
        <v>3.358</v>
      </c>
      <c r="I212" s="231"/>
      <c r="J212" s="232">
        <f>ROUND(I212*H212,2)</f>
        <v>0</v>
      </c>
      <c r="K212" s="228" t="s">
        <v>166</v>
      </c>
      <c r="L212" s="44"/>
      <c r="M212" s="233" t="s">
        <v>1</v>
      </c>
      <c r="N212" s="234" t="s">
        <v>42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159</v>
      </c>
      <c r="AT212" s="237" t="s">
        <v>155</v>
      </c>
      <c r="AU212" s="237" t="s">
        <v>86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84</v>
      </c>
      <c r="BK212" s="238">
        <f>ROUND(I212*H212,2)</f>
        <v>0</v>
      </c>
      <c r="BL212" s="17" t="s">
        <v>159</v>
      </c>
      <c r="BM212" s="237" t="s">
        <v>708</v>
      </c>
    </row>
    <row r="213" spans="1:51" s="13" customFormat="1" ht="12">
      <c r="A213" s="13"/>
      <c r="B213" s="239"/>
      <c r="C213" s="240"/>
      <c r="D213" s="241" t="s">
        <v>161</v>
      </c>
      <c r="E213" s="242" t="s">
        <v>1</v>
      </c>
      <c r="F213" s="243" t="s">
        <v>709</v>
      </c>
      <c r="G213" s="240"/>
      <c r="H213" s="244">
        <v>3.358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161</v>
      </c>
      <c r="AU213" s="250" t="s">
        <v>86</v>
      </c>
      <c r="AV213" s="13" t="s">
        <v>86</v>
      </c>
      <c r="AW213" s="13" t="s">
        <v>34</v>
      </c>
      <c r="AX213" s="13" t="s">
        <v>84</v>
      </c>
      <c r="AY213" s="250" t="s">
        <v>153</v>
      </c>
    </row>
    <row r="214" spans="1:65" s="2" customFormat="1" ht="16.5" customHeight="1">
      <c r="A214" s="38"/>
      <c r="B214" s="39"/>
      <c r="C214" s="226" t="s">
        <v>710</v>
      </c>
      <c r="D214" s="226" t="s">
        <v>155</v>
      </c>
      <c r="E214" s="227" t="s">
        <v>711</v>
      </c>
      <c r="F214" s="228" t="s">
        <v>712</v>
      </c>
      <c r="G214" s="229" t="s">
        <v>158</v>
      </c>
      <c r="H214" s="230">
        <v>15.022</v>
      </c>
      <c r="I214" s="231"/>
      <c r="J214" s="232">
        <f>ROUND(I214*H214,2)</f>
        <v>0</v>
      </c>
      <c r="K214" s="228" t="s">
        <v>166</v>
      </c>
      <c r="L214" s="44"/>
      <c r="M214" s="233" t="s">
        <v>1</v>
      </c>
      <c r="N214" s="234" t="s">
        <v>42</v>
      </c>
      <c r="O214" s="91"/>
      <c r="P214" s="235">
        <f>O214*H214</f>
        <v>0</v>
      </c>
      <c r="Q214" s="235">
        <v>0.04174</v>
      </c>
      <c r="R214" s="235">
        <f>Q214*H214</f>
        <v>0.62701828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159</v>
      </c>
      <c r="AT214" s="237" t="s">
        <v>155</v>
      </c>
      <c r="AU214" s="237" t="s">
        <v>86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84</v>
      </c>
      <c r="BK214" s="238">
        <f>ROUND(I214*H214,2)</f>
        <v>0</v>
      </c>
      <c r="BL214" s="17" t="s">
        <v>159</v>
      </c>
      <c r="BM214" s="237" t="s">
        <v>713</v>
      </c>
    </row>
    <row r="215" spans="1:51" s="13" customFormat="1" ht="12">
      <c r="A215" s="13"/>
      <c r="B215" s="239"/>
      <c r="C215" s="240"/>
      <c r="D215" s="241" t="s">
        <v>161</v>
      </c>
      <c r="E215" s="242" t="s">
        <v>1</v>
      </c>
      <c r="F215" s="243" t="s">
        <v>714</v>
      </c>
      <c r="G215" s="240"/>
      <c r="H215" s="244">
        <v>15.022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161</v>
      </c>
      <c r="AU215" s="250" t="s">
        <v>86</v>
      </c>
      <c r="AV215" s="13" t="s">
        <v>86</v>
      </c>
      <c r="AW215" s="13" t="s">
        <v>34</v>
      </c>
      <c r="AX215" s="13" t="s">
        <v>84</v>
      </c>
      <c r="AY215" s="250" t="s">
        <v>153</v>
      </c>
    </row>
    <row r="216" spans="1:65" s="2" customFormat="1" ht="16.5" customHeight="1">
      <c r="A216" s="38"/>
      <c r="B216" s="39"/>
      <c r="C216" s="226" t="s">
        <v>715</v>
      </c>
      <c r="D216" s="226" t="s">
        <v>155</v>
      </c>
      <c r="E216" s="227" t="s">
        <v>716</v>
      </c>
      <c r="F216" s="228" t="s">
        <v>717</v>
      </c>
      <c r="G216" s="229" t="s">
        <v>158</v>
      </c>
      <c r="H216" s="230">
        <v>15.022</v>
      </c>
      <c r="I216" s="231"/>
      <c r="J216" s="232">
        <f>ROUND(I216*H216,2)</f>
        <v>0</v>
      </c>
      <c r="K216" s="228" t="s">
        <v>166</v>
      </c>
      <c r="L216" s="44"/>
      <c r="M216" s="233" t="s">
        <v>1</v>
      </c>
      <c r="N216" s="234" t="s">
        <v>42</v>
      </c>
      <c r="O216" s="91"/>
      <c r="P216" s="235">
        <f>O216*H216</f>
        <v>0</v>
      </c>
      <c r="Q216" s="235">
        <v>2E-05</v>
      </c>
      <c r="R216" s="235">
        <f>Q216*H216</f>
        <v>0.00030044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159</v>
      </c>
      <c r="AT216" s="237" t="s">
        <v>155</v>
      </c>
      <c r="AU216" s="237" t="s">
        <v>86</v>
      </c>
      <c r="AY216" s="17" t="s">
        <v>153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84</v>
      </c>
      <c r="BK216" s="238">
        <f>ROUND(I216*H216,2)</f>
        <v>0</v>
      </c>
      <c r="BL216" s="17" t="s">
        <v>159</v>
      </c>
      <c r="BM216" s="237" t="s">
        <v>718</v>
      </c>
    </row>
    <row r="217" spans="1:51" s="13" customFormat="1" ht="12">
      <c r="A217" s="13"/>
      <c r="B217" s="239"/>
      <c r="C217" s="240"/>
      <c r="D217" s="241" t="s">
        <v>161</v>
      </c>
      <c r="E217" s="242" t="s">
        <v>1</v>
      </c>
      <c r="F217" s="243" t="s">
        <v>714</v>
      </c>
      <c r="G217" s="240"/>
      <c r="H217" s="244">
        <v>15.022</v>
      </c>
      <c r="I217" s="245"/>
      <c r="J217" s="240"/>
      <c r="K217" s="240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161</v>
      </c>
      <c r="AU217" s="250" t="s">
        <v>86</v>
      </c>
      <c r="AV217" s="13" t="s">
        <v>86</v>
      </c>
      <c r="AW217" s="13" t="s">
        <v>34</v>
      </c>
      <c r="AX217" s="13" t="s">
        <v>84</v>
      </c>
      <c r="AY217" s="250" t="s">
        <v>153</v>
      </c>
    </row>
    <row r="218" spans="1:65" s="2" customFormat="1" ht="16.5" customHeight="1">
      <c r="A218" s="38"/>
      <c r="B218" s="39"/>
      <c r="C218" s="226" t="s">
        <v>719</v>
      </c>
      <c r="D218" s="226" t="s">
        <v>155</v>
      </c>
      <c r="E218" s="227" t="s">
        <v>720</v>
      </c>
      <c r="F218" s="228" t="s">
        <v>721</v>
      </c>
      <c r="G218" s="229" t="s">
        <v>243</v>
      </c>
      <c r="H218" s="230">
        <v>0.312</v>
      </c>
      <c r="I218" s="231"/>
      <c r="J218" s="232">
        <f>ROUND(I218*H218,2)</f>
        <v>0</v>
      </c>
      <c r="K218" s="228" t="s">
        <v>166</v>
      </c>
      <c r="L218" s="44"/>
      <c r="M218" s="233" t="s">
        <v>1</v>
      </c>
      <c r="N218" s="234" t="s">
        <v>42</v>
      </c>
      <c r="O218" s="91"/>
      <c r="P218" s="235">
        <f>O218*H218</f>
        <v>0</v>
      </c>
      <c r="Q218" s="235">
        <v>1.04877</v>
      </c>
      <c r="R218" s="235">
        <f>Q218*H218</f>
        <v>0.32721624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159</v>
      </c>
      <c r="AT218" s="237" t="s">
        <v>155</v>
      </c>
      <c r="AU218" s="237" t="s">
        <v>86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84</v>
      </c>
      <c r="BK218" s="238">
        <f>ROUND(I218*H218,2)</f>
        <v>0</v>
      </c>
      <c r="BL218" s="17" t="s">
        <v>159</v>
      </c>
      <c r="BM218" s="237" t="s">
        <v>722</v>
      </c>
    </row>
    <row r="219" spans="1:51" s="13" customFormat="1" ht="12">
      <c r="A219" s="13"/>
      <c r="B219" s="239"/>
      <c r="C219" s="240"/>
      <c r="D219" s="241" t="s">
        <v>161</v>
      </c>
      <c r="E219" s="242" t="s">
        <v>1</v>
      </c>
      <c r="F219" s="243" t="s">
        <v>723</v>
      </c>
      <c r="G219" s="240"/>
      <c r="H219" s="244">
        <v>0.312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0" t="s">
        <v>161</v>
      </c>
      <c r="AU219" s="250" t="s">
        <v>86</v>
      </c>
      <c r="AV219" s="13" t="s">
        <v>86</v>
      </c>
      <c r="AW219" s="13" t="s">
        <v>34</v>
      </c>
      <c r="AX219" s="13" t="s">
        <v>84</v>
      </c>
      <c r="AY219" s="250" t="s">
        <v>153</v>
      </c>
    </row>
    <row r="220" spans="1:65" s="2" customFormat="1" ht="16.5" customHeight="1">
      <c r="A220" s="38"/>
      <c r="B220" s="39"/>
      <c r="C220" s="226" t="s">
        <v>724</v>
      </c>
      <c r="D220" s="226" t="s">
        <v>155</v>
      </c>
      <c r="E220" s="227" t="s">
        <v>725</v>
      </c>
      <c r="F220" s="228" t="s">
        <v>726</v>
      </c>
      <c r="G220" s="229" t="s">
        <v>184</v>
      </c>
      <c r="H220" s="230">
        <v>10.525</v>
      </c>
      <c r="I220" s="231"/>
      <c r="J220" s="232">
        <f>ROUND(I220*H220,2)</f>
        <v>0</v>
      </c>
      <c r="K220" s="228" t="s">
        <v>166</v>
      </c>
      <c r="L220" s="44"/>
      <c r="M220" s="233" t="s">
        <v>1</v>
      </c>
      <c r="N220" s="234" t="s">
        <v>42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159</v>
      </c>
      <c r="AT220" s="237" t="s">
        <v>155</v>
      </c>
      <c r="AU220" s="237" t="s">
        <v>86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84</v>
      </c>
      <c r="BK220" s="238">
        <f>ROUND(I220*H220,2)</f>
        <v>0</v>
      </c>
      <c r="BL220" s="17" t="s">
        <v>159</v>
      </c>
      <c r="BM220" s="237" t="s">
        <v>727</v>
      </c>
    </row>
    <row r="221" spans="1:51" s="14" customFormat="1" ht="12">
      <c r="A221" s="14"/>
      <c r="B221" s="251"/>
      <c r="C221" s="252"/>
      <c r="D221" s="241" t="s">
        <v>161</v>
      </c>
      <c r="E221" s="253" t="s">
        <v>1</v>
      </c>
      <c r="F221" s="254" t="s">
        <v>728</v>
      </c>
      <c r="G221" s="252"/>
      <c r="H221" s="253" t="s">
        <v>1</v>
      </c>
      <c r="I221" s="255"/>
      <c r="J221" s="252"/>
      <c r="K221" s="252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161</v>
      </c>
      <c r="AU221" s="260" t="s">
        <v>86</v>
      </c>
      <c r="AV221" s="14" t="s">
        <v>84</v>
      </c>
      <c r="AW221" s="14" t="s">
        <v>34</v>
      </c>
      <c r="AX221" s="14" t="s">
        <v>77</v>
      </c>
      <c r="AY221" s="260" t="s">
        <v>153</v>
      </c>
    </row>
    <row r="222" spans="1:51" s="13" customFormat="1" ht="12">
      <c r="A222" s="13"/>
      <c r="B222" s="239"/>
      <c r="C222" s="240"/>
      <c r="D222" s="241" t="s">
        <v>161</v>
      </c>
      <c r="E222" s="242" t="s">
        <v>1</v>
      </c>
      <c r="F222" s="243" t="s">
        <v>729</v>
      </c>
      <c r="G222" s="240"/>
      <c r="H222" s="244">
        <v>10.525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161</v>
      </c>
      <c r="AU222" s="250" t="s">
        <v>86</v>
      </c>
      <c r="AV222" s="13" t="s">
        <v>86</v>
      </c>
      <c r="AW222" s="13" t="s">
        <v>34</v>
      </c>
      <c r="AX222" s="13" t="s">
        <v>84</v>
      </c>
      <c r="AY222" s="250" t="s">
        <v>153</v>
      </c>
    </row>
    <row r="223" spans="1:65" s="2" customFormat="1" ht="33" customHeight="1">
      <c r="A223" s="38"/>
      <c r="B223" s="39"/>
      <c r="C223" s="226" t="s">
        <v>730</v>
      </c>
      <c r="D223" s="226" t="s">
        <v>155</v>
      </c>
      <c r="E223" s="227" t="s">
        <v>731</v>
      </c>
      <c r="F223" s="228" t="s">
        <v>732</v>
      </c>
      <c r="G223" s="229" t="s">
        <v>158</v>
      </c>
      <c r="H223" s="230">
        <v>55.144</v>
      </c>
      <c r="I223" s="231"/>
      <c r="J223" s="232">
        <f>ROUND(I223*H223,2)</f>
        <v>0</v>
      </c>
      <c r="K223" s="228" t="s">
        <v>166</v>
      </c>
      <c r="L223" s="44"/>
      <c r="M223" s="233" t="s">
        <v>1</v>
      </c>
      <c r="N223" s="234" t="s">
        <v>42</v>
      </c>
      <c r="O223" s="91"/>
      <c r="P223" s="235">
        <f>O223*H223</f>
        <v>0</v>
      </c>
      <c r="Q223" s="235">
        <v>0.00132</v>
      </c>
      <c r="R223" s="235">
        <f>Q223*H223</f>
        <v>0.07279008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159</v>
      </c>
      <c r="AT223" s="237" t="s">
        <v>155</v>
      </c>
      <c r="AU223" s="237" t="s">
        <v>86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84</v>
      </c>
      <c r="BK223" s="238">
        <f>ROUND(I223*H223,2)</f>
        <v>0</v>
      </c>
      <c r="BL223" s="17" t="s">
        <v>159</v>
      </c>
      <c r="BM223" s="237" t="s">
        <v>733</v>
      </c>
    </row>
    <row r="224" spans="1:51" s="14" customFormat="1" ht="12">
      <c r="A224" s="14"/>
      <c r="B224" s="251"/>
      <c r="C224" s="252"/>
      <c r="D224" s="241" t="s">
        <v>161</v>
      </c>
      <c r="E224" s="253" t="s">
        <v>1</v>
      </c>
      <c r="F224" s="254" t="s">
        <v>734</v>
      </c>
      <c r="G224" s="252"/>
      <c r="H224" s="253" t="s">
        <v>1</v>
      </c>
      <c r="I224" s="255"/>
      <c r="J224" s="252"/>
      <c r="K224" s="252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161</v>
      </c>
      <c r="AU224" s="260" t="s">
        <v>86</v>
      </c>
      <c r="AV224" s="14" t="s">
        <v>84</v>
      </c>
      <c r="AW224" s="14" t="s">
        <v>34</v>
      </c>
      <c r="AX224" s="14" t="s">
        <v>77</v>
      </c>
      <c r="AY224" s="260" t="s">
        <v>153</v>
      </c>
    </row>
    <row r="225" spans="1:51" s="13" customFormat="1" ht="12">
      <c r="A225" s="13"/>
      <c r="B225" s="239"/>
      <c r="C225" s="240"/>
      <c r="D225" s="241" t="s">
        <v>161</v>
      </c>
      <c r="E225" s="242" t="s">
        <v>1</v>
      </c>
      <c r="F225" s="243" t="s">
        <v>735</v>
      </c>
      <c r="G225" s="240"/>
      <c r="H225" s="244">
        <v>55.144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161</v>
      </c>
      <c r="AU225" s="250" t="s">
        <v>86</v>
      </c>
      <c r="AV225" s="13" t="s">
        <v>86</v>
      </c>
      <c r="AW225" s="13" t="s">
        <v>34</v>
      </c>
      <c r="AX225" s="13" t="s">
        <v>84</v>
      </c>
      <c r="AY225" s="250" t="s">
        <v>153</v>
      </c>
    </row>
    <row r="226" spans="1:65" s="2" customFormat="1" ht="33" customHeight="1">
      <c r="A226" s="38"/>
      <c r="B226" s="39"/>
      <c r="C226" s="226" t="s">
        <v>736</v>
      </c>
      <c r="D226" s="226" t="s">
        <v>155</v>
      </c>
      <c r="E226" s="227" t="s">
        <v>737</v>
      </c>
      <c r="F226" s="228" t="s">
        <v>738</v>
      </c>
      <c r="G226" s="229" t="s">
        <v>158</v>
      </c>
      <c r="H226" s="230">
        <v>55.144</v>
      </c>
      <c r="I226" s="231"/>
      <c r="J226" s="232">
        <f>ROUND(I226*H226,2)</f>
        <v>0</v>
      </c>
      <c r="K226" s="228" t="s">
        <v>166</v>
      </c>
      <c r="L226" s="44"/>
      <c r="M226" s="233" t="s">
        <v>1</v>
      </c>
      <c r="N226" s="234" t="s">
        <v>42</v>
      </c>
      <c r="O226" s="91"/>
      <c r="P226" s="235">
        <f>O226*H226</f>
        <v>0</v>
      </c>
      <c r="Q226" s="235">
        <v>4E-05</v>
      </c>
      <c r="R226" s="235">
        <f>Q226*H226</f>
        <v>0.00220576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159</v>
      </c>
      <c r="AT226" s="237" t="s">
        <v>155</v>
      </c>
      <c r="AU226" s="237" t="s">
        <v>86</v>
      </c>
      <c r="AY226" s="17" t="s">
        <v>153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84</v>
      </c>
      <c r="BK226" s="238">
        <f>ROUND(I226*H226,2)</f>
        <v>0</v>
      </c>
      <c r="BL226" s="17" t="s">
        <v>159</v>
      </c>
      <c r="BM226" s="237" t="s">
        <v>739</v>
      </c>
    </row>
    <row r="227" spans="1:51" s="14" customFormat="1" ht="12">
      <c r="A227" s="14"/>
      <c r="B227" s="251"/>
      <c r="C227" s="252"/>
      <c r="D227" s="241" t="s">
        <v>161</v>
      </c>
      <c r="E227" s="253" t="s">
        <v>1</v>
      </c>
      <c r="F227" s="254" t="s">
        <v>734</v>
      </c>
      <c r="G227" s="252"/>
      <c r="H227" s="253" t="s">
        <v>1</v>
      </c>
      <c r="I227" s="255"/>
      <c r="J227" s="252"/>
      <c r="K227" s="252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161</v>
      </c>
      <c r="AU227" s="260" t="s">
        <v>86</v>
      </c>
      <c r="AV227" s="14" t="s">
        <v>84</v>
      </c>
      <c r="AW227" s="14" t="s">
        <v>34</v>
      </c>
      <c r="AX227" s="14" t="s">
        <v>77</v>
      </c>
      <c r="AY227" s="260" t="s">
        <v>153</v>
      </c>
    </row>
    <row r="228" spans="1:51" s="13" customFormat="1" ht="12">
      <c r="A228" s="13"/>
      <c r="B228" s="239"/>
      <c r="C228" s="240"/>
      <c r="D228" s="241" t="s">
        <v>161</v>
      </c>
      <c r="E228" s="242" t="s">
        <v>1</v>
      </c>
      <c r="F228" s="243" t="s">
        <v>735</v>
      </c>
      <c r="G228" s="240"/>
      <c r="H228" s="244">
        <v>55.144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161</v>
      </c>
      <c r="AU228" s="250" t="s">
        <v>86</v>
      </c>
      <c r="AV228" s="13" t="s">
        <v>86</v>
      </c>
      <c r="AW228" s="13" t="s">
        <v>34</v>
      </c>
      <c r="AX228" s="13" t="s">
        <v>84</v>
      </c>
      <c r="AY228" s="250" t="s">
        <v>153</v>
      </c>
    </row>
    <row r="229" spans="1:65" s="2" customFormat="1" ht="24.15" customHeight="1">
      <c r="A229" s="38"/>
      <c r="B229" s="39"/>
      <c r="C229" s="226" t="s">
        <v>740</v>
      </c>
      <c r="D229" s="226" t="s">
        <v>155</v>
      </c>
      <c r="E229" s="227" t="s">
        <v>741</v>
      </c>
      <c r="F229" s="228" t="s">
        <v>742</v>
      </c>
      <c r="G229" s="229" t="s">
        <v>578</v>
      </c>
      <c r="H229" s="230">
        <v>4</v>
      </c>
      <c r="I229" s="231"/>
      <c r="J229" s="232">
        <f>ROUND(I229*H229,2)</f>
        <v>0</v>
      </c>
      <c r="K229" s="228" t="s">
        <v>166</v>
      </c>
      <c r="L229" s="44"/>
      <c r="M229" s="233" t="s">
        <v>1</v>
      </c>
      <c r="N229" s="234" t="s">
        <v>42</v>
      </c>
      <c r="O229" s="91"/>
      <c r="P229" s="235">
        <f>O229*H229</f>
        <v>0</v>
      </c>
      <c r="Q229" s="235">
        <v>0.0084</v>
      </c>
      <c r="R229" s="235">
        <f>Q229*H229</f>
        <v>0.0336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159</v>
      </c>
      <c r="AT229" s="237" t="s">
        <v>155</v>
      </c>
      <c r="AU229" s="237" t="s">
        <v>86</v>
      </c>
      <c r="AY229" s="17" t="s">
        <v>153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84</v>
      </c>
      <c r="BK229" s="238">
        <f>ROUND(I229*H229,2)</f>
        <v>0</v>
      </c>
      <c r="BL229" s="17" t="s">
        <v>159</v>
      </c>
      <c r="BM229" s="237" t="s">
        <v>743</v>
      </c>
    </row>
    <row r="230" spans="1:51" s="14" customFormat="1" ht="12">
      <c r="A230" s="14"/>
      <c r="B230" s="251"/>
      <c r="C230" s="252"/>
      <c r="D230" s="241" t="s">
        <v>161</v>
      </c>
      <c r="E230" s="253" t="s">
        <v>1</v>
      </c>
      <c r="F230" s="254" t="s">
        <v>744</v>
      </c>
      <c r="G230" s="252"/>
      <c r="H230" s="253" t="s">
        <v>1</v>
      </c>
      <c r="I230" s="255"/>
      <c r="J230" s="252"/>
      <c r="K230" s="252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161</v>
      </c>
      <c r="AU230" s="260" t="s">
        <v>86</v>
      </c>
      <c r="AV230" s="14" t="s">
        <v>84</v>
      </c>
      <c r="AW230" s="14" t="s">
        <v>34</v>
      </c>
      <c r="AX230" s="14" t="s">
        <v>77</v>
      </c>
      <c r="AY230" s="260" t="s">
        <v>153</v>
      </c>
    </row>
    <row r="231" spans="1:51" s="13" customFormat="1" ht="12">
      <c r="A231" s="13"/>
      <c r="B231" s="239"/>
      <c r="C231" s="240"/>
      <c r="D231" s="241" t="s">
        <v>161</v>
      </c>
      <c r="E231" s="242" t="s">
        <v>1</v>
      </c>
      <c r="F231" s="243" t="s">
        <v>745</v>
      </c>
      <c r="G231" s="240"/>
      <c r="H231" s="244">
        <v>4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161</v>
      </c>
      <c r="AU231" s="250" t="s">
        <v>86</v>
      </c>
      <c r="AV231" s="13" t="s">
        <v>86</v>
      </c>
      <c r="AW231" s="13" t="s">
        <v>34</v>
      </c>
      <c r="AX231" s="13" t="s">
        <v>84</v>
      </c>
      <c r="AY231" s="250" t="s">
        <v>153</v>
      </c>
    </row>
    <row r="232" spans="1:65" s="2" customFormat="1" ht="21.75" customHeight="1">
      <c r="A232" s="38"/>
      <c r="B232" s="39"/>
      <c r="C232" s="226" t="s">
        <v>746</v>
      </c>
      <c r="D232" s="226" t="s">
        <v>155</v>
      </c>
      <c r="E232" s="227" t="s">
        <v>747</v>
      </c>
      <c r="F232" s="228" t="s">
        <v>748</v>
      </c>
      <c r="G232" s="229" t="s">
        <v>243</v>
      </c>
      <c r="H232" s="230">
        <v>1.03</v>
      </c>
      <c r="I232" s="231"/>
      <c r="J232" s="232">
        <f>ROUND(I232*H232,2)</f>
        <v>0</v>
      </c>
      <c r="K232" s="228" t="s">
        <v>166</v>
      </c>
      <c r="L232" s="44"/>
      <c r="M232" s="233" t="s">
        <v>1</v>
      </c>
      <c r="N232" s="234" t="s">
        <v>42</v>
      </c>
      <c r="O232" s="91"/>
      <c r="P232" s="235">
        <f>O232*H232</f>
        <v>0</v>
      </c>
      <c r="Q232" s="235">
        <v>1.07637</v>
      </c>
      <c r="R232" s="235">
        <f>Q232*H232</f>
        <v>1.1086611000000002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159</v>
      </c>
      <c r="AT232" s="237" t="s">
        <v>155</v>
      </c>
      <c r="AU232" s="237" t="s">
        <v>86</v>
      </c>
      <c r="AY232" s="17" t="s">
        <v>153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84</v>
      </c>
      <c r="BK232" s="238">
        <f>ROUND(I232*H232,2)</f>
        <v>0</v>
      </c>
      <c r="BL232" s="17" t="s">
        <v>159</v>
      </c>
      <c r="BM232" s="237" t="s">
        <v>749</v>
      </c>
    </row>
    <row r="233" spans="1:51" s="14" customFormat="1" ht="12">
      <c r="A233" s="14"/>
      <c r="B233" s="251"/>
      <c r="C233" s="252"/>
      <c r="D233" s="241" t="s">
        <v>161</v>
      </c>
      <c r="E233" s="253" t="s">
        <v>1</v>
      </c>
      <c r="F233" s="254" t="s">
        <v>750</v>
      </c>
      <c r="G233" s="252"/>
      <c r="H233" s="253" t="s">
        <v>1</v>
      </c>
      <c r="I233" s="255"/>
      <c r="J233" s="252"/>
      <c r="K233" s="252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161</v>
      </c>
      <c r="AU233" s="260" t="s">
        <v>86</v>
      </c>
      <c r="AV233" s="14" t="s">
        <v>84</v>
      </c>
      <c r="AW233" s="14" t="s">
        <v>34</v>
      </c>
      <c r="AX233" s="14" t="s">
        <v>77</v>
      </c>
      <c r="AY233" s="260" t="s">
        <v>153</v>
      </c>
    </row>
    <row r="234" spans="1:51" s="13" customFormat="1" ht="12">
      <c r="A234" s="13"/>
      <c r="B234" s="239"/>
      <c r="C234" s="240"/>
      <c r="D234" s="241" t="s">
        <v>161</v>
      </c>
      <c r="E234" s="242" t="s">
        <v>1</v>
      </c>
      <c r="F234" s="243" t="s">
        <v>751</v>
      </c>
      <c r="G234" s="240"/>
      <c r="H234" s="244">
        <v>1.03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161</v>
      </c>
      <c r="AU234" s="250" t="s">
        <v>86</v>
      </c>
      <c r="AV234" s="13" t="s">
        <v>86</v>
      </c>
      <c r="AW234" s="13" t="s">
        <v>34</v>
      </c>
      <c r="AX234" s="13" t="s">
        <v>84</v>
      </c>
      <c r="AY234" s="250" t="s">
        <v>153</v>
      </c>
    </row>
    <row r="235" spans="1:65" s="2" customFormat="1" ht="24.15" customHeight="1">
      <c r="A235" s="38"/>
      <c r="B235" s="39"/>
      <c r="C235" s="226" t="s">
        <v>752</v>
      </c>
      <c r="D235" s="226" t="s">
        <v>155</v>
      </c>
      <c r="E235" s="227" t="s">
        <v>753</v>
      </c>
      <c r="F235" s="228" t="s">
        <v>754</v>
      </c>
      <c r="G235" s="229" t="s">
        <v>165</v>
      </c>
      <c r="H235" s="230">
        <v>20</v>
      </c>
      <c r="I235" s="231"/>
      <c r="J235" s="232">
        <f>ROUND(I235*H235,2)</f>
        <v>0</v>
      </c>
      <c r="K235" s="228" t="s">
        <v>166</v>
      </c>
      <c r="L235" s="44"/>
      <c r="M235" s="233" t="s">
        <v>1</v>
      </c>
      <c r="N235" s="234" t="s">
        <v>42</v>
      </c>
      <c r="O235" s="91"/>
      <c r="P235" s="235">
        <f>O235*H235</f>
        <v>0</v>
      </c>
      <c r="Q235" s="235">
        <v>0.00151</v>
      </c>
      <c r="R235" s="235">
        <f>Q235*H235</f>
        <v>0.0302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159</v>
      </c>
      <c r="AT235" s="237" t="s">
        <v>155</v>
      </c>
      <c r="AU235" s="237" t="s">
        <v>86</v>
      </c>
      <c r="AY235" s="17" t="s">
        <v>153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84</v>
      </c>
      <c r="BK235" s="238">
        <f>ROUND(I235*H235,2)</f>
        <v>0</v>
      </c>
      <c r="BL235" s="17" t="s">
        <v>159</v>
      </c>
      <c r="BM235" s="237" t="s">
        <v>755</v>
      </c>
    </row>
    <row r="236" spans="1:51" s="14" customFormat="1" ht="12">
      <c r="A236" s="14"/>
      <c r="B236" s="251"/>
      <c r="C236" s="252"/>
      <c r="D236" s="241" t="s">
        <v>161</v>
      </c>
      <c r="E236" s="253" t="s">
        <v>1</v>
      </c>
      <c r="F236" s="254" t="s">
        <v>756</v>
      </c>
      <c r="G236" s="252"/>
      <c r="H236" s="253" t="s">
        <v>1</v>
      </c>
      <c r="I236" s="255"/>
      <c r="J236" s="252"/>
      <c r="K236" s="252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161</v>
      </c>
      <c r="AU236" s="260" t="s">
        <v>86</v>
      </c>
      <c r="AV236" s="14" t="s">
        <v>84</v>
      </c>
      <c r="AW236" s="14" t="s">
        <v>34</v>
      </c>
      <c r="AX236" s="14" t="s">
        <v>77</v>
      </c>
      <c r="AY236" s="260" t="s">
        <v>153</v>
      </c>
    </row>
    <row r="237" spans="1:51" s="13" customFormat="1" ht="12">
      <c r="A237" s="13"/>
      <c r="B237" s="239"/>
      <c r="C237" s="240"/>
      <c r="D237" s="241" t="s">
        <v>161</v>
      </c>
      <c r="E237" s="242" t="s">
        <v>1</v>
      </c>
      <c r="F237" s="243" t="s">
        <v>757</v>
      </c>
      <c r="G237" s="240"/>
      <c r="H237" s="244">
        <v>20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161</v>
      </c>
      <c r="AU237" s="250" t="s">
        <v>86</v>
      </c>
      <c r="AV237" s="13" t="s">
        <v>86</v>
      </c>
      <c r="AW237" s="13" t="s">
        <v>34</v>
      </c>
      <c r="AX237" s="13" t="s">
        <v>84</v>
      </c>
      <c r="AY237" s="250" t="s">
        <v>153</v>
      </c>
    </row>
    <row r="238" spans="1:65" s="2" customFormat="1" ht="21.75" customHeight="1">
      <c r="A238" s="38"/>
      <c r="B238" s="39"/>
      <c r="C238" s="226" t="s">
        <v>758</v>
      </c>
      <c r="D238" s="226" t="s">
        <v>155</v>
      </c>
      <c r="E238" s="227" t="s">
        <v>759</v>
      </c>
      <c r="F238" s="228" t="s">
        <v>760</v>
      </c>
      <c r="G238" s="229" t="s">
        <v>184</v>
      </c>
      <c r="H238" s="230">
        <v>3.675</v>
      </c>
      <c r="I238" s="231"/>
      <c r="J238" s="232">
        <f>ROUND(I238*H238,2)</f>
        <v>0</v>
      </c>
      <c r="K238" s="228" t="s">
        <v>166</v>
      </c>
      <c r="L238" s="44"/>
      <c r="M238" s="233" t="s">
        <v>1</v>
      </c>
      <c r="N238" s="234" t="s">
        <v>42</v>
      </c>
      <c r="O238" s="91"/>
      <c r="P238" s="235">
        <f>O238*H238</f>
        <v>0</v>
      </c>
      <c r="Q238" s="235">
        <v>0.12952</v>
      </c>
      <c r="R238" s="235">
        <f>Q238*H238</f>
        <v>0.47598599999999996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159</v>
      </c>
      <c r="AT238" s="237" t="s">
        <v>155</v>
      </c>
      <c r="AU238" s="237" t="s">
        <v>86</v>
      </c>
      <c r="AY238" s="17" t="s">
        <v>153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84</v>
      </c>
      <c r="BK238" s="238">
        <f>ROUND(I238*H238,2)</f>
        <v>0</v>
      </c>
      <c r="BL238" s="17" t="s">
        <v>159</v>
      </c>
      <c r="BM238" s="237" t="s">
        <v>761</v>
      </c>
    </row>
    <row r="239" spans="1:51" s="13" customFormat="1" ht="12">
      <c r="A239" s="13"/>
      <c r="B239" s="239"/>
      <c r="C239" s="240"/>
      <c r="D239" s="241" t="s">
        <v>161</v>
      </c>
      <c r="E239" s="242" t="s">
        <v>1</v>
      </c>
      <c r="F239" s="243" t="s">
        <v>762</v>
      </c>
      <c r="G239" s="240"/>
      <c r="H239" s="244">
        <v>3.675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161</v>
      </c>
      <c r="AU239" s="250" t="s">
        <v>86</v>
      </c>
      <c r="AV239" s="13" t="s">
        <v>86</v>
      </c>
      <c r="AW239" s="13" t="s">
        <v>34</v>
      </c>
      <c r="AX239" s="13" t="s">
        <v>84</v>
      </c>
      <c r="AY239" s="250" t="s">
        <v>153</v>
      </c>
    </row>
    <row r="240" spans="1:65" s="2" customFormat="1" ht="24.15" customHeight="1">
      <c r="A240" s="38"/>
      <c r="B240" s="39"/>
      <c r="C240" s="226" t="s">
        <v>763</v>
      </c>
      <c r="D240" s="226" t="s">
        <v>155</v>
      </c>
      <c r="E240" s="227" t="s">
        <v>764</v>
      </c>
      <c r="F240" s="228" t="s">
        <v>765</v>
      </c>
      <c r="G240" s="229" t="s">
        <v>184</v>
      </c>
      <c r="H240" s="230">
        <v>3.675</v>
      </c>
      <c r="I240" s="231"/>
      <c r="J240" s="232">
        <f>ROUND(I240*H240,2)</f>
        <v>0</v>
      </c>
      <c r="K240" s="228" t="s">
        <v>166</v>
      </c>
      <c r="L240" s="44"/>
      <c r="M240" s="233" t="s">
        <v>1</v>
      </c>
      <c r="N240" s="234" t="s">
        <v>42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159</v>
      </c>
      <c r="AT240" s="237" t="s">
        <v>155</v>
      </c>
      <c r="AU240" s="237" t="s">
        <v>86</v>
      </c>
      <c r="AY240" s="17" t="s">
        <v>153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84</v>
      </c>
      <c r="BK240" s="238">
        <f>ROUND(I240*H240,2)</f>
        <v>0</v>
      </c>
      <c r="BL240" s="17" t="s">
        <v>159</v>
      </c>
      <c r="BM240" s="237" t="s">
        <v>766</v>
      </c>
    </row>
    <row r="241" spans="1:51" s="13" customFormat="1" ht="12">
      <c r="A241" s="13"/>
      <c r="B241" s="239"/>
      <c r="C241" s="240"/>
      <c r="D241" s="241" t="s">
        <v>161</v>
      </c>
      <c r="E241" s="242" t="s">
        <v>1</v>
      </c>
      <c r="F241" s="243" t="s">
        <v>762</v>
      </c>
      <c r="G241" s="240"/>
      <c r="H241" s="244">
        <v>3.675</v>
      </c>
      <c r="I241" s="245"/>
      <c r="J241" s="240"/>
      <c r="K241" s="240"/>
      <c r="L241" s="246"/>
      <c r="M241" s="247"/>
      <c r="N241" s="248"/>
      <c r="O241" s="248"/>
      <c r="P241" s="248"/>
      <c r="Q241" s="248"/>
      <c r="R241" s="248"/>
      <c r="S241" s="248"/>
      <c r="T241" s="24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0" t="s">
        <v>161</v>
      </c>
      <c r="AU241" s="250" t="s">
        <v>86</v>
      </c>
      <c r="AV241" s="13" t="s">
        <v>86</v>
      </c>
      <c r="AW241" s="13" t="s">
        <v>34</v>
      </c>
      <c r="AX241" s="13" t="s">
        <v>84</v>
      </c>
      <c r="AY241" s="250" t="s">
        <v>153</v>
      </c>
    </row>
    <row r="242" spans="1:65" s="2" customFormat="1" ht="21.75" customHeight="1">
      <c r="A242" s="38"/>
      <c r="B242" s="39"/>
      <c r="C242" s="226" t="s">
        <v>767</v>
      </c>
      <c r="D242" s="226" t="s">
        <v>155</v>
      </c>
      <c r="E242" s="227" t="s">
        <v>768</v>
      </c>
      <c r="F242" s="228" t="s">
        <v>769</v>
      </c>
      <c r="G242" s="229" t="s">
        <v>165</v>
      </c>
      <c r="H242" s="230">
        <v>26</v>
      </c>
      <c r="I242" s="231"/>
      <c r="J242" s="232">
        <f>ROUND(I242*H242,2)</f>
        <v>0</v>
      </c>
      <c r="K242" s="228" t="s">
        <v>166</v>
      </c>
      <c r="L242" s="44"/>
      <c r="M242" s="233" t="s">
        <v>1</v>
      </c>
      <c r="N242" s="234" t="s">
        <v>42</v>
      </c>
      <c r="O242" s="91"/>
      <c r="P242" s="235">
        <f>O242*H242</f>
        <v>0</v>
      </c>
      <c r="Q242" s="235">
        <v>0.00081</v>
      </c>
      <c r="R242" s="235">
        <f>Q242*H242</f>
        <v>0.02106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159</v>
      </c>
      <c r="AT242" s="237" t="s">
        <v>155</v>
      </c>
      <c r="AU242" s="237" t="s">
        <v>86</v>
      </c>
      <c r="AY242" s="17" t="s">
        <v>153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84</v>
      </c>
      <c r="BK242" s="238">
        <f>ROUND(I242*H242,2)</f>
        <v>0</v>
      </c>
      <c r="BL242" s="17" t="s">
        <v>159</v>
      </c>
      <c r="BM242" s="237" t="s">
        <v>770</v>
      </c>
    </row>
    <row r="243" spans="1:51" s="14" customFormat="1" ht="12">
      <c r="A243" s="14"/>
      <c r="B243" s="251"/>
      <c r="C243" s="252"/>
      <c r="D243" s="241" t="s">
        <v>161</v>
      </c>
      <c r="E243" s="253" t="s">
        <v>1</v>
      </c>
      <c r="F243" s="254" t="s">
        <v>771</v>
      </c>
      <c r="G243" s="252"/>
      <c r="H243" s="253" t="s">
        <v>1</v>
      </c>
      <c r="I243" s="255"/>
      <c r="J243" s="252"/>
      <c r="K243" s="252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161</v>
      </c>
      <c r="AU243" s="260" t="s">
        <v>86</v>
      </c>
      <c r="AV243" s="14" t="s">
        <v>84</v>
      </c>
      <c r="AW243" s="14" t="s">
        <v>34</v>
      </c>
      <c r="AX243" s="14" t="s">
        <v>77</v>
      </c>
      <c r="AY243" s="260" t="s">
        <v>153</v>
      </c>
    </row>
    <row r="244" spans="1:51" s="13" customFormat="1" ht="12">
      <c r="A244" s="13"/>
      <c r="B244" s="239"/>
      <c r="C244" s="240"/>
      <c r="D244" s="241" t="s">
        <v>161</v>
      </c>
      <c r="E244" s="242" t="s">
        <v>1</v>
      </c>
      <c r="F244" s="243" t="s">
        <v>772</v>
      </c>
      <c r="G244" s="240"/>
      <c r="H244" s="244">
        <v>13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161</v>
      </c>
      <c r="AU244" s="250" t="s">
        <v>86</v>
      </c>
      <c r="AV244" s="13" t="s">
        <v>86</v>
      </c>
      <c r="AW244" s="13" t="s">
        <v>34</v>
      </c>
      <c r="AX244" s="13" t="s">
        <v>77</v>
      </c>
      <c r="AY244" s="250" t="s">
        <v>153</v>
      </c>
    </row>
    <row r="245" spans="1:51" s="14" customFormat="1" ht="12">
      <c r="A245" s="14"/>
      <c r="B245" s="251"/>
      <c r="C245" s="252"/>
      <c r="D245" s="241" t="s">
        <v>161</v>
      </c>
      <c r="E245" s="253" t="s">
        <v>1</v>
      </c>
      <c r="F245" s="254" t="s">
        <v>773</v>
      </c>
      <c r="G245" s="252"/>
      <c r="H245" s="253" t="s">
        <v>1</v>
      </c>
      <c r="I245" s="255"/>
      <c r="J245" s="252"/>
      <c r="K245" s="252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161</v>
      </c>
      <c r="AU245" s="260" t="s">
        <v>86</v>
      </c>
      <c r="AV245" s="14" t="s">
        <v>84</v>
      </c>
      <c r="AW245" s="14" t="s">
        <v>34</v>
      </c>
      <c r="AX245" s="14" t="s">
        <v>77</v>
      </c>
      <c r="AY245" s="260" t="s">
        <v>153</v>
      </c>
    </row>
    <row r="246" spans="1:51" s="13" customFormat="1" ht="12">
      <c r="A246" s="13"/>
      <c r="B246" s="239"/>
      <c r="C246" s="240"/>
      <c r="D246" s="241" t="s">
        <v>161</v>
      </c>
      <c r="E246" s="242" t="s">
        <v>1</v>
      </c>
      <c r="F246" s="243" t="s">
        <v>772</v>
      </c>
      <c r="G246" s="240"/>
      <c r="H246" s="244">
        <v>13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0" t="s">
        <v>161</v>
      </c>
      <c r="AU246" s="250" t="s">
        <v>86</v>
      </c>
      <c r="AV246" s="13" t="s">
        <v>86</v>
      </c>
      <c r="AW246" s="13" t="s">
        <v>34</v>
      </c>
      <c r="AX246" s="13" t="s">
        <v>77</v>
      </c>
      <c r="AY246" s="250" t="s">
        <v>153</v>
      </c>
    </row>
    <row r="247" spans="1:51" s="15" customFormat="1" ht="12">
      <c r="A247" s="15"/>
      <c r="B247" s="269"/>
      <c r="C247" s="270"/>
      <c r="D247" s="241" t="s">
        <v>161</v>
      </c>
      <c r="E247" s="271" t="s">
        <v>1</v>
      </c>
      <c r="F247" s="272" t="s">
        <v>390</v>
      </c>
      <c r="G247" s="270"/>
      <c r="H247" s="273">
        <v>26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9" t="s">
        <v>161</v>
      </c>
      <c r="AU247" s="279" t="s">
        <v>86</v>
      </c>
      <c r="AV247" s="15" t="s">
        <v>159</v>
      </c>
      <c r="AW247" s="15" t="s">
        <v>34</v>
      </c>
      <c r="AX247" s="15" t="s">
        <v>84</v>
      </c>
      <c r="AY247" s="279" t="s">
        <v>153</v>
      </c>
    </row>
    <row r="248" spans="1:65" s="2" customFormat="1" ht="24.15" customHeight="1">
      <c r="A248" s="38"/>
      <c r="B248" s="39"/>
      <c r="C248" s="280" t="s">
        <v>774</v>
      </c>
      <c r="D248" s="280" t="s">
        <v>560</v>
      </c>
      <c r="E248" s="281" t="s">
        <v>775</v>
      </c>
      <c r="F248" s="282" t="s">
        <v>776</v>
      </c>
      <c r="G248" s="283" t="s">
        <v>578</v>
      </c>
      <c r="H248" s="284">
        <v>15</v>
      </c>
      <c r="I248" s="285"/>
      <c r="J248" s="286">
        <f>ROUND(I248*H248,2)</f>
        <v>0</v>
      </c>
      <c r="K248" s="282" t="s">
        <v>166</v>
      </c>
      <c r="L248" s="287"/>
      <c r="M248" s="288" t="s">
        <v>1</v>
      </c>
      <c r="N248" s="289" t="s">
        <v>42</v>
      </c>
      <c r="O248" s="91"/>
      <c r="P248" s="235">
        <f>O248*H248</f>
        <v>0</v>
      </c>
      <c r="Q248" s="235">
        <v>2E-05</v>
      </c>
      <c r="R248" s="235">
        <f>Q248*H248</f>
        <v>0.00030000000000000003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236</v>
      </c>
      <c r="AT248" s="237" t="s">
        <v>560</v>
      </c>
      <c r="AU248" s="237" t="s">
        <v>86</v>
      </c>
      <c r="AY248" s="17" t="s">
        <v>153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84</v>
      </c>
      <c r="BK248" s="238">
        <f>ROUND(I248*H248,2)</f>
        <v>0</v>
      </c>
      <c r="BL248" s="17" t="s">
        <v>159</v>
      </c>
      <c r="BM248" s="237" t="s">
        <v>777</v>
      </c>
    </row>
    <row r="249" spans="1:51" s="14" customFormat="1" ht="12">
      <c r="A249" s="14"/>
      <c r="B249" s="251"/>
      <c r="C249" s="252"/>
      <c r="D249" s="241" t="s">
        <v>161</v>
      </c>
      <c r="E249" s="253" t="s">
        <v>1</v>
      </c>
      <c r="F249" s="254" t="s">
        <v>778</v>
      </c>
      <c r="G249" s="252"/>
      <c r="H249" s="253" t="s">
        <v>1</v>
      </c>
      <c r="I249" s="255"/>
      <c r="J249" s="252"/>
      <c r="K249" s="252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161</v>
      </c>
      <c r="AU249" s="260" t="s">
        <v>86</v>
      </c>
      <c r="AV249" s="14" t="s">
        <v>84</v>
      </c>
      <c r="AW249" s="14" t="s">
        <v>34</v>
      </c>
      <c r="AX249" s="14" t="s">
        <v>77</v>
      </c>
      <c r="AY249" s="260" t="s">
        <v>153</v>
      </c>
    </row>
    <row r="250" spans="1:51" s="13" customFormat="1" ht="12">
      <c r="A250" s="13"/>
      <c r="B250" s="239"/>
      <c r="C250" s="240"/>
      <c r="D250" s="241" t="s">
        <v>161</v>
      </c>
      <c r="E250" s="242" t="s">
        <v>1</v>
      </c>
      <c r="F250" s="243" t="s">
        <v>8</v>
      </c>
      <c r="G250" s="240"/>
      <c r="H250" s="244">
        <v>15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161</v>
      </c>
      <c r="AU250" s="250" t="s">
        <v>86</v>
      </c>
      <c r="AV250" s="13" t="s">
        <v>86</v>
      </c>
      <c r="AW250" s="13" t="s">
        <v>34</v>
      </c>
      <c r="AX250" s="13" t="s">
        <v>84</v>
      </c>
      <c r="AY250" s="250" t="s">
        <v>153</v>
      </c>
    </row>
    <row r="251" spans="1:63" s="12" customFormat="1" ht="22.8" customHeight="1">
      <c r="A251" s="12"/>
      <c r="B251" s="210"/>
      <c r="C251" s="211"/>
      <c r="D251" s="212" t="s">
        <v>76</v>
      </c>
      <c r="E251" s="224" t="s">
        <v>159</v>
      </c>
      <c r="F251" s="224" t="s">
        <v>290</v>
      </c>
      <c r="G251" s="211"/>
      <c r="H251" s="211"/>
      <c r="I251" s="214"/>
      <c r="J251" s="225">
        <f>BK251</f>
        <v>0</v>
      </c>
      <c r="K251" s="211"/>
      <c r="L251" s="216"/>
      <c r="M251" s="217"/>
      <c r="N251" s="218"/>
      <c r="O251" s="218"/>
      <c r="P251" s="219">
        <f>SUM(P252:P285)</f>
        <v>0</v>
      </c>
      <c r="Q251" s="218"/>
      <c r="R251" s="219">
        <f>SUM(R252:R285)</f>
        <v>120.74738948999999</v>
      </c>
      <c r="S251" s="218"/>
      <c r="T251" s="220">
        <f>SUM(T252:T285)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1" t="s">
        <v>84</v>
      </c>
      <c r="AT251" s="222" t="s">
        <v>76</v>
      </c>
      <c r="AU251" s="222" t="s">
        <v>84</v>
      </c>
      <c r="AY251" s="221" t="s">
        <v>153</v>
      </c>
      <c r="BK251" s="223">
        <f>SUM(BK252:BK285)</f>
        <v>0</v>
      </c>
    </row>
    <row r="252" spans="1:65" s="2" customFormat="1" ht="21.75" customHeight="1">
      <c r="A252" s="38"/>
      <c r="B252" s="39"/>
      <c r="C252" s="226" t="s">
        <v>779</v>
      </c>
      <c r="D252" s="226" t="s">
        <v>155</v>
      </c>
      <c r="E252" s="227" t="s">
        <v>780</v>
      </c>
      <c r="F252" s="228" t="s">
        <v>781</v>
      </c>
      <c r="G252" s="229" t="s">
        <v>184</v>
      </c>
      <c r="H252" s="230">
        <v>12.424</v>
      </c>
      <c r="I252" s="231"/>
      <c r="J252" s="232">
        <f>ROUND(I252*H252,2)</f>
        <v>0</v>
      </c>
      <c r="K252" s="228" t="s">
        <v>166</v>
      </c>
      <c r="L252" s="44"/>
      <c r="M252" s="233" t="s">
        <v>1</v>
      </c>
      <c r="N252" s="234" t="s">
        <v>42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159</v>
      </c>
      <c r="AT252" s="237" t="s">
        <v>155</v>
      </c>
      <c r="AU252" s="237" t="s">
        <v>86</v>
      </c>
      <c r="AY252" s="17" t="s">
        <v>153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84</v>
      </c>
      <c r="BK252" s="238">
        <f>ROUND(I252*H252,2)</f>
        <v>0</v>
      </c>
      <c r="BL252" s="17" t="s">
        <v>159</v>
      </c>
      <c r="BM252" s="237" t="s">
        <v>782</v>
      </c>
    </row>
    <row r="253" spans="1:51" s="14" customFormat="1" ht="12">
      <c r="A253" s="14"/>
      <c r="B253" s="251"/>
      <c r="C253" s="252"/>
      <c r="D253" s="241" t="s">
        <v>161</v>
      </c>
      <c r="E253" s="253" t="s">
        <v>1</v>
      </c>
      <c r="F253" s="254" t="s">
        <v>783</v>
      </c>
      <c r="G253" s="252"/>
      <c r="H253" s="253" t="s">
        <v>1</v>
      </c>
      <c r="I253" s="255"/>
      <c r="J253" s="252"/>
      <c r="K253" s="252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161</v>
      </c>
      <c r="AU253" s="260" t="s">
        <v>86</v>
      </c>
      <c r="AV253" s="14" t="s">
        <v>84</v>
      </c>
      <c r="AW253" s="14" t="s">
        <v>34</v>
      </c>
      <c r="AX253" s="14" t="s">
        <v>77</v>
      </c>
      <c r="AY253" s="260" t="s">
        <v>153</v>
      </c>
    </row>
    <row r="254" spans="1:51" s="13" customFormat="1" ht="12">
      <c r="A254" s="13"/>
      <c r="B254" s="239"/>
      <c r="C254" s="240"/>
      <c r="D254" s="241" t="s">
        <v>161</v>
      </c>
      <c r="E254" s="242" t="s">
        <v>1</v>
      </c>
      <c r="F254" s="243" t="s">
        <v>784</v>
      </c>
      <c r="G254" s="240"/>
      <c r="H254" s="244">
        <v>12.424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161</v>
      </c>
      <c r="AU254" s="250" t="s">
        <v>86</v>
      </c>
      <c r="AV254" s="13" t="s">
        <v>86</v>
      </c>
      <c r="AW254" s="13" t="s">
        <v>34</v>
      </c>
      <c r="AX254" s="13" t="s">
        <v>84</v>
      </c>
      <c r="AY254" s="250" t="s">
        <v>153</v>
      </c>
    </row>
    <row r="255" spans="1:65" s="2" customFormat="1" ht="24.15" customHeight="1">
      <c r="A255" s="38"/>
      <c r="B255" s="39"/>
      <c r="C255" s="226" t="s">
        <v>785</v>
      </c>
      <c r="D255" s="226" t="s">
        <v>155</v>
      </c>
      <c r="E255" s="227" t="s">
        <v>786</v>
      </c>
      <c r="F255" s="228" t="s">
        <v>787</v>
      </c>
      <c r="G255" s="229" t="s">
        <v>158</v>
      </c>
      <c r="H255" s="230">
        <v>39.442</v>
      </c>
      <c r="I255" s="231"/>
      <c r="J255" s="232">
        <f>ROUND(I255*H255,2)</f>
        <v>0</v>
      </c>
      <c r="K255" s="228" t="s">
        <v>166</v>
      </c>
      <c r="L255" s="44"/>
      <c r="M255" s="233" t="s">
        <v>1</v>
      </c>
      <c r="N255" s="234" t="s">
        <v>42</v>
      </c>
      <c r="O255" s="91"/>
      <c r="P255" s="235">
        <f>O255*H255</f>
        <v>0</v>
      </c>
      <c r="Q255" s="235">
        <v>0.0075</v>
      </c>
      <c r="R255" s="235">
        <f>Q255*H255</f>
        <v>0.295815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159</v>
      </c>
      <c r="AT255" s="237" t="s">
        <v>155</v>
      </c>
      <c r="AU255" s="237" t="s">
        <v>86</v>
      </c>
      <c r="AY255" s="17" t="s">
        <v>153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84</v>
      </c>
      <c r="BK255" s="238">
        <f>ROUND(I255*H255,2)</f>
        <v>0</v>
      </c>
      <c r="BL255" s="17" t="s">
        <v>159</v>
      </c>
      <c r="BM255" s="237" t="s">
        <v>788</v>
      </c>
    </row>
    <row r="256" spans="1:51" s="13" customFormat="1" ht="12">
      <c r="A256" s="13"/>
      <c r="B256" s="239"/>
      <c r="C256" s="240"/>
      <c r="D256" s="241" t="s">
        <v>161</v>
      </c>
      <c r="E256" s="242" t="s">
        <v>1</v>
      </c>
      <c r="F256" s="243" t="s">
        <v>789</v>
      </c>
      <c r="G256" s="240"/>
      <c r="H256" s="244">
        <v>39.442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161</v>
      </c>
      <c r="AU256" s="250" t="s">
        <v>86</v>
      </c>
      <c r="AV256" s="13" t="s">
        <v>86</v>
      </c>
      <c r="AW256" s="13" t="s">
        <v>34</v>
      </c>
      <c r="AX256" s="13" t="s">
        <v>84</v>
      </c>
      <c r="AY256" s="250" t="s">
        <v>153</v>
      </c>
    </row>
    <row r="257" spans="1:65" s="2" customFormat="1" ht="24.15" customHeight="1">
      <c r="A257" s="38"/>
      <c r="B257" s="39"/>
      <c r="C257" s="226" t="s">
        <v>790</v>
      </c>
      <c r="D257" s="226" t="s">
        <v>155</v>
      </c>
      <c r="E257" s="227" t="s">
        <v>791</v>
      </c>
      <c r="F257" s="228" t="s">
        <v>792</v>
      </c>
      <c r="G257" s="229" t="s">
        <v>158</v>
      </c>
      <c r="H257" s="230">
        <v>39.442</v>
      </c>
      <c r="I257" s="231"/>
      <c r="J257" s="232">
        <f>ROUND(I257*H257,2)</f>
        <v>0</v>
      </c>
      <c r="K257" s="228" t="s">
        <v>166</v>
      </c>
      <c r="L257" s="44"/>
      <c r="M257" s="233" t="s">
        <v>1</v>
      </c>
      <c r="N257" s="234" t="s">
        <v>42</v>
      </c>
      <c r="O257" s="91"/>
      <c r="P257" s="235">
        <f>O257*H257</f>
        <v>0</v>
      </c>
      <c r="Q257" s="235">
        <v>5E-05</v>
      </c>
      <c r="R257" s="235">
        <f>Q257*H257</f>
        <v>0.0019721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159</v>
      </c>
      <c r="AT257" s="237" t="s">
        <v>155</v>
      </c>
      <c r="AU257" s="237" t="s">
        <v>86</v>
      </c>
      <c r="AY257" s="17" t="s">
        <v>153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84</v>
      </c>
      <c r="BK257" s="238">
        <f>ROUND(I257*H257,2)</f>
        <v>0</v>
      </c>
      <c r="BL257" s="17" t="s">
        <v>159</v>
      </c>
      <c r="BM257" s="237" t="s">
        <v>793</v>
      </c>
    </row>
    <row r="258" spans="1:51" s="13" customFormat="1" ht="12">
      <c r="A258" s="13"/>
      <c r="B258" s="239"/>
      <c r="C258" s="240"/>
      <c r="D258" s="241" t="s">
        <v>161</v>
      </c>
      <c r="E258" s="242" t="s">
        <v>1</v>
      </c>
      <c r="F258" s="243" t="s">
        <v>789</v>
      </c>
      <c r="G258" s="240"/>
      <c r="H258" s="244">
        <v>39.442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161</v>
      </c>
      <c r="AU258" s="250" t="s">
        <v>86</v>
      </c>
      <c r="AV258" s="13" t="s">
        <v>86</v>
      </c>
      <c r="AW258" s="13" t="s">
        <v>34</v>
      </c>
      <c r="AX258" s="13" t="s">
        <v>84</v>
      </c>
      <c r="AY258" s="250" t="s">
        <v>153</v>
      </c>
    </row>
    <row r="259" spans="1:65" s="2" customFormat="1" ht="21.75" customHeight="1">
      <c r="A259" s="38"/>
      <c r="B259" s="39"/>
      <c r="C259" s="226" t="s">
        <v>794</v>
      </c>
      <c r="D259" s="226" t="s">
        <v>155</v>
      </c>
      <c r="E259" s="227" t="s">
        <v>795</v>
      </c>
      <c r="F259" s="228" t="s">
        <v>796</v>
      </c>
      <c r="G259" s="229" t="s">
        <v>243</v>
      </c>
      <c r="H259" s="230">
        <v>1.221</v>
      </c>
      <c r="I259" s="231"/>
      <c r="J259" s="232">
        <f>ROUND(I259*H259,2)</f>
        <v>0</v>
      </c>
      <c r="K259" s="228" t="s">
        <v>166</v>
      </c>
      <c r="L259" s="44"/>
      <c r="M259" s="233" t="s">
        <v>1</v>
      </c>
      <c r="N259" s="234" t="s">
        <v>42</v>
      </c>
      <c r="O259" s="91"/>
      <c r="P259" s="235">
        <f>O259*H259</f>
        <v>0</v>
      </c>
      <c r="Q259" s="235">
        <v>1.04909</v>
      </c>
      <c r="R259" s="235">
        <f>Q259*H259</f>
        <v>1.2809388900000003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159</v>
      </c>
      <c r="AT259" s="237" t="s">
        <v>155</v>
      </c>
      <c r="AU259" s="237" t="s">
        <v>86</v>
      </c>
      <c r="AY259" s="17" t="s">
        <v>153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84</v>
      </c>
      <c r="BK259" s="238">
        <f>ROUND(I259*H259,2)</f>
        <v>0</v>
      </c>
      <c r="BL259" s="17" t="s">
        <v>159</v>
      </c>
      <c r="BM259" s="237" t="s">
        <v>797</v>
      </c>
    </row>
    <row r="260" spans="1:51" s="14" customFormat="1" ht="12">
      <c r="A260" s="14"/>
      <c r="B260" s="251"/>
      <c r="C260" s="252"/>
      <c r="D260" s="241" t="s">
        <v>161</v>
      </c>
      <c r="E260" s="253" t="s">
        <v>1</v>
      </c>
      <c r="F260" s="254" t="s">
        <v>798</v>
      </c>
      <c r="G260" s="252"/>
      <c r="H260" s="253" t="s">
        <v>1</v>
      </c>
      <c r="I260" s="255"/>
      <c r="J260" s="252"/>
      <c r="K260" s="252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161</v>
      </c>
      <c r="AU260" s="260" t="s">
        <v>86</v>
      </c>
      <c r="AV260" s="14" t="s">
        <v>84</v>
      </c>
      <c r="AW260" s="14" t="s">
        <v>34</v>
      </c>
      <c r="AX260" s="14" t="s">
        <v>77</v>
      </c>
      <c r="AY260" s="260" t="s">
        <v>153</v>
      </c>
    </row>
    <row r="261" spans="1:51" s="13" customFormat="1" ht="12">
      <c r="A261" s="13"/>
      <c r="B261" s="239"/>
      <c r="C261" s="240"/>
      <c r="D261" s="241" t="s">
        <v>161</v>
      </c>
      <c r="E261" s="242" t="s">
        <v>1</v>
      </c>
      <c r="F261" s="243" t="s">
        <v>799</v>
      </c>
      <c r="G261" s="240"/>
      <c r="H261" s="244">
        <v>1.221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161</v>
      </c>
      <c r="AU261" s="250" t="s">
        <v>86</v>
      </c>
      <c r="AV261" s="13" t="s">
        <v>86</v>
      </c>
      <c r="AW261" s="13" t="s">
        <v>34</v>
      </c>
      <c r="AX261" s="13" t="s">
        <v>84</v>
      </c>
      <c r="AY261" s="250" t="s">
        <v>153</v>
      </c>
    </row>
    <row r="262" spans="1:65" s="2" customFormat="1" ht="24.15" customHeight="1">
      <c r="A262" s="38"/>
      <c r="B262" s="39"/>
      <c r="C262" s="226" t="s">
        <v>800</v>
      </c>
      <c r="D262" s="226" t="s">
        <v>155</v>
      </c>
      <c r="E262" s="227" t="s">
        <v>801</v>
      </c>
      <c r="F262" s="228" t="s">
        <v>802</v>
      </c>
      <c r="G262" s="229" t="s">
        <v>158</v>
      </c>
      <c r="H262" s="230">
        <v>43.07</v>
      </c>
      <c r="I262" s="231"/>
      <c r="J262" s="232">
        <f>ROUND(I262*H262,2)</f>
        <v>0</v>
      </c>
      <c r="K262" s="228" t="s">
        <v>166</v>
      </c>
      <c r="L262" s="44"/>
      <c r="M262" s="233" t="s">
        <v>1</v>
      </c>
      <c r="N262" s="234" t="s">
        <v>42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159</v>
      </c>
      <c r="AT262" s="237" t="s">
        <v>155</v>
      </c>
      <c r="AU262" s="237" t="s">
        <v>86</v>
      </c>
      <c r="AY262" s="17" t="s">
        <v>153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84</v>
      </c>
      <c r="BK262" s="238">
        <f>ROUND(I262*H262,2)</f>
        <v>0</v>
      </c>
      <c r="BL262" s="17" t="s">
        <v>159</v>
      </c>
      <c r="BM262" s="237" t="s">
        <v>803</v>
      </c>
    </row>
    <row r="263" spans="1:51" s="14" customFormat="1" ht="12">
      <c r="A263" s="14"/>
      <c r="B263" s="251"/>
      <c r="C263" s="252"/>
      <c r="D263" s="241" t="s">
        <v>161</v>
      </c>
      <c r="E263" s="253" t="s">
        <v>1</v>
      </c>
      <c r="F263" s="254" t="s">
        <v>804</v>
      </c>
      <c r="G263" s="252"/>
      <c r="H263" s="253" t="s">
        <v>1</v>
      </c>
      <c r="I263" s="255"/>
      <c r="J263" s="252"/>
      <c r="K263" s="252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161</v>
      </c>
      <c r="AU263" s="260" t="s">
        <v>86</v>
      </c>
      <c r="AV263" s="14" t="s">
        <v>84</v>
      </c>
      <c r="AW263" s="14" t="s">
        <v>34</v>
      </c>
      <c r="AX263" s="14" t="s">
        <v>77</v>
      </c>
      <c r="AY263" s="260" t="s">
        <v>153</v>
      </c>
    </row>
    <row r="264" spans="1:51" s="13" customFormat="1" ht="12">
      <c r="A264" s="13"/>
      <c r="B264" s="239"/>
      <c r="C264" s="240"/>
      <c r="D264" s="241" t="s">
        <v>161</v>
      </c>
      <c r="E264" s="242" t="s">
        <v>1</v>
      </c>
      <c r="F264" s="243" t="s">
        <v>805</v>
      </c>
      <c r="G264" s="240"/>
      <c r="H264" s="244">
        <v>43.07</v>
      </c>
      <c r="I264" s="245"/>
      <c r="J264" s="240"/>
      <c r="K264" s="240"/>
      <c r="L264" s="246"/>
      <c r="M264" s="247"/>
      <c r="N264" s="248"/>
      <c r="O264" s="248"/>
      <c r="P264" s="248"/>
      <c r="Q264" s="248"/>
      <c r="R264" s="248"/>
      <c r="S264" s="248"/>
      <c r="T264" s="24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0" t="s">
        <v>161</v>
      </c>
      <c r="AU264" s="250" t="s">
        <v>86</v>
      </c>
      <c r="AV264" s="13" t="s">
        <v>86</v>
      </c>
      <c r="AW264" s="13" t="s">
        <v>34</v>
      </c>
      <c r="AX264" s="13" t="s">
        <v>84</v>
      </c>
      <c r="AY264" s="250" t="s">
        <v>153</v>
      </c>
    </row>
    <row r="265" spans="1:65" s="2" customFormat="1" ht="24.15" customHeight="1">
      <c r="A265" s="38"/>
      <c r="B265" s="39"/>
      <c r="C265" s="226" t="s">
        <v>806</v>
      </c>
      <c r="D265" s="226" t="s">
        <v>155</v>
      </c>
      <c r="E265" s="227" t="s">
        <v>807</v>
      </c>
      <c r="F265" s="228" t="s">
        <v>808</v>
      </c>
      <c r="G265" s="229" t="s">
        <v>184</v>
      </c>
      <c r="H265" s="230">
        <v>3.825</v>
      </c>
      <c r="I265" s="231"/>
      <c r="J265" s="232">
        <f>ROUND(I265*H265,2)</f>
        <v>0</v>
      </c>
      <c r="K265" s="228" t="s">
        <v>166</v>
      </c>
      <c r="L265" s="44"/>
      <c r="M265" s="233" t="s">
        <v>1</v>
      </c>
      <c r="N265" s="234" t="s">
        <v>42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159</v>
      </c>
      <c r="AT265" s="237" t="s">
        <v>155</v>
      </c>
      <c r="AU265" s="237" t="s">
        <v>86</v>
      </c>
      <c r="AY265" s="17" t="s">
        <v>153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84</v>
      </c>
      <c r="BK265" s="238">
        <f>ROUND(I265*H265,2)</f>
        <v>0</v>
      </c>
      <c r="BL265" s="17" t="s">
        <v>159</v>
      </c>
      <c r="BM265" s="237" t="s">
        <v>809</v>
      </c>
    </row>
    <row r="266" spans="1:51" s="14" customFormat="1" ht="12">
      <c r="A266" s="14"/>
      <c r="B266" s="251"/>
      <c r="C266" s="252"/>
      <c r="D266" s="241" t="s">
        <v>161</v>
      </c>
      <c r="E266" s="253" t="s">
        <v>1</v>
      </c>
      <c r="F266" s="254" t="s">
        <v>810</v>
      </c>
      <c r="G266" s="252"/>
      <c r="H266" s="253" t="s">
        <v>1</v>
      </c>
      <c r="I266" s="255"/>
      <c r="J266" s="252"/>
      <c r="K266" s="252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161</v>
      </c>
      <c r="AU266" s="260" t="s">
        <v>86</v>
      </c>
      <c r="AV266" s="14" t="s">
        <v>84</v>
      </c>
      <c r="AW266" s="14" t="s">
        <v>34</v>
      </c>
      <c r="AX266" s="14" t="s">
        <v>77</v>
      </c>
      <c r="AY266" s="260" t="s">
        <v>153</v>
      </c>
    </row>
    <row r="267" spans="1:51" s="13" customFormat="1" ht="12">
      <c r="A267" s="13"/>
      <c r="B267" s="239"/>
      <c r="C267" s="240"/>
      <c r="D267" s="241" t="s">
        <v>161</v>
      </c>
      <c r="E267" s="242" t="s">
        <v>1</v>
      </c>
      <c r="F267" s="243" t="s">
        <v>811</v>
      </c>
      <c r="G267" s="240"/>
      <c r="H267" s="244">
        <v>3.825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161</v>
      </c>
      <c r="AU267" s="250" t="s">
        <v>86</v>
      </c>
      <c r="AV267" s="13" t="s">
        <v>86</v>
      </c>
      <c r="AW267" s="13" t="s">
        <v>34</v>
      </c>
      <c r="AX267" s="13" t="s">
        <v>84</v>
      </c>
      <c r="AY267" s="250" t="s">
        <v>153</v>
      </c>
    </row>
    <row r="268" spans="1:65" s="2" customFormat="1" ht="24.15" customHeight="1">
      <c r="A268" s="38"/>
      <c r="B268" s="39"/>
      <c r="C268" s="226" t="s">
        <v>812</v>
      </c>
      <c r="D268" s="226" t="s">
        <v>155</v>
      </c>
      <c r="E268" s="227" t="s">
        <v>813</v>
      </c>
      <c r="F268" s="228" t="s">
        <v>814</v>
      </c>
      <c r="G268" s="229" t="s">
        <v>184</v>
      </c>
      <c r="H268" s="230">
        <v>2.856</v>
      </c>
      <c r="I268" s="231"/>
      <c r="J268" s="232">
        <f>ROUND(I268*H268,2)</f>
        <v>0</v>
      </c>
      <c r="K268" s="228" t="s">
        <v>166</v>
      </c>
      <c r="L268" s="44"/>
      <c r="M268" s="233" t="s">
        <v>1</v>
      </c>
      <c r="N268" s="234" t="s">
        <v>42</v>
      </c>
      <c r="O268" s="91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159</v>
      </c>
      <c r="AT268" s="237" t="s">
        <v>155</v>
      </c>
      <c r="AU268" s="237" t="s">
        <v>86</v>
      </c>
      <c r="AY268" s="17" t="s">
        <v>153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84</v>
      </c>
      <c r="BK268" s="238">
        <f>ROUND(I268*H268,2)</f>
        <v>0</v>
      </c>
      <c r="BL268" s="17" t="s">
        <v>159</v>
      </c>
      <c r="BM268" s="237" t="s">
        <v>815</v>
      </c>
    </row>
    <row r="269" spans="1:51" s="14" customFormat="1" ht="12">
      <c r="A269" s="14"/>
      <c r="B269" s="251"/>
      <c r="C269" s="252"/>
      <c r="D269" s="241" t="s">
        <v>161</v>
      </c>
      <c r="E269" s="253" t="s">
        <v>1</v>
      </c>
      <c r="F269" s="254" t="s">
        <v>816</v>
      </c>
      <c r="G269" s="252"/>
      <c r="H269" s="253" t="s">
        <v>1</v>
      </c>
      <c r="I269" s="255"/>
      <c r="J269" s="252"/>
      <c r="K269" s="252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161</v>
      </c>
      <c r="AU269" s="260" t="s">
        <v>86</v>
      </c>
      <c r="AV269" s="14" t="s">
        <v>84</v>
      </c>
      <c r="AW269" s="14" t="s">
        <v>34</v>
      </c>
      <c r="AX269" s="14" t="s">
        <v>77</v>
      </c>
      <c r="AY269" s="260" t="s">
        <v>153</v>
      </c>
    </row>
    <row r="270" spans="1:51" s="13" customFormat="1" ht="12">
      <c r="A270" s="13"/>
      <c r="B270" s="239"/>
      <c r="C270" s="240"/>
      <c r="D270" s="241" t="s">
        <v>161</v>
      </c>
      <c r="E270" s="242" t="s">
        <v>1</v>
      </c>
      <c r="F270" s="243" t="s">
        <v>817</v>
      </c>
      <c r="G270" s="240"/>
      <c r="H270" s="244">
        <v>2.856</v>
      </c>
      <c r="I270" s="245"/>
      <c r="J270" s="240"/>
      <c r="K270" s="240"/>
      <c r="L270" s="246"/>
      <c r="M270" s="247"/>
      <c r="N270" s="248"/>
      <c r="O270" s="248"/>
      <c r="P270" s="248"/>
      <c r="Q270" s="248"/>
      <c r="R270" s="248"/>
      <c r="S270" s="248"/>
      <c r="T270" s="24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0" t="s">
        <v>161</v>
      </c>
      <c r="AU270" s="250" t="s">
        <v>86</v>
      </c>
      <c r="AV270" s="13" t="s">
        <v>86</v>
      </c>
      <c r="AW270" s="13" t="s">
        <v>34</v>
      </c>
      <c r="AX270" s="13" t="s">
        <v>84</v>
      </c>
      <c r="AY270" s="250" t="s">
        <v>153</v>
      </c>
    </row>
    <row r="271" spans="1:65" s="2" customFormat="1" ht="16.5" customHeight="1">
      <c r="A271" s="38"/>
      <c r="B271" s="39"/>
      <c r="C271" s="226" t="s">
        <v>818</v>
      </c>
      <c r="D271" s="226" t="s">
        <v>155</v>
      </c>
      <c r="E271" s="227" t="s">
        <v>819</v>
      </c>
      <c r="F271" s="228" t="s">
        <v>820</v>
      </c>
      <c r="G271" s="229" t="s">
        <v>158</v>
      </c>
      <c r="H271" s="230">
        <v>29.65</v>
      </c>
      <c r="I271" s="231"/>
      <c r="J271" s="232">
        <f>ROUND(I271*H271,2)</f>
        <v>0</v>
      </c>
      <c r="K271" s="228" t="s">
        <v>166</v>
      </c>
      <c r="L271" s="44"/>
      <c r="M271" s="233" t="s">
        <v>1</v>
      </c>
      <c r="N271" s="234" t="s">
        <v>42</v>
      </c>
      <c r="O271" s="91"/>
      <c r="P271" s="235">
        <f>O271*H271</f>
        <v>0</v>
      </c>
      <c r="Q271" s="235">
        <v>0.00639</v>
      </c>
      <c r="R271" s="235">
        <f>Q271*H271</f>
        <v>0.18946349999999998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159</v>
      </c>
      <c r="AT271" s="237" t="s">
        <v>155</v>
      </c>
      <c r="AU271" s="237" t="s">
        <v>86</v>
      </c>
      <c r="AY271" s="17" t="s">
        <v>153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84</v>
      </c>
      <c r="BK271" s="238">
        <f>ROUND(I271*H271,2)</f>
        <v>0</v>
      </c>
      <c r="BL271" s="17" t="s">
        <v>159</v>
      </c>
      <c r="BM271" s="237" t="s">
        <v>821</v>
      </c>
    </row>
    <row r="272" spans="1:51" s="13" customFormat="1" ht="12">
      <c r="A272" s="13"/>
      <c r="B272" s="239"/>
      <c r="C272" s="240"/>
      <c r="D272" s="241" t="s">
        <v>161</v>
      </c>
      <c r="E272" s="242" t="s">
        <v>1</v>
      </c>
      <c r="F272" s="243" t="s">
        <v>822</v>
      </c>
      <c r="G272" s="240"/>
      <c r="H272" s="244">
        <v>14.25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161</v>
      </c>
      <c r="AU272" s="250" t="s">
        <v>86</v>
      </c>
      <c r="AV272" s="13" t="s">
        <v>86</v>
      </c>
      <c r="AW272" s="13" t="s">
        <v>34</v>
      </c>
      <c r="AX272" s="13" t="s">
        <v>77</v>
      </c>
      <c r="AY272" s="250" t="s">
        <v>153</v>
      </c>
    </row>
    <row r="273" spans="1:51" s="13" customFormat="1" ht="12">
      <c r="A273" s="13"/>
      <c r="B273" s="239"/>
      <c r="C273" s="240"/>
      <c r="D273" s="241" t="s">
        <v>161</v>
      </c>
      <c r="E273" s="242" t="s">
        <v>1</v>
      </c>
      <c r="F273" s="243" t="s">
        <v>823</v>
      </c>
      <c r="G273" s="240"/>
      <c r="H273" s="244">
        <v>15.4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161</v>
      </c>
      <c r="AU273" s="250" t="s">
        <v>86</v>
      </c>
      <c r="AV273" s="13" t="s">
        <v>86</v>
      </c>
      <c r="AW273" s="13" t="s">
        <v>34</v>
      </c>
      <c r="AX273" s="13" t="s">
        <v>77</v>
      </c>
      <c r="AY273" s="250" t="s">
        <v>153</v>
      </c>
    </row>
    <row r="274" spans="1:51" s="15" customFormat="1" ht="12">
      <c r="A274" s="15"/>
      <c r="B274" s="269"/>
      <c r="C274" s="270"/>
      <c r="D274" s="241" t="s">
        <v>161</v>
      </c>
      <c r="E274" s="271" t="s">
        <v>1</v>
      </c>
      <c r="F274" s="272" t="s">
        <v>390</v>
      </c>
      <c r="G274" s="270"/>
      <c r="H274" s="273">
        <v>29.65</v>
      </c>
      <c r="I274" s="274"/>
      <c r="J274" s="270"/>
      <c r="K274" s="270"/>
      <c r="L274" s="275"/>
      <c r="M274" s="276"/>
      <c r="N274" s="277"/>
      <c r="O274" s="277"/>
      <c r="P274" s="277"/>
      <c r="Q274" s="277"/>
      <c r="R274" s="277"/>
      <c r="S274" s="277"/>
      <c r="T274" s="278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9" t="s">
        <v>161</v>
      </c>
      <c r="AU274" s="279" t="s">
        <v>86</v>
      </c>
      <c r="AV274" s="15" t="s">
        <v>159</v>
      </c>
      <c r="AW274" s="15" t="s">
        <v>34</v>
      </c>
      <c r="AX274" s="15" t="s">
        <v>84</v>
      </c>
      <c r="AY274" s="279" t="s">
        <v>153</v>
      </c>
    </row>
    <row r="275" spans="1:65" s="2" customFormat="1" ht="24.15" customHeight="1">
      <c r="A275" s="38"/>
      <c r="B275" s="39"/>
      <c r="C275" s="226" t="s">
        <v>824</v>
      </c>
      <c r="D275" s="226" t="s">
        <v>155</v>
      </c>
      <c r="E275" s="227" t="s">
        <v>825</v>
      </c>
      <c r="F275" s="228" t="s">
        <v>826</v>
      </c>
      <c r="G275" s="229" t="s">
        <v>184</v>
      </c>
      <c r="H275" s="230">
        <v>12.66</v>
      </c>
      <c r="I275" s="231"/>
      <c r="J275" s="232">
        <f>ROUND(I275*H275,2)</f>
        <v>0</v>
      </c>
      <c r="K275" s="228" t="s">
        <v>166</v>
      </c>
      <c r="L275" s="44"/>
      <c r="M275" s="233" t="s">
        <v>1</v>
      </c>
      <c r="N275" s="234" t="s">
        <v>42</v>
      </c>
      <c r="O275" s="91"/>
      <c r="P275" s="235">
        <f>O275*H275</f>
        <v>0</v>
      </c>
      <c r="Q275" s="235">
        <v>2.09</v>
      </c>
      <c r="R275" s="235">
        <f>Q275*H275</f>
        <v>26.4594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159</v>
      </c>
      <c r="AT275" s="237" t="s">
        <v>155</v>
      </c>
      <c r="AU275" s="237" t="s">
        <v>86</v>
      </c>
      <c r="AY275" s="17" t="s">
        <v>153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84</v>
      </c>
      <c r="BK275" s="238">
        <f>ROUND(I275*H275,2)</f>
        <v>0</v>
      </c>
      <c r="BL275" s="17" t="s">
        <v>159</v>
      </c>
      <c r="BM275" s="237" t="s">
        <v>827</v>
      </c>
    </row>
    <row r="276" spans="1:51" s="13" customFormat="1" ht="12">
      <c r="A276" s="13"/>
      <c r="B276" s="239"/>
      <c r="C276" s="240"/>
      <c r="D276" s="241" t="s">
        <v>161</v>
      </c>
      <c r="E276" s="242" t="s">
        <v>1</v>
      </c>
      <c r="F276" s="243" t="s">
        <v>828</v>
      </c>
      <c r="G276" s="240"/>
      <c r="H276" s="244">
        <v>8.58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0" t="s">
        <v>161</v>
      </c>
      <c r="AU276" s="250" t="s">
        <v>86</v>
      </c>
      <c r="AV276" s="13" t="s">
        <v>86</v>
      </c>
      <c r="AW276" s="13" t="s">
        <v>34</v>
      </c>
      <c r="AX276" s="13" t="s">
        <v>77</v>
      </c>
      <c r="AY276" s="250" t="s">
        <v>153</v>
      </c>
    </row>
    <row r="277" spans="1:51" s="13" customFormat="1" ht="12">
      <c r="A277" s="13"/>
      <c r="B277" s="239"/>
      <c r="C277" s="240"/>
      <c r="D277" s="241" t="s">
        <v>161</v>
      </c>
      <c r="E277" s="242" t="s">
        <v>1</v>
      </c>
      <c r="F277" s="243" t="s">
        <v>829</v>
      </c>
      <c r="G277" s="240"/>
      <c r="H277" s="244">
        <v>4.08</v>
      </c>
      <c r="I277" s="245"/>
      <c r="J277" s="240"/>
      <c r="K277" s="240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161</v>
      </c>
      <c r="AU277" s="250" t="s">
        <v>86</v>
      </c>
      <c r="AV277" s="13" t="s">
        <v>86</v>
      </c>
      <c r="AW277" s="13" t="s">
        <v>34</v>
      </c>
      <c r="AX277" s="13" t="s">
        <v>77</v>
      </c>
      <c r="AY277" s="250" t="s">
        <v>153</v>
      </c>
    </row>
    <row r="278" spans="1:51" s="15" customFormat="1" ht="12">
      <c r="A278" s="15"/>
      <c r="B278" s="269"/>
      <c r="C278" s="270"/>
      <c r="D278" s="241" t="s">
        <v>161</v>
      </c>
      <c r="E278" s="271" t="s">
        <v>1</v>
      </c>
      <c r="F278" s="272" t="s">
        <v>390</v>
      </c>
      <c r="G278" s="270"/>
      <c r="H278" s="273">
        <v>12.66</v>
      </c>
      <c r="I278" s="274"/>
      <c r="J278" s="270"/>
      <c r="K278" s="270"/>
      <c r="L278" s="275"/>
      <c r="M278" s="276"/>
      <c r="N278" s="277"/>
      <c r="O278" s="277"/>
      <c r="P278" s="277"/>
      <c r="Q278" s="277"/>
      <c r="R278" s="277"/>
      <c r="S278" s="277"/>
      <c r="T278" s="278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9" t="s">
        <v>161</v>
      </c>
      <c r="AU278" s="279" t="s">
        <v>86</v>
      </c>
      <c r="AV278" s="15" t="s">
        <v>159</v>
      </c>
      <c r="AW278" s="15" t="s">
        <v>34</v>
      </c>
      <c r="AX278" s="15" t="s">
        <v>84</v>
      </c>
      <c r="AY278" s="279" t="s">
        <v>153</v>
      </c>
    </row>
    <row r="279" spans="1:65" s="2" customFormat="1" ht="33" customHeight="1">
      <c r="A279" s="38"/>
      <c r="B279" s="39"/>
      <c r="C279" s="226" t="s">
        <v>830</v>
      </c>
      <c r="D279" s="226" t="s">
        <v>155</v>
      </c>
      <c r="E279" s="227" t="s">
        <v>831</v>
      </c>
      <c r="F279" s="228" t="s">
        <v>832</v>
      </c>
      <c r="G279" s="229" t="s">
        <v>184</v>
      </c>
      <c r="H279" s="230">
        <v>11.475</v>
      </c>
      <c r="I279" s="231"/>
      <c r="J279" s="232">
        <f>ROUND(I279*H279,2)</f>
        <v>0</v>
      </c>
      <c r="K279" s="228" t="s">
        <v>166</v>
      </c>
      <c r="L279" s="44"/>
      <c r="M279" s="233" t="s">
        <v>1</v>
      </c>
      <c r="N279" s="234" t="s">
        <v>42</v>
      </c>
      <c r="O279" s="91"/>
      <c r="P279" s="235">
        <f>O279*H279</f>
        <v>0</v>
      </c>
      <c r="Q279" s="235">
        <v>1.848</v>
      </c>
      <c r="R279" s="235">
        <f>Q279*H279</f>
        <v>21.2058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159</v>
      </c>
      <c r="AT279" s="237" t="s">
        <v>155</v>
      </c>
      <c r="AU279" s="237" t="s">
        <v>86</v>
      </c>
      <c r="AY279" s="17" t="s">
        <v>153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84</v>
      </c>
      <c r="BK279" s="238">
        <f>ROUND(I279*H279,2)</f>
        <v>0</v>
      </c>
      <c r="BL279" s="17" t="s">
        <v>159</v>
      </c>
      <c r="BM279" s="237" t="s">
        <v>833</v>
      </c>
    </row>
    <row r="280" spans="1:51" s="14" customFormat="1" ht="12">
      <c r="A280" s="14"/>
      <c r="B280" s="251"/>
      <c r="C280" s="252"/>
      <c r="D280" s="241" t="s">
        <v>161</v>
      </c>
      <c r="E280" s="253" t="s">
        <v>1</v>
      </c>
      <c r="F280" s="254" t="s">
        <v>834</v>
      </c>
      <c r="G280" s="252"/>
      <c r="H280" s="253" t="s">
        <v>1</v>
      </c>
      <c r="I280" s="255"/>
      <c r="J280" s="252"/>
      <c r="K280" s="252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161</v>
      </c>
      <c r="AU280" s="260" t="s">
        <v>86</v>
      </c>
      <c r="AV280" s="14" t="s">
        <v>84</v>
      </c>
      <c r="AW280" s="14" t="s">
        <v>34</v>
      </c>
      <c r="AX280" s="14" t="s">
        <v>77</v>
      </c>
      <c r="AY280" s="260" t="s">
        <v>153</v>
      </c>
    </row>
    <row r="281" spans="1:51" s="13" customFormat="1" ht="12">
      <c r="A281" s="13"/>
      <c r="B281" s="239"/>
      <c r="C281" s="240"/>
      <c r="D281" s="241" t="s">
        <v>161</v>
      </c>
      <c r="E281" s="242" t="s">
        <v>1</v>
      </c>
      <c r="F281" s="243" t="s">
        <v>835</v>
      </c>
      <c r="G281" s="240"/>
      <c r="H281" s="244">
        <v>11.475</v>
      </c>
      <c r="I281" s="245"/>
      <c r="J281" s="240"/>
      <c r="K281" s="240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161</v>
      </c>
      <c r="AU281" s="250" t="s">
        <v>86</v>
      </c>
      <c r="AV281" s="13" t="s">
        <v>86</v>
      </c>
      <c r="AW281" s="13" t="s">
        <v>34</v>
      </c>
      <c r="AX281" s="13" t="s">
        <v>84</v>
      </c>
      <c r="AY281" s="250" t="s">
        <v>153</v>
      </c>
    </row>
    <row r="282" spans="1:65" s="2" customFormat="1" ht="16.5" customHeight="1">
      <c r="A282" s="38"/>
      <c r="B282" s="39"/>
      <c r="C282" s="280" t="s">
        <v>836</v>
      </c>
      <c r="D282" s="280" t="s">
        <v>560</v>
      </c>
      <c r="E282" s="281" t="s">
        <v>837</v>
      </c>
      <c r="F282" s="282" t="s">
        <v>838</v>
      </c>
      <c r="G282" s="283" t="s">
        <v>243</v>
      </c>
      <c r="H282" s="284">
        <v>71.314</v>
      </c>
      <c r="I282" s="285"/>
      <c r="J282" s="286">
        <f>ROUND(I282*H282,2)</f>
        <v>0</v>
      </c>
      <c r="K282" s="282" t="s">
        <v>166</v>
      </c>
      <c r="L282" s="287"/>
      <c r="M282" s="288" t="s">
        <v>1</v>
      </c>
      <c r="N282" s="289" t="s">
        <v>42</v>
      </c>
      <c r="O282" s="91"/>
      <c r="P282" s="235">
        <f>O282*H282</f>
        <v>0</v>
      </c>
      <c r="Q282" s="235">
        <v>1</v>
      </c>
      <c r="R282" s="235">
        <f>Q282*H282</f>
        <v>71.314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236</v>
      </c>
      <c r="AT282" s="237" t="s">
        <v>560</v>
      </c>
      <c r="AU282" s="237" t="s">
        <v>86</v>
      </c>
      <c r="AY282" s="17" t="s">
        <v>153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84</v>
      </c>
      <c r="BK282" s="238">
        <f>ROUND(I282*H282,2)</f>
        <v>0</v>
      </c>
      <c r="BL282" s="17" t="s">
        <v>159</v>
      </c>
      <c r="BM282" s="237" t="s">
        <v>839</v>
      </c>
    </row>
    <row r="283" spans="1:51" s="13" customFormat="1" ht="12">
      <c r="A283" s="13"/>
      <c r="B283" s="239"/>
      <c r="C283" s="240"/>
      <c r="D283" s="241" t="s">
        <v>161</v>
      </c>
      <c r="E283" s="242" t="s">
        <v>1</v>
      </c>
      <c r="F283" s="243" t="s">
        <v>840</v>
      </c>
      <c r="G283" s="240"/>
      <c r="H283" s="244">
        <v>24.94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161</v>
      </c>
      <c r="AU283" s="250" t="s">
        <v>86</v>
      </c>
      <c r="AV283" s="13" t="s">
        <v>86</v>
      </c>
      <c r="AW283" s="13" t="s">
        <v>34</v>
      </c>
      <c r="AX283" s="13" t="s">
        <v>77</v>
      </c>
      <c r="AY283" s="250" t="s">
        <v>153</v>
      </c>
    </row>
    <row r="284" spans="1:51" s="13" customFormat="1" ht="12">
      <c r="A284" s="13"/>
      <c r="B284" s="239"/>
      <c r="C284" s="240"/>
      <c r="D284" s="241" t="s">
        <v>161</v>
      </c>
      <c r="E284" s="242" t="s">
        <v>1</v>
      </c>
      <c r="F284" s="243" t="s">
        <v>841</v>
      </c>
      <c r="G284" s="240"/>
      <c r="H284" s="244">
        <v>46.374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0" t="s">
        <v>161</v>
      </c>
      <c r="AU284" s="250" t="s">
        <v>86</v>
      </c>
      <c r="AV284" s="13" t="s">
        <v>86</v>
      </c>
      <c r="AW284" s="13" t="s">
        <v>34</v>
      </c>
      <c r="AX284" s="13" t="s">
        <v>77</v>
      </c>
      <c r="AY284" s="250" t="s">
        <v>153</v>
      </c>
    </row>
    <row r="285" spans="1:51" s="15" customFormat="1" ht="12">
      <c r="A285" s="15"/>
      <c r="B285" s="269"/>
      <c r="C285" s="270"/>
      <c r="D285" s="241" t="s">
        <v>161</v>
      </c>
      <c r="E285" s="271" t="s">
        <v>1</v>
      </c>
      <c r="F285" s="272" t="s">
        <v>390</v>
      </c>
      <c r="G285" s="270"/>
      <c r="H285" s="273">
        <v>71.314</v>
      </c>
      <c r="I285" s="274"/>
      <c r="J285" s="270"/>
      <c r="K285" s="270"/>
      <c r="L285" s="275"/>
      <c r="M285" s="276"/>
      <c r="N285" s="277"/>
      <c r="O285" s="277"/>
      <c r="P285" s="277"/>
      <c r="Q285" s="277"/>
      <c r="R285" s="277"/>
      <c r="S285" s="277"/>
      <c r="T285" s="27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9" t="s">
        <v>161</v>
      </c>
      <c r="AU285" s="279" t="s">
        <v>86</v>
      </c>
      <c r="AV285" s="15" t="s">
        <v>159</v>
      </c>
      <c r="AW285" s="15" t="s">
        <v>34</v>
      </c>
      <c r="AX285" s="15" t="s">
        <v>84</v>
      </c>
      <c r="AY285" s="279" t="s">
        <v>153</v>
      </c>
    </row>
    <row r="286" spans="1:63" s="12" customFormat="1" ht="22.8" customHeight="1">
      <c r="A286" s="12"/>
      <c r="B286" s="210"/>
      <c r="C286" s="211"/>
      <c r="D286" s="212" t="s">
        <v>76</v>
      </c>
      <c r="E286" s="224" t="s">
        <v>181</v>
      </c>
      <c r="F286" s="224" t="s">
        <v>842</v>
      </c>
      <c r="G286" s="211"/>
      <c r="H286" s="211"/>
      <c r="I286" s="214"/>
      <c r="J286" s="225">
        <f>BK286</f>
        <v>0</v>
      </c>
      <c r="K286" s="211"/>
      <c r="L286" s="216"/>
      <c r="M286" s="217"/>
      <c r="N286" s="218"/>
      <c r="O286" s="218"/>
      <c r="P286" s="219">
        <f>SUM(P287:P303)</f>
        <v>0</v>
      </c>
      <c r="Q286" s="218"/>
      <c r="R286" s="219">
        <f>SUM(R287:R303)</f>
        <v>0</v>
      </c>
      <c r="S286" s="218"/>
      <c r="T286" s="220">
        <f>SUM(T287:T303)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1" t="s">
        <v>84</v>
      </c>
      <c r="AT286" s="222" t="s">
        <v>76</v>
      </c>
      <c r="AU286" s="222" t="s">
        <v>84</v>
      </c>
      <c r="AY286" s="221" t="s">
        <v>153</v>
      </c>
      <c r="BK286" s="223">
        <f>SUM(BK287:BK303)</f>
        <v>0</v>
      </c>
    </row>
    <row r="287" spans="1:65" s="2" customFormat="1" ht="16.5" customHeight="1">
      <c r="A287" s="38"/>
      <c r="B287" s="39"/>
      <c r="C287" s="226" t="s">
        <v>843</v>
      </c>
      <c r="D287" s="226" t="s">
        <v>155</v>
      </c>
      <c r="E287" s="227" t="s">
        <v>844</v>
      </c>
      <c r="F287" s="228" t="s">
        <v>845</v>
      </c>
      <c r="G287" s="229" t="s">
        <v>158</v>
      </c>
      <c r="H287" s="230">
        <v>45</v>
      </c>
      <c r="I287" s="231"/>
      <c r="J287" s="232">
        <f>ROUND(I287*H287,2)</f>
        <v>0</v>
      </c>
      <c r="K287" s="228" t="s">
        <v>166</v>
      </c>
      <c r="L287" s="44"/>
      <c r="M287" s="233" t="s">
        <v>1</v>
      </c>
      <c r="N287" s="234" t="s">
        <v>42</v>
      </c>
      <c r="O287" s="91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159</v>
      </c>
      <c r="AT287" s="237" t="s">
        <v>155</v>
      </c>
      <c r="AU287" s="237" t="s">
        <v>86</v>
      </c>
      <c r="AY287" s="17" t="s">
        <v>153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84</v>
      </c>
      <c r="BK287" s="238">
        <f>ROUND(I287*H287,2)</f>
        <v>0</v>
      </c>
      <c r="BL287" s="17" t="s">
        <v>159</v>
      </c>
      <c r="BM287" s="237" t="s">
        <v>846</v>
      </c>
    </row>
    <row r="288" spans="1:51" s="14" customFormat="1" ht="12">
      <c r="A288" s="14"/>
      <c r="B288" s="251"/>
      <c r="C288" s="252"/>
      <c r="D288" s="241" t="s">
        <v>161</v>
      </c>
      <c r="E288" s="253" t="s">
        <v>1</v>
      </c>
      <c r="F288" s="254" t="s">
        <v>847</v>
      </c>
      <c r="G288" s="252"/>
      <c r="H288" s="253" t="s">
        <v>1</v>
      </c>
      <c r="I288" s="255"/>
      <c r="J288" s="252"/>
      <c r="K288" s="252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161</v>
      </c>
      <c r="AU288" s="260" t="s">
        <v>86</v>
      </c>
      <c r="AV288" s="14" t="s">
        <v>84</v>
      </c>
      <c r="AW288" s="14" t="s">
        <v>34</v>
      </c>
      <c r="AX288" s="14" t="s">
        <v>77</v>
      </c>
      <c r="AY288" s="260" t="s">
        <v>153</v>
      </c>
    </row>
    <row r="289" spans="1:51" s="13" customFormat="1" ht="12">
      <c r="A289" s="13"/>
      <c r="B289" s="239"/>
      <c r="C289" s="240"/>
      <c r="D289" s="241" t="s">
        <v>161</v>
      </c>
      <c r="E289" s="242" t="s">
        <v>1</v>
      </c>
      <c r="F289" s="243" t="s">
        <v>848</v>
      </c>
      <c r="G289" s="240"/>
      <c r="H289" s="244">
        <v>45</v>
      </c>
      <c r="I289" s="245"/>
      <c r="J289" s="240"/>
      <c r="K289" s="240"/>
      <c r="L289" s="246"/>
      <c r="M289" s="247"/>
      <c r="N289" s="248"/>
      <c r="O289" s="248"/>
      <c r="P289" s="248"/>
      <c r="Q289" s="248"/>
      <c r="R289" s="248"/>
      <c r="S289" s="248"/>
      <c r="T289" s="24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0" t="s">
        <v>161</v>
      </c>
      <c r="AU289" s="250" t="s">
        <v>86</v>
      </c>
      <c r="AV289" s="13" t="s">
        <v>86</v>
      </c>
      <c r="AW289" s="13" t="s">
        <v>34</v>
      </c>
      <c r="AX289" s="13" t="s">
        <v>84</v>
      </c>
      <c r="AY289" s="250" t="s">
        <v>153</v>
      </c>
    </row>
    <row r="290" spans="1:65" s="2" customFormat="1" ht="33" customHeight="1">
      <c r="A290" s="38"/>
      <c r="B290" s="39"/>
      <c r="C290" s="226" t="s">
        <v>849</v>
      </c>
      <c r="D290" s="226" t="s">
        <v>155</v>
      </c>
      <c r="E290" s="227" t="s">
        <v>850</v>
      </c>
      <c r="F290" s="228" t="s">
        <v>851</v>
      </c>
      <c r="G290" s="229" t="s">
        <v>158</v>
      </c>
      <c r="H290" s="230">
        <v>45</v>
      </c>
      <c r="I290" s="231"/>
      <c r="J290" s="232">
        <f>ROUND(I290*H290,2)</f>
        <v>0</v>
      </c>
      <c r="K290" s="228" t="s">
        <v>166</v>
      </c>
      <c r="L290" s="44"/>
      <c r="M290" s="233" t="s">
        <v>1</v>
      </c>
      <c r="N290" s="234" t="s">
        <v>42</v>
      </c>
      <c r="O290" s="91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159</v>
      </c>
      <c r="AT290" s="237" t="s">
        <v>155</v>
      </c>
      <c r="AU290" s="237" t="s">
        <v>86</v>
      </c>
      <c r="AY290" s="17" t="s">
        <v>153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84</v>
      </c>
      <c r="BK290" s="238">
        <f>ROUND(I290*H290,2)</f>
        <v>0</v>
      </c>
      <c r="BL290" s="17" t="s">
        <v>159</v>
      </c>
      <c r="BM290" s="237" t="s">
        <v>852</v>
      </c>
    </row>
    <row r="291" spans="1:51" s="14" customFormat="1" ht="12">
      <c r="A291" s="14"/>
      <c r="B291" s="251"/>
      <c r="C291" s="252"/>
      <c r="D291" s="241" t="s">
        <v>161</v>
      </c>
      <c r="E291" s="253" t="s">
        <v>1</v>
      </c>
      <c r="F291" s="254" t="s">
        <v>847</v>
      </c>
      <c r="G291" s="252"/>
      <c r="H291" s="253" t="s">
        <v>1</v>
      </c>
      <c r="I291" s="255"/>
      <c r="J291" s="252"/>
      <c r="K291" s="252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161</v>
      </c>
      <c r="AU291" s="260" t="s">
        <v>86</v>
      </c>
      <c r="AV291" s="14" t="s">
        <v>84</v>
      </c>
      <c r="AW291" s="14" t="s">
        <v>34</v>
      </c>
      <c r="AX291" s="14" t="s">
        <v>77</v>
      </c>
      <c r="AY291" s="260" t="s">
        <v>153</v>
      </c>
    </row>
    <row r="292" spans="1:51" s="13" customFormat="1" ht="12">
      <c r="A292" s="13"/>
      <c r="B292" s="239"/>
      <c r="C292" s="240"/>
      <c r="D292" s="241" t="s">
        <v>161</v>
      </c>
      <c r="E292" s="242" t="s">
        <v>1</v>
      </c>
      <c r="F292" s="243" t="s">
        <v>848</v>
      </c>
      <c r="G292" s="240"/>
      <c r="H292" s="244">
        <v>45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161</v>
      </c>
      <c r="AU292" s="250" t="s">
        <v>86</v>
      </c>
      <c r="AV292" s="13" t="s">
        <v>86</v>
      </c>
      <c r="AW292" s="13" t="s">
        <v>34</v>
      </c>
      <c r="AX292" s="13" t="s">
        <v>84</v>
      </c>
      <c r="AY292" s="250" t="s">
        <v>153</v>
      </c>
    </row>
    <row r="293" spans="1:65" s="2" customFormat="1" ht="24.15" customHeight="1">
      <c r="A293" s="38"/>
      <c r="B293" s="39"/>
      <c r="C293" s="226" t="s">
        <v>853</v>
      </c>
      <c r="D293" s="226" t="s">
        <v>155</v>
      </c>
      <c r="E293" s="227" t="s">
        <v>854</v>
      </c>
      <c r="F293" s="228" t="s">
        <v>855</v>
      </c>
      <c r="G293" s="229" t="s">
        <v>158</v>
      </c>
      <c r="H293" s="230">
        <v>45</v>
      </c>
      <c r="I293" s="231"/>
      <c r="J293" s="232">
        <f>ROUND(I293*H293,2)</f>
        <v>0</v>
      </c>
      <c r="K293" s="228" t="s">
        <v>166</v>
      </c>
      <c r="L293" s="44"/>
      <c r="M293" s="233" t="s">
        <v>1</v>
      </c>
      <c r="N293" s="234" t="s">
        <v>42</v>
      </c>
      <c r="O293" s="91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159</v>
      </c>
      <c r="AT293" s="237" t="s">
        <v>155</v>
      </c>
      <c r="AU293" s="237" t="s">
        <v>86</v>
      </c>
      <c r="AY293" s="17" t="s">
        <v>153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84</v>
      </c>
      <c r="BK293" s="238">
        <f>ROUND(I293*H293,2)</f>
        <v>0</v>
      </c>
      <c r="BL293" s="17" t="s">
        <v>159</v>
      </c>
      <c r="BM293" s="237" t="s">
        <v>856</v>
      </c>
    </row>
    <row r="294" spans="1:51" s="14" customFormat="1" ht="12">
      <c r="A294" s="14"/>
      <c r="B294" s="251"/>
      <c r="C294" s="252"/>
      <c r="D294" s="241" t="s">
        <v>161</v>
      </c>
      <c r="E294" s="253" t="s">
        <v>1</v>
      </c>
      <c r="F294" s="254" t="s">
        <v>847</v>
      </c>
      <c r="G294" s="252"/>
      <c r="H294" s="253" t="s">
        <v>1</v>
      </c>
      <c r="I294" s="255"/>
      <c r="J294" s="252"/>
      <c r="K294" s="252"/>
      <c r="L294" s="256"/>
      <c r="M294" s="257"/>
      <c r="N294" s="258"/>
      <c r="O294" s="258"/>
      <c r="P294" s="258"/>
      <c r="Q294" s="258"/>
      <c r="R294" s="258"/>
      <c r="S294" s="258"/>
      <c r="T294" s="25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0" t="s">
        <v>161</v>
      </c>
      <c r="AU294" s="260" t="s">
        <v>86</v>
      </c>
      <c r="AV294" s="14" t="s">
        <v>84</v>
      </c>
      <c r="AW294" s="14" t="s">
        <v>34</v>
      </c>
      <c r="AX294" s="14" t="s">
        <v>77</v>
      </c>
      <c r="AY294" s="260" t="s">
        <v>153</v>
      </c>
    </row>
    <row r="295" spans="1:51" s="13" customFormat="1" ht="12">
      <c r="A295" s="13"/>
      <c r="B295" s="239"/>
      <c r="C295" s="240"/>
      <c r="D295" s="241" t="s">
        <v>161</v>
      </c>
      <c r="E295" s="242" t="s">
        <v>1</v>
      </c>
      <c r="F295" s="243" t="s">
        <v>848</v>
      </c>
      <c r="G295" s="240"/>
      <c r="H295" s="244">
        <v>45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161</v>
      </c>
      <c r="AU295" s="250" t="s">
        <v>86</v>
      </c>
      <c r="AV295" s="13" t="s">
        <v>86</v>
      </c>
      <c r="AW295" s="13" t="s">
        <v>34</v>
      </c>
      <c r="AX295" s="13" t="s">
        <v>84</v>
      </c>
      <c r="AY295" s="250" t="s">
        <v>153</v>
      </c>
    </row>
    <row r="296" spans="1:65" s="2" customFormat="1" ht="21.75" customHeight="1">
      <c r="A296" s="38"/>
      <c r="B296" s="39"/>
      <c r="C296" s="226" t="s">
        <v>857</v>
      </c>
      <c r="D296" s="226" t="s">
        <v>155</v>
      </c>
      <c r="E296" s="227" t="s">
        <v>858</v>
      </c>
      <c r="F296" s="228" t="s">
        <v>859</v>
      </c>
      <c r="G296" s="229" t="s">
        <v>158</v>
      </c>
      <c r="H296" s="230">
        <v>124</v>
      </c>
      <c r="I296" s="231"/>
      <c r="J296" s="232">
        <f>ROUND(I296*H296,2)</f>
        <v>0</v>
      </c>
      <c r="K296" s="228" t="s">
        <v>166</v>
      </c>
      <c r="L296" s="44"/>
      <c r="M296" s="233" t="s">
        <v>1</v>
      </c>
      <c r="N296" s="234" t="s">
        <v>42</v>
      </c>
      <c r="O296" s="91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159</v>
      </c>
      <c r="AT296" s="237" t="s">
        <v>155</v>
      </c>
      <c r="AU296" s="237" t="s">
        <v>86</v>
      </c>
      <c r="AY296" s="17" t="s">
        <v>153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84</v>
      </c>
      <c r="BK296" s="238">
        <f>ROUND(I296*H296,2)</f>
        <v>0</v>
      </c>
      <c r="BL296" s="17" t="s">
        <v>159</v>
      </c>
      <c r="BM296" s="237" t="s">
        <v>860</v>
      </c>
    </row>
    <row r="297" spans="1:51" s="13" customFormat="1" ht="12">
      <c r="A297" s="13"/>
      <c r="B297" s="239"/>
      <c r="C297" s="240"/>
      <c r="D297" s="241" t="s">
        <v>161</v>
      </c>
      <c r="E297" s="242" t="s">
        <v>1</v>
      </c>
      <c r="F297" s="243" t="s">
        <v>861</v>
      </c>
      <c r="G297" s="240"/>
      <c r="H297" s="244">
        <v>124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0" t="s">
        <v>161</v>
      </c>
      <c r="AU297" s="250" t="s">
        <v>86</v>
      </c>
      <c r="AV297" s="13" t="s">
        <v>86</v>
      </c>
      <c r="AW297" s="13" t="s">
        <v>34</v>
      </c>
      <c r="AX297" s="13" t="s">
        <v>84</v>
      </c>
      <c r="AY297" s="250" t="s">
        <v>153</v>
      </c>
    </row>
    <row r="298" spans="1:65" s="2" customFormat="1" ht="33" customHeight="1">
      <c r="A298" s="38"/>
      <c r="B298" s="39"/>
      <c r="C298" s="226" t="s">
        <v>862</v>
      </c>
      <c r="D298" s="226" t="s">
        <v>155</v>
      </c>
      <c r="E298" s="227" t="s">
        <v>863</v>
      </c>
      <c r="F298" s="228" t="s">
        <v>864</v>
      </c>
      <c r="G298" s="229" t="s">
        <v>158</v>
      </c>
      <c r="H298" s="230">
        <v>79</v>
      </c>
      <c r="I298" s="231"/>
      <c r="J298" s="232">
        <f>ROUND(I298*H298,2)</f>
        <v>0</v>
      </c>
      <c r="K298" s="228" t="s">
        <v>166</v>
      </c>
      <c r="L298" s="44"/>
      <c r="M298" s="233" t="s">
        <v>1</v>
      </c>
      <c r="N298" s="234" t="s">
        <v>42</v>
      </c>
      <c r="O298" s="91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7" t="s">
        <v>159</v>
      </c>
      <c r="AT298" s="237" t="s">
        <v>155</v>
      </c>
      <c r="AU298" s="237" t="s">
        <v>86</v>
      </c>
      <c r="AY298" s="17" t="s">
        <v>153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7" t="s">
        <v>84</v>
      </c>
      <c r="BK298" s="238">
        <f>ROUND(I298*H298,2)</f>
        <v>0</v>
      </c>
      <c r="BL298" s="17" t="s">
        <v>159</v>
      </c>
      <c r="BM298" s="237" t="s">
        <v>865</v>
      </c>
    </row>
    <row r="299" spans="1:51" s="14" customFormat="1" ht="12">
      <c r="A299" s="14"/>
      <c r="B299" s="251"/>
      <c r="C299" s="252"/>
      <c r="D299" s="241" t="s">
        <v>161</v>
      </c>
      <c r="E299" s="253" t="s">
        <v>1</v>
      </c>
      <c r="F299" s="254" t="s">
        <v>866</v>
      </c>
      <c r="G299" s="252"/>
      <c r="H299" s="253" t="s">
        <v>1</v>
      </c>
      <c r="I299" s="255"/>
      <c r="J299" s="252"/>
      <c r="K299" s="252"/>
      <c r="L299" s="256"/>
      <c r="M299" s="257"/>
      <c r="N299" s="258"/>
      <c r="O299" s="258"/>
      <c r="P299" s="258"/>
      <c r="Q299" s="258"/>
      <c r="R299" s="258"/>
      <c r="S299" s="258"/>
      <c r="T299" s="25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0" t="s">
        <v>161</v>
      </c>
      <c r="AU299" s="260" t="s">
        <v>86</v>
      </c>
      <c r="AV299" s="14" t="s">
        <v>84</v>
      </c>
      <c r="AW299" s="14" t="s">
        <v>34</v>
      </c>
      <c r="AX299" s="14" t="s">
        <v>77</v>
      </c>
      <c r="AY299" s="260" t="s">
        <v>153</v>
      </c>
    </row>
    <row r="300" spans="1:51" s="13" customFormat="1" ht="12">
      <c r="A300" s="13"/>
      <c r="B300" s="239"/>
      <c r="C300" s="240"/>
      <c r="D300" s="241" t="s">
        <v>161</v>
      </c>
      <c r="E300" s="242" t="s">
        <v>1</v>
      </c>
      <c r="F300" s="243" t="s">
        <v>623</v>
      </c>
      <c r="G300" s="240"/>
      <c r="H300" s="244">
        <v>79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161</v>
      </c>
      <c r="AU300" s="250" t="s">
        <v>86</v>
      </c>
      <c r="AV300" s="13" t="s">
        <v>86</v>
      </c>
      <c r="AW300" s="13" t="s">
        <v>34</v>
      </c>
      <c r="AX300" s="13" t="s">
        <v>84</v>
      </c>
      <c r="AY300" s="250" t="s">
        <v>153</v>
      </c>
    </row>
    <row r="301" spans="1:65" s="2" customFormat="1" ht="33" customHeight="1">
      <c r="A301" s="38"/>
      <c r="B301" s="39"/>
      <c r="C301" s="226" t="s">
        <v>867</v>
      </c>
      <c r="D301" s="226" t="s">
        <v>155</v>
      </c>
      <c r="E301" s="227" t="s">
        <v>868</v>
      </c>
      <c r="F301" s="228" t="s">
        <v>869</v>
      </c>
      <c r="G301" s="229" t="s">
        <v>158</v>
      </c>
      <c r="H301" s="230">
        <v>29</v>
      </c>
      <c r="I301" s="231"/>
      <c r="J301" s="232">
        <f>ROUND(I301*H301,2)</f>
        <v>0</v>
      </c>
      <c r="K301" s="228" t="s">
        <v>166</v>
      </c>
      <c r="L301" s="44"/>
      <c r="M301" s="233" t="s">
        <v>1</v>
      </c>
      <c r="N301" s="234" t="s">
        <v>42</v>
      </c>
      <c r="O301" s="91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159</v>
      </c>
      <c r="AT301" s="237" t="s">
        <v>155</v>
      </c>
      <c r="AU301" s="237" t="s">
        <v>86</v>
      </c>
      <c r="AY301" s="17" t="s">
        <v>153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84</v>
      </c>
      <c r="BK301" s="238">
        <f>ROUND(I301*H301,2)</f>
        <v>0</v>
      </c>
      <c r="BL301" s="17" t="s">
        <v>159</v>
      </c>
      <c r="BM301" s="237" t="s">
        <v>870</v>
      </c>
    </row>
    <row r="302" spans="1:51" s="14" customFormat="1" ht="12">
      <c r="A302" s="14"/>
      <c r="B302" s="251"/>
      <c r="C302" s="252"/>
      <c r="D302" s="241" t="s">
        <v>161</v>
      </c>
      <c r="E302" s="253" t="s">
        <v>1</v>
      </c>
      <c r="F302" s="254" t="s">
        <v>871</v>
      </c>
      <c r="G302" s="252"/>
      <c r="H302" s="253" t="s">
        <v>1</v>
      </c>
      <c r="I302" s="255"/>
      <c r="J302" s="252"/>
      <c r="K302" s="252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161</v>
      </c>
      <c r="AU302" s="260" t="s">
        <v>86</v>
      </c>
      <c r="AV302" s="14" t="s">
        <v>84</v>
      </c>
      <c r="AW302" s="14" t="s">
        <v>34</v>
      </c>
      <c r="AX302" s="14" t="s">
        <v>77</v>
      </c>
      <c r="AY302" s="260" t="s">
        <v>153</v>
      </c>
    </row>
    <row r="303" spans="1:51" s="13" customFormat="1" ht="12">
      <c r="A303" s="13"/>
      <c r="B303" s="239"/>
      <c r="C303" s="240"/>
      <c r="D303" s="241" t="s">
        <v>161</v>
      </c>
      <c r="E303" s="242" t="s">
        <v>1</v>
      </c>
      <c r="F303" s="243" t="s">
        <v>872</v>
      </c>
      <c r="G303" s="240"/>
      <c r="H303" s="244">
        <v>29</v>
      </c>
      <c r="I303" s="245"/>
      <c r="J303" s="240"/>
      <c r="K303" s="240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161</v>
      </c>
      <c r="AU303" s="250" t="s">
        <v>86</v>
      </c>
      <c r="AV303" s="13" t="s">
        <v>86</v>
      </c>
      <c r="AW303" s="13" t="s">
        <v>34</v>
      </c>
      <c r="AX303" s="13" t="s">
        <v>84</v>
      </c>
      <c r="AY303" s="250" t="s">
        <v>153</v>
      </c>
    </row>
    <row r="304" spans="1:63" s="12" customFormat="1" ht="22.8" customHeight="1">
      <c r="A304" s="12"/>
      <c r="B304" s="210"/>
      <c r="C304" s="211"/>
      <c r="D304" s="212" t="s">
        <v>76</v>
      </c>
      <c r="E304" s="224" t="s">
        <v>236</v>
      </c>
      <c r="F304" s="224" t="s">
        <v>554</v>
      </c>
      <c r="G304" s="211"/>
      <c r="H304" s="211"/>
      <c r="I304" s="214"/>
      <c r="J304" s="225">
        <f>BK304</f>
        <v>0</v>
      </c>
      <c r="K304" s="211"/>
      <c r="L304" s="216"/>
      <c r="M304" s="217"/>
      <c r="N304" s="218"/>
      <c r="O304" s="218"/>
      <c r="P304" s="219">
        <f>SUM(P305:P307)</f>
        <v>0</v>
      </c>
      <c r="Q304" s="218"/>
      <c r="R304" s="219">
        <f>SUM(R305:R307)</f>
        <v>0.21433229999999998</v>
      </c>
      <c r="S304" s="218"/>
      <c r="T304" s="220">
        <f>SUM(T305:T307)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1" t="s">
        <v>84</v>
      </c>
      <c r="AT304" s="222" t="s">
        <v>76</v>
      </c>
      <c r="AU304" s="222" t="s">
        <v>84</v>
      </c>
      <c r="AY304" s="221" t="s">
        <v>153</v>
      </c>
      <c r="BK304" s="223">
        <f>SUM(BK305:BK307)</f>
        <v>0</v>
      </c>
    </row>
    <row r="305" spans="1:65" s="2" customFormat="1" ht="33" customHeight="1">
      <c r="A305" s="38"/>
      <c r="B305" s="39"/>
      <c r="C305" s="226" t="s">
        <v>873</v>
      </c>
      <c r="D305" s="226" t="s">
        <v>155</v>
      </c>
      <c r="E305" s="227" t="s">
        <v>874</v>
      </c>
      <c r="F305" s="228" t="s">
        <v>875</v>
      </c>
      <c r="G305" s="229" t="s">
        <v>165</v>
      </c>
      <c r="H305" s="230">
        <v>1.17</v>
      </c>
      <c r="I305" s="231"/>
      <c r="J305" s="232">
        <f>ROUND(I305*H305,2)</f>
        <v>0</v>
      </c>
      <c r="K305" s="228" t="s">
        <v>166</v>
      </c>
      <c r="L305" s="44"/>
      <c r="M305" s="233" t="s">
        <v>1</v>
      </c>
      <c r="N305" s="234" t="s">
        <v>42</v>
      </c>
      <c r="O305" s="91"/>
      <c r="P305" s="235">
        <f>O305*H305</f>
        <v>0</v>
      </c>
      <c r="Q305" s="235">
        <v>0.18319</v>
      </c>
      <c r="R305" s="235">
        <f>Q305*H305</f>
        <v>0.21433229999999998</v>
      </c>
      <c r="S305" s="235">
        <v>0</v>
      </c>
      <c r="T305" s="23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159</v>
      </c>
      <c r="AT305" s="237" t="s">
        <v>155</v>
      </c>
      <c r="AU305" s="237" t="s">
        <v>86</v>
      </c>
      <c r="AY305" s="17" t="s">
        <v>153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84</v>
      </c>
      <c r="BK305" s="238">
        <f>ROUND(I305*H305,2)</f>
        <v>0</v>
      </c>
      <c r="BL305" s="17" t="s">
        <v>159</v>
      </c>
      <c r="BM305" s="237" t="s">
        <v>876</v>
      </c>
    </row>
    <row r="306" spans="1:51" s="14" customFormat="1" ht="12">
      <c r="A306" s="14"/>
      <c r="B306" s="251"/>
      <c r="C306" s="252"/>
      <c r="D306" s="241" t="s">
        <v>161</v>
      </c>
      <c r="E306" s="253" t="s">
        <v>1</v>
      </c>
      <c r="F306" s="254" t="s">
        <v>877</v>
      </c>
      <c r="G306" s="252"/>
      <c r="H306" s="253" t="s">
        <v>1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161</v>
      </c>
      <c r="AU306" s="260" t="s">
        <v>86</v>
      </c>
      <c r="AV306" s="14" t="s">
        <v>84</v>
      </c>
      <c r="AW306" s="14" t="s">
        <v>34</v>
      </c>
      <c r="AX306" s="14" t="s">
        <v>77</v>
      </c>
      <c r="AY306" s="260" t="s">
        <v>153</v>
      </c>
    </row>
    <row r="307" spans="1:51" s="13" customFormat="1" ht="12">
      <c r="A307" s="13"/>
      <c r="B307" s="239"/>
      <c r="C307" s="240"/>
      <c r="D307" s="241" t="s">
        <v>161</v>
      </c>
      <c r="E307" s="242" t="s">
        <v>1</v>
      </c>
      <c r="F307" s="243" t="s">
        <v>878</v>
      </c>
      <c r="G307" s="240"/>
      <c r="H307" s="244">
        <v>1.17</v>
      </c>
      <c r="I307" s="245"/>
      <c r="J307" s="240"/>
      <c r="K307" s="240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161</v>
      </c>
      <c r="AU307" s="250" t="s">
        <v>86</v>
      </c>
      <c r="AV307" s="13" t="s">
        <v>86</v>
      </c>
      <c r="AW307" s="13" t="s">
        <v>34</v>
      </c>
      <c r="AX307" s="13" t="s">
        <v>84</v>
      </c>
      <c r="AY307" s="250" t="s">
        <v>153</v>
      </c>
    </row>
    <row r="308" spans="1:63" s="12" customFormat="1" ht="22.8" customHeight="1">
      <c r="A308" s="12"/>
      <c r="B308" s="210"/>
      <c r="C308" s="211"/>
      <c r="D308" s="212" t="s">
        <v>76</v>
      </c>
      <c r="E308" s="224" t="s">
        <v>192</v>
      </c>
      <c r="F308" s="224" t="s">
        <v>193</v>
      </c>
      <c r="G308" s="211"/>
      <c r="H308" s="211"/>
      <c r="I308" s="214"/>
      <c r="J308" s="225">
        <f>BK308</f>
        <v>0</v>
      </c>
      <c r="K308" s="211"/>
      <c r="L308" s="216"/>
      <c r="M308" s="217"/>
      <c r="N308" s="218"/>
      <c r="O308" s="218"/>
      <c r="P308" s="219">
        <f>SUM(P309:P343)</f>
        <v>0</v>
      </c>
      <c r="Q308" s="218"/>
      <c r="R308" s="219">
        <f>SUM(R309:R343)</f>
        <v>7.0527302600000015</v>
      </c>
      <c r="S308" s="218"/>
      <c r="T308" s="220">
        <f>SUM(T309:T343)</f>
        <v>85.0416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1" t="s">
        <v>84</v>
      </c>
      <c r="AT308" s="222" t="s">
        <v>76</v>
      </c>
      <c r="AU308" s="222" t="s">
        <v>84</v>
      </c>
      <c r="AY308" s="221" t="s">
        <v>153</v>
      </c>
      <c r="BK308" s="223">
        <f>SUM(BK309:BK343)</f>
        <v>0</v>
      </c>
    </row>
    <row r="309" spans="1:65" s="2" customFormat="1" ht="24.15" customHeight="1">
      <c r="A309" s="38"/>
      <c r="B309" s="39"/>
      <c r="C309" s="226" t="s">
        <v>524</v>
      </c>
      <c r="D309" s="226" t="s">
        <v>155</v>
      </c>
      <c r="E309" s="227" t="s">
        <v>879</v>
      </c>
      <c r="F309" s="228" t="s">
        <v>880</v>
      </c>
      <c r="G309" s="229" t="s">
        <v>165</v>
      </c>
      <c r="H309" s="230">
        <v>14</v>
      </c>
      <c r="I309" s="231"/>
      <c r="J309" s="232">
        <f>ROUND(I309*H309,2)</f>
        <v>0</v>
      </c>
      <c r="K309" s="228" t="s">
        <v>166</v>
      </c>
      <c r="L309" s="44"/>
      <c r="M309" s="233" t="s">
        <v>1</v>
      </c>
      <c r="N309" s="234" t="s">
        <v>42</v>
      </c>
      <c r="O309" s="91"/>
      <c r="P309" s="235">
        <f>O309*H309</f>
        <v>0</v>
      </c>
      <c r="Q309" s="235">
        <v>0.00074</v>
      </c>
      <c r="R309" s="235">
        <f>Q309*H309</f>
        <v>0.01036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159</v>
      </c>
      <c r="AT309" s="237" t="s">
        <v>155</v>
      </c>
      <c r="AU309" s="237" t="s">
        <v>86</v>
      </c>
      <c r="AY309" s="17" t="s">
        <v>153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84</v>
      </c>
      <c r="BK309" s="238">
        <f>ROUND(I309*H309,2)</f>
        <v>0</v>
      </c>
      <c r="BL309" s="17" t="s">
        <v>159</v>
      </c>
      <c r="BM309" s="237" t="s">
        <v>881</v>
      </c>
    </row>
    <row r="310" spans="1:51" s="14" customFormat="1" ht="12">
      <c r="A310" s="14"/>
      <c r="B310" s="251"/>
      <c r="C310" s="252"/>
      <c r="D310" s="241" t="s">
        <v>161</v>
      </c>
      <c r="E310" s="253" t="s">
        <v>1</v>
      </c>
      <c r="F310" s="254" t="s">
        <v>882</v>
      </c>
      <c r="G310" s="252"/>
      <c r="H310" s="253" t="s">
        <v>1</v>
      </c>
      <c r="I310" s="255"/>
      <c r="J310" s="252"/>
      <c r="K310" s="252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161</v>
      </c>
      <c r="AU310" s="260" t="s">
        <v>86</v>
      </c>
      <c r="AV310" s="14" t="s">
        <v>84</v>
      </c>
      <c r="AW310" s="14" t="s">
        <v>34</v>
      </c>
      <c r="AX310" s="14" t="s">
        <v>77</v>
      </c>
      <c r="AY310" s="260" t="s">
        <v>153</v>
      </c>
    </row>
    <row r="311" spans="1:51" s="13" customFormat="1" ht="12">
      <c r="A311" s="13"/>
      <c r="B311" s="239"/>
      <c r="C311" s="240"/>
      <c r="D311" s="241" t="s">
        <v>161</v>
      </c>
      <c r="E311" s="242" t="s">
        <v>1</v>
      </c>
      <c r="F311" s="243" t="s">
        <v>883</v>
      </c>
      <c r="G311" s="240"/>
      <c r="H311" s="244">
        <v>14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161</v>
      </c>
      <c r="AU311" s="250" t="s">
        <v>86</v>
      </c>
      <c r="AV311" s="13" t="s">
        <v>86</v>
      </c>
      <c r="AW311" s="13" t="s">
        <v>34</v>
      </c>
      <c r="AX311" s="13" t="s">
        <v>84</v>
      </c>
      <c r="AY311" s="250" t="s">
        <v>153</v>
      </c>
    </row>
    <row r="312" spans="1:65" s="2" customFormat="1" ht="24.15" customHeight="1">
      <c r="A312" s="38"/>
      <c r="B312" s="39"/>
      <c r="C312" s="280" t="s">
        <v>884</v>
      </c>
      <c r="D312" s="280" t="s">
        <v>560</v>
      </c>
      <c r="E312" s="281" t="s">
        <v>885</v>
      </c>
      <c r="F312" s="282" t="s">
        <v>886</v>
      </c>
      <c r="G312" s="283" t="s">
        <v>887</v>
      </c>
      <c r="H312" s="284">
        <v>402.5</v>
      </c>
      <c r="I312" s="285"/>
      <c r="J312" s="286">
        <f>ROUND(I312*H312,2)</f>
        <v>0</v>
      </c>
      <c r="K312" s="282" t="s">
        <v>1</v>
      </c>
      <c r="L312" s="287"/>
      <c r="M312" s="288" t="s">
        <v>1</v>
      </c>
      <c r="N312" s="289" t="s">
        <v>42</v>
      </c>
      <c r="O312" s="91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7" t="s">
        <v>236</v>
      </c>
      <c r="AT312" s="237" t="s">
        <v>560</v>
      </c>
      <c r="AU312" s="237" t="s">
        <v>86</v>
      </c>
      <c r="AY312" s="17" t="s">
        <v>153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7" t="s">
        <v>84</v>
      </c>
      <c r="BK312" s="238">
        <f>ROUND(I312*H312,2)</f>
        <v>0</v>
      </c>
      <c r="BL312" s="17" t="s">
        <v>159</v>
      </c>
      <c r="BM312" s="237" t="s">
        <v>888</v>
      </c>
    </row>
    <row r="313" spans="1:51" s="14" customFormat="1" ht="12">
      <c r="A313" s="14"/>
      <c r="B313" s="251"/>
      <c r="C313" s="252"/>
      <c r="D313" s="241" t="s">
        <v>161</v>
      </c>
      <c r="E313" s="253" t="s">
        <v>1</v>
      </c>
      <c r="F313" s="254" t="s">
        <v>889</v>
      </c>
      <c r="G313" s="252"/>
      <c r="H313" s="253" t="s">
        <v>1</v>
      </c>
      <c r="I313" s="255"/>
      <c r="J313" s="252"/>
      <c r="K313" s="252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161</v>
      </c>
      <c r="AU313" s="260" t="s">
        <v>86</v>
      </c>
      <c r="AV313" s="14" t="s">
        <v>84</v>
      </c>
      <c r="AW313" s="14" t="s">
        <v>34</v>
      </c>
      <c r="AX313" s="14" t="s">
        <v>77</v>
      </c>
      <c r="AY313" s="260" t="s">
        <v>153</v>
      </c>
    </row>
    <row r="314" spans="1:51" s="13" customFormat="1" ht="12">
      <c r="A314" s="13"/>
      <c r="B314" s="239"/>
      <c r="C314" s="240"/>
      <c r="D314" s="241" t="s">
        <v>161</v>
      </c>
      <c r="E314" s="242" t="s">
        <v>1</v>
      </c>
      <c r="F314" s="243" t="s">
        <v>890</v>
      </c>
      <c r="G314" s="240"/>
      <c r="H314" s="244">
        <v>402.5</v>
      </c>
      <c r="I314" s="245"/>
      <c r="J314" s="240"/>
      <c r="K314" s="240"/>
      <c r="L314" s="246"/>
      <c r="M314" s="247"/>
      <c r="N314" s="248"/>
      <c r="O314" s="248"/>
      <c r="P314" s="248"/>
      <c r="Q314" s="248"/>
      <c r="R314" s="248"/>
      <c r="S314" s="248"/>
      <c r="T314" s="24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0" t="s">
        <v>161</v>
      </c>
      <c r="AU314" s="250" t="s">
        <v>86</v>
      </c>
      <c r="AV314" s="13" t="s">
        <v>86</v>
      </c>
      <c r="AW314" s="13" t="s">
        <v>34</v>
      </c>
      <c r="AX314" s="13" t="s">
        <v>84</v>
      </c>
      <c r="AY314" s="250" t="s">
        <v>153</v>
      </c>
    </row>
    <row r="315" spans="1:65" s="2" customFormat="1" ht="16.5" customHeight="1">
      <c r="A315" s="38"/>
      <c r="B315" s="39"/>
      <c r="C315" s="226" t="s">
        <v>891</v>
      </c>
      <c r="D315" s="226" t="s">
        <v>155</v>
      </c>
      <c r="E315" s="227" t="s">
        <v>892</v>
      </c>
      <c r="F315" s="228" t="s">
        <v>893</v>
      </c>
      <c r="G315" s="229" t="s">
        <v>578</v>
      </c>
      <c r="H315" s="230">
        <v>1</v>
      </c>
      <c r="I315" s="231"/>
      <c r="J315" s="232">
        <f>ROUND(I315*H315,2)</f>
        <v>0</v>
      </c>
      <c r="K315" s="228" t="s">
        <v>166</v>
      </c>
      <c r="L315" s="44"/>
      <c r="M315" s="233" t="s">
        <v>1</v>
      </c>
      <c r="N315" s="234" t="s">
        <v>42</v>
      </c>
      <c r="O315" s="91"/>
      <c r="P315" s="235">
        <f>O315*H315</f>
        <v>0</v>
      </c>
      <c r="Q315" s="235">
        <v>0.08112</v>
      </c>
      <c r="R315" s="235">
        <f>Q315*H315</f>
        <v>0.08112</v>
      </c>
      <c r="S315" s="235">
        <v>0</v>
      </c>
      <c r="T315" s="23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7" t="s">
        <v>159</v>
      </c>
      <c r="AT315" s="237" t="s">
        <v>155</v>
      </c>
      <c r="AU315" s="237" t="s">
        <v>86</v>
      </c>
      <c r="AY315" s="17" t="s">
        <v>153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7" t="s">
        <v>84</v>
      </c>
      <c r="BK315" s="238">
        <f>ROUND(I315*H315,2)</f>
        <v>0</v>
      </c>
      <c r="BL315" s="17" t="s">
        <v>159</v>
      </c>
      <c r="BM315" s="237" t="s">
        <v>894</v>
      </c>
    </row>
    <row r="316" spans="1:51" s="14" customFormat="1" ht="12">
      <c r="A316" s="14"/>
      <c r="B316" s="251"/>
      <c r="C316" s="252"/>
      <c r="D316" s="241" t="s">
        <v>161</v>
      </c>
      <c r="E316" s="253" t="s">
        <v>1</v>
      </c>
      <c r="F316" s="254" t="s">
        <v>895</v>
      </c>
      <c r="G316" s="252"/>
      <c r="H316" s="253" t="s">
        <v>1</v>
      </c>
      <c r="I316" s="255"/>
      <c r="J316" s="252"/>
      <c r="K316" s="252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161</v>
      </c>
      <c r="AU316" s="260" t="s">
        <v>86</v>
      </c>
      <c r="AV316" s="14" t="s">
        <v>84</v>
      </c>
      <c r="AW316" s="14" t="s">
        <v>34</v>
      </c>
      <c r="AX316" s="14" t="s">
        <v>77</v>
      </c>
      <c r="AY316" s="260" t="s">
        <v>153</v>
      </c>
    </row>
    <row r="317" spans="1:51" s="13" customFormat="1" ht="12">
      <c r="A317" s="13"/>
      <c r="B317" s="239"/>
      <c r="C317" s="240"/>
      <c r="D317" s="241" t="s">
        <v>161</v>
      </c>
      <c r="E317" s="242" t="s">
        <v>1</v>
      </c>
      <c r="F317" s="243" t="s">
        <v>84</v>
      </c>
      <c r="G317" s="240"/>
      <c r="H317" s="244">
        <v>1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0" t="s">
        <v>161</v>
      </c>
      <c r="AU317" s="250" t="s">
        <v>86</v>
      </c>
      <c r="AV317" s="13" t="s">
        <v>86</v>
      </c>
      <c r="AW317" s="13" t="s">
        <v>34</v>
      </c>
      <c r="AX317" s="13" t="s">
        <v>84</v>
      </c>
      <c r="AY317" s="250" t="s">
        <v>153</v>
      </c>
    </row>
    <row r="318" spans="1:65" s="2" customFormat="1" ht="33" customHeight="1">
      <c r="A318" s="38"/>
      <c r="B318" s="39"/>
      <c r="C318" s="226" t="s">
        <v>896</v>
      </c>
      <c r="D318" s="226" t="s">
        <v>155</v>
      </c>
      <c r="E318" s="227" t="s">
        <v>897</v>
      </c>
      <c r="F318" s="228" t="s">
        <v>898</v>
      </c>
      <c r="G318" s="229" t="s">
        <v>165</v>
      </c>
      <c r="H318" s="230">
        <v>8</v>
      </c>
      <c r="I318" s="231"/>
      <c r="J318" s="232">
        <f>ROUND(I318*H318,2)</f>
        <v>0</v>
      </c>
      <c r="K318" s="228" t="s">
        <v>166</v>
      </c>
      <c r="L318" s="44"/>
      <c r="M318" s="233" t="s">
        <v>1</v>
      </c>
      <c r="N318" s="234" t="s">
        <v>42</v>
      </c>
      <c r="O318" s="91"/>
      <c r="P318" s="235">
        <f>O318*H318</f>
        <v>0</v>
      </c>
      <c r="Q318" s="235">
        <v>0.1554</v>
      </c>
      <c r="R318" s="235">
        <f>Q318*H318</f>
        <v>1.2432</v>
      </c>
      <c r="S318" s="235">
        <v>0</v>
      </c>
      <c r="T318" s="23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7" t="s">
        <v>159</v>
      </c>
      <c r="AT318" s="237" t="s">
        <v>155</v>
      </c>
      <c r="AU318" s="237" t="s">
        <v>86</v>
      </c>
      <c r="AY318" s="17" t="s">
        <v>153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7" t="s">
        <v>84</v>
      </c>
      <c r="BK318" s="238">
        <f>ROUND(I318*H318,2)</f>
        <v>0</v>
      </c>
      <c r="BL318" s="17" t="s">
        <v>159</v>
      </c>
      <c r="BM318" s="237" t="s">
        <v>899</v>
      </c>
    </row>
    <row r="319" spans="1:51" s="13" customFormat="1" ht="12">
      <c r="A319" s="13"/>
      <c r="B319" s="239"/>
      <c r="C319" s="240"/>
      <c r="D319" s="241" t="s">
        <v>161</v>
      </c>
      <c r="E319" s="242" t="s">
        <v>1</v>
      </c>
      <c r="F319" s="243" t="s">
        <v>900</v>
      </c>
      <c r="G319" s="240"/>
      <c r="H319" s="244">
        <v>8</v>
      </c>
      <c r="I319" s="245"/>
      <c r="J319" s="240"/>
      <c r="K319" s="240"/>
      <c r="L319" s="246"/>
      <c r="M319" s="247"/>
      <c r="N319" s="248"/>
      <c r="O319" s="248"/>
      <c r="P319" s="248"/>
      <c r="Q319" s="248"/>
      <c r="R319" s="248"/>
      <c r="S319" s="248"/>
      <c r="T319" s="24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0" t="s">
        <v>161</v>
      </c>
      <c r="AU319" s="250" t="s">
        <v>86</v>
      </c>
      <c r="AV319" s="13" t="s">
        <v>86</v>
      </c>
      <c r="AW319" s="13" t="s">
        <v>34</v>
      </c>
      <c r="AX319" s="13" t="s">
        <v>84</v>
      </c>
      <c r="AY319" s="250" t="s">
        <v>153</v>
      </c>
    </row>
    <row r="320" spans="1:65" s="2" customFormat="1" ht="16.5" customHeight="1">
      <c r="A320" s="38"/>
      <c r="B320" s="39"/>
      <c r="C320" s="280" t="s">
        <v>901</v>
      </c>
      <c r="D320" s="280" t="s">
        <v>560</v>
      </c>
      <c r="E320" s="281" t="s">
        <v>902</v>
      </c>
      <c r="F320" s="282" t="s">
        <v>903</v>
      </c>
      <c r="G320" s="283" t="s">
        <v>165</v>
      </c>
      <c r="H320" s="284">
        <v>8</v>
      </c>
      <c r="I320" s="285"/>
      <c r="J320" s="286">
        <f>ROUND(I320*H320,2)</f>
        <v>0</v>
      </c>
      <c r="K320" s="282" t="s">
        <v>166</v>
      </c>
      <c r="L320" s="287"/>
      <c r="M320" s="288" t="s">
        <v>1</v>
      </c>
      <c r="N320" s="289" t="s">
        <v>42</v>
      </c>
      <c r="O320" s="91"/>
      <c r="P320" s="235">
        <f>O320*H320</f>
        <v>0</v>
      </c>
      <c r="Q320" s="235">
        <v>0.085</v>
      </c>
      <c r="R320" s="235">
        <f>Q320*H320</f>
        <v>0.68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236</v>
      </c>
      <c r="AT320" s="237" t="s">
        <v>560</v>
      </c>
      <c r="AU320" s="237" t="s">
        <v>86</v>
      </c>
      <c r="AY320" s="17" t="s">
        <v>153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84</v>
      </c>
      <c r="BK320" s="238">
        <f>ROUND(I320*H320,2)</f>
        <v>0</v>
      </c>
      <c r="BL320" s="17" t="s">
        <v>159</v>
      </c>
      <c r="BM320" s="237" t="s">
        <v>904</v>
      </c>
    </row>
    <row r="321" spans="1:65" s="2" customFormat="1" ht="24.15" customHeight="1">
      <c r="A321" s="38"/>
      <c r="B321" s="39"/>
      <c r="C321" s="226" t="s">
        <v>905</v>
      </c>
      <c r="D321" s="226" t="s">
        <v>155</v>
      </c>
      <c r="E321" s="227" t="s">
        <v>906</v>
      </c>
      <c r="F321" s="228" t="s">
        <v>907</v>
      </c>
      <c r="G321" s="229" t="s">
        <v>184</v>
      </c>
      <c r="H321" s="230">
        <v>0.32</v>
      </c>
      <c r="I321" s="231"/>
      <c r="J321" s="232">
        <f>ROUND(I321*H321,2)</f>
        <v>0</v>
      </c>
      <c r="K321" s="228" t="s">
        <v>166</v>
      </c>
      <c r="L321" s="44"/>
      <c r="M321" s="233" t="s">
        <v>1</v>
      </c>
      <c r="N321" s="234" t="s">
        <v>42</v>
      </c>
      <c r="O321" s="91"/>
      <c r="P321" s="235">
        <f>O321*H321</f>
        <v>0</v>
      </c>
      <c r="Q321" s="235">
        <v>2.25634</v>
      </c>
      <c r="R321" s="235">
        <f>Q321*H321</f>
        <v>0.7220287999999999</v>
      </c>
      <c r="S321" s="235">
        <v>0</v>
      </c>
      <c r="T321" s="23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7" t="s">
        <v>159</v>
      </c>
      <c r="AT321" s="237" t="s">
        <v>155</v>
      </c>
      <c r="AU321" s="237" t="s">
        <v>86</v>
      </c>
      <c r="AY321" s="17" t="s">
        <v>153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7" t="s">
        <v>84</v>
      </c>
      <c r="BK321" s="238">
        <f>ROUND(I321*H321,2)</f>
        <v>0</v>
      </c>
      <c r="BL321" s="17" t="s">
        <v>159</v>
      </c>
      <c r="BM321" s="237" t="s">
        <v>908</v>
      </c>
    </row>
    <row r="322" spans="1:51" s="13" customFormat="1" ht="12">
      <c r="A322" s="13"/>
      <c r="B322" s="239"/>
      <c r="C322" s="240"/>
      <c r="D322" s="241" t="s">
        <v>161</v>
      </c>
      <c r="E322" s="242" t="s">
        <v>1</v>
      </c>
      <c r="F322" s="243" t="s">
        <v>909</v>
      </c>
      <c r="G322" s="240"/>
      <c r="H322" s="244">
        <v>0.32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161</v>
      </c>
      <c r="AU322" s="250" t="s">
        <v>86</v>
      </c>
      <c r="AV322" s="13" t="s">
        <v>86</v>
      </c>
      <c r="AW322" s="13" t="s">
        <v>34</v>
      </c>
      <c r="AX322" s="13" t="s">
        <v>84</v>
      </c>
      <c r="AY322" s="250" t="s">
        <v>153</v>
      </c>
    </row>
    <row r="323" spans="1:65" s="2" customFormat="1" ht="24.15" customHeight="1">
      <c r="A323" s="38"/>
      <c r="B323" s="39"/>
      <c r="C323" s="226" t="s">
        <v>910</v>
      </c>
      <c r="D323" s="226" t="s">
        <v>155</v>
      </c>
      <c r="E323" s="227" t="s">
        <v>911</v>
      </c>
      <c r="F323" s="228" t="s">
        <v>912</v>
      </c>
      <c r="G323" s="229" t="s">
        <v>165</v>
      </c>
      <c r="H323" s="230">
        <v>24.85</v>
      </c>
      <c r="I323" s="231"/>
      <c r="J323" s="232">
        <f>ROUND(I323*H323,2)</f>
        <v>0</v>
      </c>
      <c r="K323" s="228" t="s">
        <v>166</v>
      </c>
      <c r="L323" s="44"/>
      <c r="M323" s="233" t="s">
        <v>1</v>
      </c>
      <c r="N323" s="234" t="s">
        <v>42</v>
      </c>
      <c r="O323" s="91"/>
      <c r="P323" s="235">
        <f>O323*H323</f>
        <v>0</v>
      </c>
      <c r="Q323" s="235">
        <v>0.00034</v>
      </c>
      <c r="R323" s="235">
        <f>Q323*H323</f>
        <v>0.008449000000000002</v>
      </c>
      <c r="S323" s="235">
        <v>0</v>
      </c>
      <c r="T323" s="23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7" t="s">
        <v>159</v>
      </c>
      <c r="AT323" s="237" t="s">
        <v>155</v>
      </c>
      <c r="AU323" s="237" t="s">
        <v>86</v>
      </c>
      <c r="AY323" s="17" t="s">
        <v>153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7" t="s">
        <v>84</v>
      </c>
      <c r="BK323" s="238">
        <f>ROUND(I323*H323,2)</f>
        <v>0</v>
      </c>
      <c r="BL323" s="17" t="s">
        <v>159</v>
      </c>
      <c r="BM323" s="237" t="s">
        <v>913</v>
      </c>
    </row>
    <row r="324" spans="1:51" s="14" customFormat="1" ht="12">
      <c r="A324" s="14"/>
      <c r="B324" s="251"/>
      <c r="C324" s="252"/>
      <c r="D324" s="241" t="s">
        <v>161</v>
      </c>
      <c r="E324" s="253" t="s">
        <v>1</v>
      </c>
      <c r="F324" s="254" t="s">
        <v>914</v>
      </c>
      <c r="G324" s="252"/>
      <c r="H324" s="253" t="s">
        <v>1</v>
      </c>
      <c r="I324" s="255"/>
      <c r="J324" s="252"/>
      <c r="K324" s="252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161</v>
      </c>
      <c r="AU324" s="260" t="s">
        <v>86</v>
      </c>
      <c r="AV324" s="14" t="s">
        <v>84</v>
      </c>
      <c r="AW324" s="14" t="s">
        <v>34</v>
      </c>
      <c r="AX324" s="14" t="s">
        <v>77</v>
      </c>
      <c r="AY324" s="260" t="s">
        <v>153</v>
      </c>
    </row>
    <row r="325" spans="1:51" s="13" customFormat="1" ht="12">
      <c r="A325" s="13"/>
      <c r="B325" s="239"/>
      <c r="C325" s="240"/>
      <c r="D325" s="241" t="s">
        <v>161</v>
      </c>
      <c r="E325" s="242" t="s">
        <v>1</v>
      </c>
      <c r="F325" s="243" t="s">
        <v>915</v>
      </c>
      <c r="G325" s="240"/>
      <c r="H325" s="244">
        <v>24.85</v>
      </c>
      <c r="I325" s="245"/>
      <c r="J325" s="240"/>
      <c r="K325" s="240"/>
      <c r="L325" s="246"/>
      <c r="M325" s="247"/>
      <c r="N325" s="248"/>
      <c r="O325" s="248"/>
      <c r="P325" s="248"/>
      <c r="Q325" s="248"/>
      <c r="R325" s="248"/>
      <c r="S325" s="248"/>
      <c r="T325" s="24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0" t="s">
        <v>161</v>
      </c>
      <c r="AU325" s="250" t="s">
        <v>86</v>
      </c>
      <c r="AV325" s="13" t="s">
        <v>86</v>
      </c>
      <c r="AW325" s="13" t="s">
        <v>34</v>
      </c>
      <c r="AX325" s="13" t="s">
        <v>84</v>
      </c>
      <c r="AY325" s="250" t="s">
        <v>153</v>
      </c>
    </row>
    <row r="326" spans="1:65" s="2" customFormat="1" ht="24.15" customHeight="1">
      <c r="A326" s="38"/>
      <c r="B326" s="39"/>
      <c r="C326" s="226" t="s">
        <v>916</v>
      </c>
      <c r="D326" s="226" t="s">
        <v>155</v>
      </c>
      <c r="E326" s="227" t="s">
        <v>917</v>
      </c>
      <c r="F326" s="228" t="s">
        <v>918</v>
      </c>
      <c r="G326" s="229" t="s">
        <v>158</v>
      </c>
      <c r="H326" s="230">
        <v>87.5</v>
      </c>
      <c r="I326" s="231"/>
      <c r="J326" s="232">
        <f>ROUND(I326*H326,2)</f>
        <v>0</v>
      </c>
      <c r="K326" s="228" t="s">
        <v>166</v>
      </c>
      <c r="L326" s="44"/>
      <c r="M326" s="233" t="s">
        <v>1</v>
      </c>
      <c r="N326" s="234" t="s">
        <v>42</v>
      </c>
      <c r="O326" s="91"/>
      <c r="P326" s="235">
        <f>O326*H326</f>
        <v>0</v>
      </c>
      <c r="Q326" s="235">
        <v>0.00102</v>
      </c>
      <c r="R326" s="235">
        <f>Q326*H326</f>
        <v>0.08925000000000001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159</v>
      </c>
      <c r="AT326" s="237" t="s">
        <v>155</v>
      </c>
      <c r="AU326" s="237" t="s">
        <v>86</v>
      </c>
      <c r="AY326" s="17" t="s">
        <v>153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84</v>
      </c>
      <c r="BK326" s="238">
        <f>ROUND(I326*H326,2)</f>
        <v>0</v>
      </c>
      <c r="BL326" s="17" t="s">
        <v>159</v>
      </c>
      <c r="BM326" s="237" t="s">
        <v>919</v>
      </c>
    </row>
    <row r="327" spans="1:51" s="14" customFormat="1" ht="12">
      <c r="A327" s="14"/>
      <c r="B327" s="251"/>
      <c r="C327" s="252"/>
      <c r="D327" s="241" t="s">
        <v>161</v>
      </c>
      <c r="E327" s="253" t="s">
        <v>1</v>
      </c>
      <c r="F327" s="254" t="s">
        <v>920</v>
      </c>
      <c r="G327" s="252"/>
      <c r="H327" s="253" t="s">
        <v>1</v>
      </c>
      <c r="I327" s="255"/>
      <c r="J327" s="252"/>
      <c r="K327" s="252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161</v>
      </c>
      <c r="AU327" s="260" t="s">
        <v>86</v>
      </c>
      <c r="AV327" s="14" t="s">
        <v>84</v>
      </c>
      <c r="AW327" s="14" t="s">
        <v>34</v>
      </c>
      <c r="AX327" s="14" t="s">
        <v>77</v>
      </c>
      <c r="AY327" s="260" t="s">
        <v>153</v>
      </c>
    </row>
    <row r="328" spans="1:51" s="13" customFormat="1" ht="12">
      <c r="A328" s="13"/>
      <c r="B328" s="239"/>
      <c r="C328" s="240"/>
      <c r="D328" s="241" t="s">
        <v>161</v>
      </c>
      <c r="E328" s="242" t="s">
        <v>1</v>
      </c>
      <c r="F328" s="243" t="s">
        <v>921</v>
      </c>
      <c r="G328" s="240"/>
      <c r="H328" s="244">
        <v>87.5</v>
      </c>
      <c r="I328" s="245"/>
      <c r="J328" s="240"/>
      <c r="K328" s="240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161</v>
      </c>
      <c r="AU328" s="250" t="s">
        <v>86</v>
      </c>
      <c r="AV328" s="13" t="s">
        <v>86</v>
      </c>
      <c r="AW328" s="13" t="s">
        <v>34</v>
      </c>
      <c r="AX328" s="13" t="s">
        <v>84</v>
      </c>
      <c r="AY328" s="250" t="s">
        <v>153</v>
      </c>
    </row>
    <row r="329" spans="1:65" s="2" customFormat="1" ht="16.5" customHeight="1">
      <c r="A329" s="38"/>
      <c r="B329" s="39"/>
      <c r="C329" s="226" t="s">
        <v>922</v>
      </c>
      <c r="D329" s="226" t="s">
        <v>155</v>
      </c>
      <c r="E329" s="227" t="s">
        <v>923</v>
      </c>
      <c r="F329" s="228" t="s">
        <v>924</v>
      </c>
      <c r="G329" s="229" t="s">
        <v>165</v>
      </c>
      <c r="H329" s="230">
        <v>24.85</v>
      </c>
      <c r="I329" s="231"/>
      <c r="J329" s="232">
        <f>ROUND(I329*H329,2)</f>
        <v>0</v>
      </c>
      <c r="K329" s="228" t="s">
        <v>166</v>
      </c>
      <c r="L329" s="44"/>
      <c r="M329" s="233" t="s">
        <v>1</v>
      </c>
      <c r="N329" s="234" t="s">
        <v>42</v>
      </c>
      <c r="O329" s="91"/>
      <c r="P329" s="235">
        <f>O329*H329</f>
        <v>0</v>
      </c>
      <c r="Q329" s="235">
        <v>0</v>
      </c>
      <c r="R329" s="235">
        <f>Q329*H329</f>
        <v>0</v>
      </c>
      <c r="S329" s="235">
        <v>0</v>
      </c>
      <c r="T329" s="23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7" t="s">
        <v>159</v>
      </c>
      <c r="AT329" s="237" t="s">
        <v>155</v>
      </c>
      <c r="AU329" s="237" t="s">
        <v>86</v>
      </c>
      <c r="AY329" s="17" t="s">
        <v>153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7" t="s">
        <v>84</v>
      </c>
      <c r="BK329" s="238">
        <f>ROUND(I329*H329,2)</f>
        <v>0</v>
      </c>
      <c r="BL329" s="17" t="s">
        <v>159</v>
      </c>
      <c r="BM329" s="237" t="s">
        <v>925</v>
      </c>
    </row>
    <row r="330" spans="1:51" s="14" customFormat="1" ht="12">
      <c r="A330" s="14"/>
      <c r="B330" s="251"/>
      <c r="C330" s="252"/>
      <c r="D330" s="241" t="s">
        <v>161</v>
      </c>
      <c r="E330" s="253" t="s">
        <v>1</v>
      </c>
      <c r="F330" s="254" t="s">
        <v>926</v>
      </c>
      <c r="G330" s="252"/>
      <c r="H330" s="253" t="s">
        <v>1</v>
      </c>
      <c r="I330" s="255"/>
      <c r="J330" s="252"/>
      <c r="K330" s="252"/>
      <c r="L330" s="256"/>
      <c r="M330" s="257"/>
      <c r="N330" s="258"/>
      <c r="O330" s="258"/>
      <c r="P330" s="258"/>
      <c r="Q330" s="258"/>
      <c r="R330" s="258"/>
      <c r="S330" s="258"/>
      <c r="T330" s="25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0" t="s">
        <v>161</v>
      </c>
      <c r="AU330" s="260" t="s">
        <v>86</v>
      </c>
      <c r="AV330" s="14" t="s">
        <v>84</v>
      </c>
      <c r="AW330" s="14" t="s">
        <v>34</v>
      </c>
      <c r="AX330" s="14" t="s">
        <v>77</v>
      </c>
      <c r="AY330" s="260" t="s">
        <v>153</v>
      </c>
    </row>
    <row r="331" spans="1:51" s="13" customFormat="1" ht="12">
      <c r="A331" s="13"/>
      <c r="B331" s="239"/>
      <c r="C331" s="240"/>
      <c r="D331" s="241" t="s">
        <v>161</v>
      </c>
      <c r="E331" s="242" t="s">
        <v>1</v>
      </c>
      <c r="F331" s="243" t="s">
        <v>915</v>
      </c>
      <c r="G331" s="240"/>
      <c r="H331" s="244">
        <v>24.85</v>
      </c>
      <c r="I331" s="245"/>
      <c r="J331" s="240"/>
      <c r="K331" s="240"/>
      <c r="L331" s="246"/>
      <c r="M331" s="247"/>
      <c r="N331" s="248"/>
      <c r="O331" s="248"/>
      <c r="P331" s="248"/>
      <c r="Q331" s="248"/>
      <c r="R331" s="248"/>
      <c r="S331" s="248"/>
      <c r="T331" s="24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0" t="s">
        <v>161</v>
      </c>
      <c r="AU331" s="250" t="s">
        <v>86</v>
      </c>
      <c r="AV331" s="13" t="s">
        <v>86</v>
      </c>
      <c r="AW331" s="13" t="s">
        <v>34</v>
      </c>
      <c r="AX331" s="13" t="s">
        <v>84</v>
      </c>
      <c r="AY331" s="250" t="s">
        <v>153</v>
      </c>
    </row>
    <row r="332" spans="1:65" s="2" customFormat="1" ht="16.5" customHeight="1">
      <c r="A332" s="38"/>
      <c r="B332" s="39"/>
      <c r="C332" s="226" t="s">
        <v>927</v>
      </c>
      <c r="D332" s="226" t="s">
        <v>155</v>
      </c>
      <c r="E332" s="227" t="s">
        <v>928</v>
      </c>
      <c r="F332" s="228" t="s">
        <v>929</v>
      </c>
      <c r="G332" s="229" t="s">
        <v>184</v>
      </c>
      <c r="H332" s="230">
        <v>24.24</v>
      </c>
      <c r="I332" s="231"/>
      <c r="J332" s="232">
        <f>ROUND(I332*H332,2)</f>
        <v>0</v>
      </c>
      <c r="K332" s="228" t="s">
        <v>166</v>
      </c>
      <c r="L332" s="44"/>
      <c r="M332" s="233" t="s">
        <v>1</v>
      </c>
      <c r="N332" s="234" t="s">
        <v>42</v>
      </c>
      <c r="O332" s="91"/>
      <c r="P332" s="235">
        <f>O332*H332</f>
        <v>0</v>
      </c>
      <c r="Q332" s="235">
        <v>0.12</v>
      </c>
      <c r="R332" s="235">
        <f>Q332*H332</f>
        <v>2.9088</v>
      </c>
      <c r="S332" s="235">
        <v>2.49</v>
      </c>
      <c r="T332" s="236">
        <f>S332*H332</f>
        <v>60.3576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159</v>
      </c>
      <c r="AT332" s="237" t="s">
        <v>155</v>
      </c>
      <c r="AU332" s="237" t="s">
        <v>86</v>
      </c>
      <c r="AY332" s="17" t="s">
        <v>153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84</v>
      </c>
      <c r="BK332" s="238">
        <f>ROUND(I332*H332,2)</f>
        <v>0</v>
      </c>
      <c r="BL332" s="17" t="s">
        <v>159</v>
      </c>
      <c r="BM332" s="237" t="s">
        <v>930</v>
      </c>
    </row>
    <row r="333" spans="1:51" s="14" customFormat="1" ht="12">
      <c r="A333" s="14"/>
      <c r="B333" s="251"/>
      <c r="C333" s="252"/>
      <c r="D333" s="241" t="s">
        <v>161</v>
      </c>
      <c r="E333" s="253" t="s">
        <v>1</v>
      </c>
      <c r="F333" s="254" t="s">
        <v>931</v>
      </c>
      <c r="G333" s="252"/>
      <c r="H333" s="253" t="s">
        <v>1</v>
      </c>
      <c r="I333" s="255"/>
      <c r="J333" s="252"/>
      <c r="K333" s="252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161</v>
      </c>
      <c r="AU333" s="260" t="s">
        <v>86</v>
      </c>
      <c r="AV333" s="14" t="s">
        <v>84</v>
      </c>
      <c r="AW333" s="14" t="s">
        <v>34</v>
      </c>
      <c r="AX333" s="14" t="s">
        <v>77</v>
      </c>
      <c r="AY333" s="260" t="s">
        <v>153</v>
      </c>
    </row>
    <row r="334" spans="1:51" s="13" customFormat="1" ht="12">
      <c r="A334" s="13"/>
      <c r="B334" s="239"/>
      <c r="C334" s="240"/>
      <c r="D334" s="241" t="s">
        <v>161</v>
      </c>
      <c r="E334" s="242" t="s">
        <v>1</v>
      </c>
      <c r="F334" s="243" t="s">
        <v>932</v>
      </c>
      <c r="G334" s="240"/>
      <c r="H334" s="244">
        <v>24.24</v>
      </c>
      <c r="I334" s="245"/>
      <c r="J334" s="240"/>
      <c r="K334" s="240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161</v>
      </c>
      <c r="AU334" s="250" t="s">
        <v>86</v>
      </c>
      <c r="AV334" s="13" t="s">
        <v>86</v>
      </c>
      <c r="AW334" s="13" t="s">
        <v>34</v>
      </c>
      <c r="AX334" s="13" t="s">
        <v>84</v>
      </c>
      <c r="AY334" s="250" t="s">
        <v>153</v>
      </c>
    </row>
    <row r="335" spans="1:65" s="2" customFormat="1" ht="16.5" customHeight="1">
      <c r="A335" s="38"/>
      <c r="B335" s="39"/>
      <c r="C335" s="226" t="s">
        <v>933</v>
      </c>
      <c r="D335" s="226" t="s">
        <v>155</v>
      </c>
      <c r="E335" s="227" t="s">
        <v>934</v>
      </c>
      <c r="F335" s="228" t="s">
        <v>935</v>
      </c>
      <c r="G335" s="229" t="s">
        <v>184</v>
      </c>
      <c r="H335" s="230">
        <v>10.21</v>
      </c>
      <c r="I335" s="231"/>
      <c r="J335" s="232">
        <f>ROUND(I335*H335,2)</f>
        <v>0</v>
      </c>
      <c r="K335" s="228" t="s">
        <v>166</v>
      </c>
      <c r="L335" s="44"/>
      <c r="M335" s="233" t="s">
        <v>1</v>
      </c>
      <c r="N335" s="234" t="s">
        <v>42</v>
      </c>
      <c r="O335" s="91"/>
      <c r="P335" s="235">
        <f>O335*H335</f>
        <v>0</v>
      </c>
      <c r="Q335" s="235">
        <v>0.12171</v>
      </c>
      <c r="R335" s="235">
        <f>Q335*H335</f>
        <v>1.2426591</v>
      </c>
      <c r="S335" s="235">
        <v>2.4</v>
      </c>
      <c r="T335" s="236">
        <f>S335*H335</f>
        <v>24.504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7" t="s">
        <v>159</v>
      </c>
      <c r="AT335" s="237" t="s">
        <v>155</v>
      </c>
      <c r="AU335" s="237" t="s">
        <v>86</v>
      </c>
      <c r="AY335" s="17" t="s">
        <v>153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7" t="s">
        <v>84</v>
      </c>
      <c r="BK335" s="238">
        <f>ROUND(I335*H335,2)</f>
        <v>0</v>
      </c>
      <c r="BL335" s="17" t="s">
        <v>159</v>
      </c>
      <c r="BM335" s="237" t="s">
        <v>936</v>
      </c>
    </row>
    <row r="336" spans="1:51" s="14" customFormat="1" ht="12">
      <c r="A336" s="14"/>
      <c r="B336" s="251"/>
      <c r="C336" s="252"/>
      <c r="D336" s="241" t="s">
        <v>161</v>
      </c>
      <c r="E336" s="253" t="s">
        <v>1</v>
      </c>
      <c r="F336" s="254" t="s">
        <v>937</v>
      </c>
      <c r="G336" s="252"/>
      <c r="H336" s="253" t="s">
        <v>1</v>
      </c>
      <c r="I336" s="255"/>
      <c r="J336" s="252"/>
      <c r="K336" s="252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161</v>
      </c>
      <c r="AU336" s="260" t="s">
        <v>86</v>
      </c>
      <c r="AV336" s="14" t="s">
        <v>84</v>
      </c>
      <c r="AW336" s="14" t="s">
        <v>34</v>
      </c>
      <c r="AX336" s="14" t="s">
        <v>77</v>
      </c>
      <c r="AY336" s="260" t="s">
        <v>153</v>
      </c>
    </row>
    <row r="337" spans="1:51" s="13" customFormat="1" ht="12">
      <c r="A337" s="13"/>
      <c r="B337" s="239"/>
      <c r="C337" s="240"/>
      <c r="D337" s="241" t="s">
        <v>161</v>
      </c>
      <c r="E337" s="242" t="s">
        <v>1</v>
      </c>
      <c r="F337" s="243" t="s">
        <v>938</v>
      </c>
      <c r="G337" s="240"/>
      <c r="H337" s="244">
        <v>10.21</v>
      </c>
      <c r="I337" s="245"/>
      <c r="J337" s="240"/>
      <c r="K337" s="240"/>
      <c r="L337" s="246"/>
      <c r="M337" s="247"/>
      <c r="N337" s="248"/>
      <c r="O337" s="248"/>
      <c r="P337" s="248"/>
      <c r="Q337" s="248"/>
      <c r="R337" s="248"/>
      <c r="S337" s="248"/>
      <c r="T337" s="24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0" t="s">
        <v>161</v>
      </c>
      <c r="AU337" s="250" t="s">
        <v>86</v>
      </c>
      <c r="AV337" s="13" t="s">
        <v>86</v>
      </c>
      <c r="AW337" s="13" t="s">
        <v>34</v>
      </c>
      <c r="AX337" s="13" t="s">
        <v>84</v>
      </c>
      <c r="AY337" s="250" t="s">
        <v>153</v>
      </c>
    </row>
    <row r="338" spans="1:65" s="2" customFormat="1" ht="16.5" customHeight="1">
      <c r="A338" s="38"/>
      <c r="B338" s="39"/>
      <c r="C338" s="226" t="s">
        <v>939</v>
      </c>
      <c r="D338" s="226" t="s">
        <v>155</v>
      </c>
      <c r="E338" s="227" t="s">
        <v>940</v>
      </c>
      <c r="F338" s="228" t="s">
        <v>941</v>
      </c>
      <c r="G338" s="229" t="s">
        <v>165</v>
      </c>
      <c r="H338" s="230">
        <v>10</v>
      </c>
      <c r="I338" s="231"/>
      <c r="J338" s="232">
        <f>ROUND(I338*H338,2)</f>
        <v>0</v>
      </c>
      <c r="K338" s="228" t="s">
        <v>166</v>
      </c>
      <c r="L338" s="44"/>
      <c r="M338" s="233" t="s">
        <v>1</v>
      </c>
      <c r="N338" s="234" t="s">
        <v>42</v>
      </c>
      <c r="O338" s="91"/>
      <c r="P338" s="235">
        <f>O338*H338</f>
        <v>0</v>
      </c>
      <c r="Q338" s="235">
        <v>8E-05</v>
      </c>
      <c r="R338" s="235">
        <f>Q338*H338</f>
        <v>0.0008</v>
      </c>
      <c r="S338" s="235">
        <v>0.018</v>
      </c>
      <c r="T338" s="236">
        <f>S338*H338</f>
        <v>0.18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7" t="s">
        <v>159</v>
      </c>
      <c r="AT338" s="237" t="s">
        <v>155</v>
      </c>
      <c r="AU338" s="237" t="s">
        <v>86</v>
      </c>
      <c r="AY338" s="17" t="s">
        <v>153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7" t="s">
        <v>84</v>
      </c>
      <c r="BK338" s="238">
        <f>ROUND(I338*H338,2)</f>
        <v>0</v>
      </c>
      <c r="BL338" s="17" t="s">
        <v>159</v>
      </c>
      <c r="BM338" s="237" t="s">
        <v>942</v>
      </c>
    </row>
    <row r="339" spans="1:51" s="14" customFormat="1" ht="12">
      <c r="A339" s="14"/>
      <c r="B339" s="251"/>
      <c r="C339" s="252"/>
      <c r="D339" s="241" t="s">
        <v>161</v>
      </c>
      <c r="E339" s="253" t="s">
        <v>1</v>
      </c>
      <c r="F339" s="254" t="s">
        <v>943</v>
      </c>
      <c r="G339" s="252"/>
      <c r="H339" s="253" t="s">
        <v>1</v>
      </c>
      <c r="I339" s="255"/>
      <c r="J339" s="252"/>
      <c r="K339" s="252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161</v>
      </c>
      <c r="AU339" s="260" t="s">
        <v>86</v>
      </c>
      <c r="AV339" s="14" t="s">
        <v>84</v>
      </c>
      <c r="AW339" s="14" t="s">
        <v>34</v>
      </c>
      <c r="AX339" s="14" t="s">
        <v>77</v>
      </c>
      <c r="AY339" s="260" t="s">
        <v>153</v>
      </c>
    </row>
    <row r="340" spans="1:51" s="13" customFormat="1" ht="12">
      <c r="A340" s="13"/>
      <c r="B340" s="239"/>
      <c r="C340" s="240"/>
      <c r="D340" s="241" t="s">
        <v>161</v>
      </c>
      <c r="E340" s="242" t="s">
        <v>1</v>
      </c>
      <c r="F340" s="243" t="s">
        <v>944</v>
      </c>
      <c r="G340" s="240"/>
      <c r="H340" s="244">
        <v>10</v>
      </c>
      <c r="I340" s="245"/>
      <c r="J340" s="240"/>
      <c r="K340" s="240"/>
      <c r="L340" s="246"/>
      <c r="M340" s="247"/>
      <c r="N340" s="248"/>
      <c r="O340" s="248"/>
      <c r="P340" s="248"/>
      <c r="Q340" s="248"/>
      <c r="R340" s="248"/>
      <c r="S340" s="248"/>
      <c r="T340" s="24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0" t="s">
        <v>161</v>
      </c>
      <c r="AU340" s="250" t="s">
        <v>86</v>
      </c>
      <c r="AV340" s="13" t="s">
        <v>86</v>
      </c>
      <c r="AW340" s="13" t="s">
        <v>34</v>
      </c>
      <c r="AX340" s="13" t="s">
        <v>84</v>
      </c>
      <c r="AY340" s="250" t="s">
        <v>153</v>
      </c>
    </row>
    <row r="341" spans="1:65" s="2" customFormat="1" ht="24.15" customHeight="1">
      <c r="A341" s="38"/>
      <c r="B341" s="39"/>
      <c r="C341" s="226" t="s">
        <v>945</v>
      </c>
      <c r="D341" s="226" t="s">
        <v>155</v>
      </c>
      <c r="E341" s="227" t="s">
        <v>946</v>
      </c>
      <c r="F341" s="228" t="s">
        <v>947</v>
      </c>
      <c r="G341" s="229" t="s">
        <v>158</v>
      </c>
      <c r="H341" s="230">
        <v>23.936</v>
      </c>
      <c r="I341" s="231"/>
      <c r="J341" s="232">
        <f>ROUND(I341*H341,2)</f>
        <v>0</v>
      </c>
      <c r="K341" s="228" t="s">
        <v>166</v>
      </c>
      <c r="L341" s="44"/>
      <c r="M341" s="233" t="s">
        <v>1</v>
      </c>
      <c r="N341" s="234" t="s">
        <v>42</v>
      </c>
      <c r="O341" s="91"/>
      <c r="P341" s="235">
        <f>O341*H341</f>
        <v>0</v>
      </c>
      <c r="Q341" s="235">
        <v>0.00276</v>
      </c>
      <c r="R341" s="235">
        <f>Q341*H341</f>
        <v>0.06606336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159</v>
      </c>
      <c r="AT341" s="237" t="s">
        <v>155</v>
      </c>
      <c r="AU341" s="237" t="s">
        <v>86</v>
      </c>
      <c r="AY341" s="17" t="s">
        <v>153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84</v>
      </c>
      <c r="BK341" s="238">
        <f>ROUND(I341*H341,2)</f>
        <v>0</v>
      </c>
      <c r="BL341" s="17" t="s">
        <v>159</v>
      </c>
      <c r="BM341" s="237" t="s">
        <v>948</v>
      </c>
    </row>
    <row r="342" spans="1:51" s="14" customFormat="1" ht="12">
      <c r="A342" s="14"/>
      <c r="B342" s="251"/>
      <c r="C342" s="252"/>
      <c r="D342" s="241" t="s">
        <v>161</v>
      </c>
      <c r="E342" s="253" t="s">
        <v>1</v>
      </c>
      <c r="F342" s="254" t="s">
        <v>949</v>
      </c>
      <c r="G342" s="252"/>
      <c r="H342" s="253" t="s">
        <v>1</v>
      </c>
      <c r="I342" s="255"/>
      <c r="J342" s="252"/>
      <c r="K342" s="252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161</v>
      </c>
      <c r="AU342" s="260" t="s">
        <v>86</v>
      </c>
      <c r="AV342" s="14" t="s">
        <v>84</v>
      </c>
      <c r="AW342" s="14" t="s">
        <v>34</v>
      </c>
      <c r="AX342" s="14" t="s">
        <v>77</v>
      </c>
      <c r="AY342" s="260" t="s">
        <v>153</v>
      </c>
    </row>
    <row r="343" spans="1:51" s="13" customFormat="1" ht="12">
      <c r="A343" s="13"/>
      <c r="B343" s="239"/>
      <c r="C343" s="240"/>
      <c r="D343" s="241" t="s">
        <v>161</v>
      </c>
      <c r="E343" s="242" t="s">
        <v>1</v>
      </c>
      <c r="F343" s="243" t="s">
        <v>950</v>
      </c>
      <c r="G343" s="240"/>
      <c r="H343" s="244">
        <v>23.936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161</v>
      </c>
      <c r="AU343" s="250" t="s">
        <v>86</v>
      </c>
      <c r="AV343" s="13" t="s">
        <v>86</v>
      </c>
      <c r="AW343" s="13" t="s">
        <v>34</v>
      </c>
      <c r="AX343" s="13" t="s">
        <v>84</v>
      </c>
      <c r="AY343" s="250" t="s">
        <v>153</v>
      </c>
    </row>
    <row r="344" spans="1:63" s="12" customFormat="1" ht="22.8" customHeight="1">
      <c r="A344" s="12"/>
      <c r="B344" s="210"/>
      <c r="C344" s="211"/>
      <c r="D344" s="212" t="s">
        <v>76</v>
      </c>
      <c r="E344" s="224" t="s">
        <v>364</v>
      </c>
      <c r="F344" s="224" t="s">
        <v>365</v>
      </c>
      <c r="G344" s="211"/>
      <c r="H344" s="211"/>
      <c r="I344" s="214"/>
      <c r="J344" s="225">
        <f>BK344</f>
        <v>0</v>
      </c>
      <c r="K344" s="211"/>
      <c r="L344" s="216"/>
      <c r="M344" s="217"/>
      <c r="N344" s="218"/>
      <c r="O344" s="218"/>
      <c r="P344" s="219">
        <f>SUM(P345:P380)</f>
        <v>0</v>
      </c>
      <c r="Q344" s="218"/>
      <c r="R344" s="219">
        <f>SUM(R345:R380)</f>
        <v>0</v>
      </c>
      <c r="S344" s="218"/>
      <c r="T344" s="220">
        <f>SUM(T345:T380)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1" t="s">
        <v>84</v>
      </c>
      <c r="AT344" s="222" t="s">
        <v>76</v>
      </c>
      <c r="AU344" s="222" t="s">
        <v>84</v>
      </c>
      <c r="AY344" s="221" t="s">
        <v>153</v>
      </c>
      <c r="BK344" s="223">
        <f>SUM(BK345:BK380)</f>
        <v>0</v>
      </c>
    </row>
    <row r="345" spans="1:65" s="2" customFormat="1" ht="37.8" customHeight="1">
      <c r="A345" s="38"/>
      <c r="B345" s="39"/>
      <c r="C345" s="226" t="s">
        <v>951</v>
      </c>
      <c r="D345" s="226" t="s">
        <v>155</v>
      </c>
      <c r="E345" s="227" t="s">
        <v>952</v>
      </c>
      <c r="F345" s="228" t="s">
        <v>953</v>
      </c>
      <c r="G345" s="229" t="s">
        <v>243</v>
      </c>
      <c r="H345" s="230">
        <v>24.502</v>
      </c>
      <c r="I345" s="231"/>
      <c r="J345" s="232">
        <f>ROUND(I345*H345,2)</f>
        <v>0</v>
      </c>
      <c r="K345" s="228" t="s">
        <v>166</v>
      </c>
      <c r="L345" s="44"/>
      <c r="M345" s="233" t="s">
        <v>1</v>
      </c>
      <c r="N345" s="234" t="s">
        <v>42</v>
      </c>
      <c r="O345" s="91"/>
      <c r="P345" s="235">
        <f>O345*H345</f>
        <v>0</v>
      </c>
      <c r="Q345" s="235">
        <v>0</v>
      </c>
      <c r="R345" s="235">
        <f>Q345*H345</f>
        <v>0</v>
      </c>
      <c r="S345" s="235">
        <v>0</v>
      </c>
      <c r="T345" s="23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7" t="s">
        <v>159</v>
      </c>
      <c r="AT345" s="237" t="s">
        <v>155</v>
      </c>
      <c r="AU345" s="237" t="s">
        <v>86</v>
      </c>
      <c r="AY345" s="17" t="s">
        <v>153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7" t="s">
        <v>84</v>
      </c>
      <c r="BK345" s="238">
        <f>ROUND(I345*H345,2)</f>
        <v>0</v>
      </c>
      <c r="BL345" s="17" t="s">
        <v>159</v>
      </c>
      <c r="BM345" s="237" t="s">
        <v>954</v>
      </c>
    </row>
    <row r="346" spans="1:51" s="14" customFormat="1" ht="12">
      <c r="A346" s="14"/>
      <c r="B346" s="251"/>
      <c r="C346" s="252"/>
      <c r="D346" s="241" t="s">
        <v>161</v>
      </c>
      <c r="E346" s="253" t="s">
        <v>1</v>
      </c>
      <c r="F346" s="254" t="s">
        <v>955</v>
      </c>
      <c r="G346" s="252"/>
      <c r="H346" s="253" t="s">
        <v>1</v>
      </c>
      <c r="I346" s="255"/>
      <c r="J346" s="252"/>
      <c r="K346" s="252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161</v>
      </c>
      <c r="AU346" s="260" t="s">
        <v>86</v>
      </c>
      <c r="AV346" s="14" t="s">
        <v>84</v>
      </c>
      <c r="AW346" s="14" t="s">
        <v>34</v>
      </c>
      <c r="AX346" s="14" t="s">
        <v>77</v>
      </c>
      <c r="AY346" s="260" t="s">
        <v>153</v>
      </c>
    </row>
    <row r="347" spans="1:51" s="13" customFormat="1" ht="12">
      <c r="A347" s="13"/>
      <c r="B347" s="239"/>
      <c r="C347" s="240"/>
      <c r="D347" s="241" t="s">
        <v>161</v>
      </c>
      <c r="E347" s="242" t="s">
        <v>1</v>
      </c>
      <c r="F347" s="243" t="s">
        <v>956</v>
      </c>
      <c r="G347" s="240"/>
      <c r="H347" s="244">
        <v>24.502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0" t="s">
        <v>161</v>
      </c>
      <c r="AU347" s="250" t="s">
        <v>86</v>
      </c>
      <c r="AV347" s="13" t="s">
        <v>86</v>
      </c>
      <c r="AW347" s="13" t="s">
        <v>34</v>
      </c>
      <c r="AX347" s="13" t="s">
        <v>84</v>
      </c>
      <c r="AY347" s="250" t="s">
        <v>153</v>
      </c>
    </row>
    <row r="348" spans="1:65" s="2" customFormat="1" ht="24.15" customHeight="1">
      <c r="A348" s="38"/>
      <c r="B348" s="39"/>
      <c r="C348" s="226" t="s">
        <v>957</v>
      </c>
      <c r="D348" s="226" t="s">
        <v>155</v>
      </c>
      <c r="E348" s="227" t="s">
        <v>958</v>
      </c>
      <c r="F348" s="228" t="s">
        <v>959</v>
      </c>
      <c r="G348" s="229" t="s">
        <v>243</v>
      </c>
      <c r="H348" s="230">
        <v>43.48</v>
      </c>
      <c r="I348" s="231"/>
      <c r="J348" s="232">
        <f>ROUND(I348*H348,2)</f>
        <v>0</v>
      </c>
      <c r="K348" s="228" t="s">
        <v>166</v>
      </c>
      <c r="L348" s="44"/>
      <c r="M348" s="233" t="s">
        <v>1</v>
      </c>
      <c r="N348" s="234" t="s">
        <v>42</v>
      </c>
      <c r="O348" s="91"/>
      <c r="P348" s="235">
        <f>O348*H348</f>
        <v>0</v>
      </c>
      <c r="Q348" s="235">
        <v>0</v>
      </c>
      <c r="R348" s="235">
        <f>Q348*H348</f>
        <v>0</v>
      </c>
      <c r="S348" s="235">
        <v>0</v>
      </c>
      <c r="T348" s="23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7" t="s">
        <v>159</v>
      </c>
      <c r="AT348" s="237" t="s">
        <v>155</v>
      </c>
      <c r="AU348" s="237" t="s">
        <v>86</v>
      </c>
      <c r="AY348" s="17" t="s">
        <v>153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7" t="s">
        <v>84</v>
      </c>
      <c r="BK348" s="238">
        <f>ROUND(I348*H348,2)</f>
        <v>0</v>
      </c>
      <c r="BL348" s="17" t="s">
        <v>159</v>
      </c>
      <c r="BM348" s="237" t="s">
        <v>960</v>
      </c>
    </row>
    <row r="349" spans="1:51" s="13" customFormat="1" ht="12">
      <c r="A349" s="13"/>
      <c r="B349" s="239"/>
      <c r="C349" s="240"/>
      <c r="D349" s="241" t="s">
        <v>161</v>
      </c>
      <c r="E349" s="242" t="s">
        <v>1</v>
      </c>
      <c r="F349" s="243" t="s">
        <v>961</v>
      </c>
      <c r="G349" s="240"/>
      <c r="H349" s="244">
        <v>17.38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0" t="s">
        <v>161</v>
      </c>
      <c r="AU349" s="250" t="s">
        <v>86</v>
      </c>
      <c r="AV349" s="13" t="s">
        <v>86</v>
      </c>
      <c r="AW349" s="13" t="s">
        <v>34</v>
      </c>
      <c r="AX349" s="13" t="s">
        <v>77</v>
      </c>
      <c r="AY349" s="250" t="s">
        <v>153</v>
      </c>
    </row>
    <row r="350" spans="1:51" s="13" customFormat="1" ht="12">
      <c r="A350" s="13"/>
      <c r="B350" s="239"/>
      <c r="C350" s="240"/>
      <c r="D350" s="241" t="s">
        <v>161</v>
      </c>
      <c r="E350" s="242" t="s">
        <v>1</v>
      </c>
      <c r="F350" s="243" t="s">
        <v>962</v>
      </c>
      <c r="G350" s="240"/>
      <c r="H350" s="244">
        <v>26.1</v>
      </c>
      <c r="I350" s="245"/>
      <c r="J350" s="240"/>
      <c r="K350" s="240"/>
      <c r="L350" s="246"/>
      <c r="M350" s="247"/>
      <c r="N350" s="248"/>
      <c r="O350" s="248"/>
      <c r="P350" s="248"/>
      <c r="Q350" s="248"/>
      <c r="R350" s="248"/>
      <c r="S350" s="248"/>
      <c r="T350" s="24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0" t="s">
        <v>161</v>
      </c>
      <c r="AU350" s="250" t="s">
        <v>86</v>
      </c>
      <c r="AV350" s="13" t="s">
        <v>86</v>
      </c>
      <c r="AW350" s="13" t="s">
        <v>34</v>
      </c>
      <c r="AX350" s="13" t="s">
        <v>77</v>
      </c>
      <c r="AY350" s="250" t="s">
        <v>153</v>
      </c>
    </row>
    <row r="351" spans="1:51" s="15" customFormat="1" ht="12">
      <c r="A351" s="15"/>
      <c r="B351" s="269"/>
      <c r="C351" s="270"/>
      <c r="D351" s="241" t="s">
        <v>161</v>
      </c>
      <c r="E351" s="271" t="s">
        <v>1</v>
      </c>
      <c r="F351" s="272" t="s">
        <v>390</v>
      </c>
      <c r="G351" s="270"/>
      <c r="H351" s="273">
        <v>43.48</v>
      </c>
      <c r="I351" s="274"/>
      <c r="J351" s="270"/>
      <c r="K351" s="270"/>
      <c r="L351" s="275"/>
      <c r="M351" s="276"/>
      <c r="N351" s="277"/>
      <c r="O351" s="277"/>
      <c r="P351" s="277"/>
      <c r="Q351" s="277"/>
      <c r="R351" s="277"/>
      <c r="S351" s="277"/>
      <c r="T351" s="278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9" t="s">
        <v>161</v>
      </c>
      <c r="AU351" s="279" t="s">
        <v>86</v>
      </c>
      <c r="AV351" s="15" t="s">
        <v>159</v>
      </c>
      <c r="AW351" s="15" t="s">
        <v>34</v>
      </c>
      <c r="AX351" s="15" t="s">
        <v>84</v>
      </c>
      <c r="AY351" s="279" t="s">
        <v>153</v>
      </c>
    </row>
    <row r="352" spans="1:65" s="2" customFormat="1" ht="16.5" customHeight="1">
      <c r="A352" s="38"/>
      <c r="B352" s="39"/>
      <c r="C352" s="226" t="s">
        <v>963</v>
      </c>
      <c r="D352" s="226" t="s">
        <v>155</v>
      </c>
      <c r="E352" s="227" t="s">
        <v>964</v>
      </c>
      <c r="F352" s="228" t="s">
        <v>965</v>
      </c>
      <c r="G352" s="229" t="s">
        <v>243</v>
      </c>
      <c r="H352" s="230">
        <v>391.32</v>
      </c>
      <c r="I352" s="231"/>
      <c r="J352" s="232">
        <f>ROUND(I352*H352,2)</f>
        <v>0</v>
      </c>
      <c r="K352" s="228" t="s">
        <v>166</v>
      </c>
      <c r="L352" s="44"/>
      <c r="M352" s="233" t="s">
        <v>1</v>
      </c>
      <c r="N352" s="234" t="s">
        <v>42</v>
      </c>
      <c r="O352" s="91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7" t="s">
        <v>159</v>
      </c>
      <c r="AT352" s="237" t="s">
        <v>155</v>
      </c>
      <c r="AU352" s="237" t="s">
        <v>86</v>
      </c>
      <c r="AY352" s="17" t="s">
        <v>153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7" t="s">
        <v>84</v>
      </c>
      <c r="BK352" s="238">
        <f>ROUND(I352*H352,2)</f>
        <v>0</v>
      </c>
      <c r="BL352" s="17" t="s">
        <v>159</v>
      </c>
      <c r="BM352" s="237" t="s">
        <v>966</v>
      </c>
    </row>
    <row r="353" spans="1:51" s="13" customFormat="1" ht="12">
      <c r="A353" s="13"/>
      <c r="B353" s="239"/>
      <c r="C353" s="240"/>
      <c r="D353" s="241" t="s">
        <v>161</v>
      </c>
      <c r="E353" s="242" t="s">
        <v>1</v>
      </c>
      <c r="F353" s="243" t="s">
        <v>961</v>
      </c>
      <c r="G353" s="240"/>
      <c r="H353" s="244">
        <v>17.38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0" t="s">
        <v>161</v>
      </c>
      <c r="AU353" s="250" t="s">
        <v>86</v>
      </c>
      <c r="AV353" s="13" t="s">
        <v>86</v>
      </c>
      <c r="AW353" s="13" t="s">
        <v>34</v>
      </c>
      <c r="AX353" s="13" t="s">
        <v>77</v>
      </c>
      <c r="AY353" s="250" t="s">
        <v>153</v>
      </c>
    </row>
    <row r="354" spans="1:51" s="13" customFormat="1" ht="12">
      <c r="A354" s="13"/>
      <c r="B354" s="239"/>
      <c r="C354" s="240"/>
      <c r="D354" s="241" t="s">
        <v>161</v>
      </c>
      <c r="E354" s="242" t="s">
        <v>1</v>
      </c>
      <c r="F354" s="243" t="s">
        <v>962</v>
      </c>
      <c r="G354" s="240"/>
      <c r="H354" s="244">
        <v>26.1</v>
      </c>
      <c r="I354" s="245"/>
      <c r="J354" s="240"/>
      <c r="K354" s="240"/>
      <c r="L354" s="246"/>
      <c r="M354" s="247"/>
      <c r="N354" s="248"/>
      <c r="O354" s="248"/>
      <c r="P354" s="248"/>
      <c r="Q354" s="248"/>
      <c r="R354" s="248"/>
      <c r="S354" s="248"/>
      <c r="T354" s="24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0" t="s">
        <v>161</v>
      </c>
      <c r="AU354" s="250" t="s">
        <v>86</v>
      </c>
      <c r="AV354" s="13" t="s">
        <v>86</v>
      </c>
      <c r="AW354" s="13" t="s">
        <v>34</v>
      </c>
      <c r="AX354" s="13" t="s">
        <v>77</v>
      </c>
      <c r="AY354" s="250" t="s">
        <v>153</v>
      </c>
    </row>
    <row r="355" spans="1:51" s="15" customFormat="1" ht="12">
      <c r="A355" s="15"/>
      <c r="B355" s="269"/>
      <c r="C355" s="270"/>
      <c r="D355" s="241" t="s">
        <v>161</v>
      </c>
      <c r="E355" s="271" t="s">
        <v>1</v>
      </c>
      <c r="F355" s="272" t="s">
        <v>390</v>
      </c>
      <c r="G355" s="270"/>
      <c r="H355" s="273">
        <v>43.48</v>
      </c>
      <c r="I355" s="274"/>
      <c r="J355" s="270"/>
      <c r="K355" s="270"/>
      <c r="L355" s="275"/>
      <c r="M355" s="276"/>
      <c r="N355" s="277"/>
      <c r="O355" s="277"/>
      <c r="P355" s="277"/>
      <c r="Q355" s="277"/>
      <c r="R355" s="277"/>
      <c r="S355" s="277"/>
      <c r="T355" s="278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9" t="s">
        <v>161</v>
      </c>
      <c r="AU355" s="279" t="s">
        <v>86</v>
      </c>
      <c r="AV355" s="15" t="s">
        <v>159</v>
      </c>
      <c r="AW355" s="15" t="s">
        <v>34</v>
      </c>
      <c r="AX355" s="15" t="s">
        <v>77</v>
      </c>
      <c r="AY355" s="279" t="s">
        <v>153</v>
      </c>
    </row>
    <row r="356" spans="1:51" s="13" customFormat="1" ht="12">
      <c r="A356" s="13"/>
      <c r="B356" s="239"/>
      <c r="C356" s="240"/>
      <c r="D356" s="241" t="s">
        <v>161</v>
      </c>
      <c r="E356" s="242" t="s">
        <v>1</v>
      </c>
      <c r="F356" s="243" t="s">
        <v>967</v>
      </c>
      <c r="G356" s="240"/>
      <c r="H356" s="244">
        <v>391.32</v>
      </c>
      <c r="I356" s="245"/>
      <c r="J356" s="240"/>
      <c r="K356" s="240"/>
      <c r="L356" s="246"/>
      <c r="M356" s="247"/>
      <c r="N356" s="248"/>
      <c r="O356" s="248"/>
      <c r="P356" s="248"/>
      <c r="Q356" s="248"/>
      <c r="R356" s="248"/>
      <c r="S356" s="248"/>
      <c r="T356" s="24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0" t="s">
        <v>161</v>
      </c>
      <c r="AU356" s="250" t="s">
        <v>86</v>
      </c>
      <c r="AV356" s="13" t="s">
        <v>86</v>
      </c>
      <c r="AW356" s="13" t="s">
        <v>34</v>
      </c>
      <c r="AX356" s="13" t="s">
        <v>84</v>
      </c>
      <c r="AY356" s="250" t="s">
        <v>153</v>
      </c>
    </row>
    <row r="357" spans="1:65" s="2" customFormat="1" ht="24.15" customHeight="1">
      <c r="A357" s="38"/>
      <c r="B357" s="39"/>
      <c r="C357" s="226" t="s">
        <v>968</v>
      </c>
      <c r="D357" s="226" t="s">
        <v>155</v>
      </c>
      <c r="E357" s="227" t="s">
        <v>969</v>
      </c>
      <c r="F357" s="228" t="s">
        <v>970</v>
      </c>
      <c r="G357" s="229" t="s">
        <v>243</v>
      </c>
      <c r="H357" s="230">
        <v>84.86</v>
      </c>
      <c r="I357" s="231"/>
      <c r="J357" s="232">
        <f>ROUND(I357*H357,2)</f>
        <v>0</v>
      </c>
      <c r="K357" s="228" t="s">
        <v>166</v>
      </c>
      <c r="L357" s="44"/>
      <c r="M357" s="233" t="s">
        <v>1</v>
      </c>
      <c r="N357" s="234" t="s">
        <v>42</v>
      </c>
      <c r="O357" s="91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7" t="s">
        <v>159</v>
      </c>
      <c r="AT357" s="237" t="s">
        <v>155</v>
      </c>
      <c r="AU357" s="237" t="s">
        <v>86</v>
      </c>
      <c r="AY357" s="17" t="s">
        <v>153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7" t="s">
        <v>84</v>
      </c>
      <c r="BK357" s="238">
        <f>ROUND(I357*H357,2)</f>
        <v>0</v>
      </c>
      <c r="BL357" s="17" t="s">
        <v>159</v>
      </c>
      <c r="BM357" s="237" t="s">
        <v>971</v>
      </c>
    </row>
    <row r="358" spans="1:51" s="13" customFormat="1" ht="12">
      <c r="A358" s="13"/>
      <c r="B358" s="239"/>
      <c r="C358" s="240"/>
      <c r="D358" s="241" t="s">
        <v>161</v>
      </c>
      <c r="E358" s="242" t="s">
        <v>1</v>
      </c>
      <c r="F358" s="243" t="s">
        <v>972</v>
      </c>
      <c r="G358" s="240"/>
      <c r="H358" s="244">
        <v>60.358</v>
      </c>
      <c r="I358" s="245"/>
      <c r="J358" s="240"/>
      <c r="K358" s="240"/>
      <c r="L358" s="246"/>
      <c r="M358" s="247"/>
      <c r="N358" s="248"/>
      <c r="O358" s="248"/>
      <c r="P358" s="248"/>
      <c r="Q358" s="248"/>
      <c r="R358" s="248"/>
      <c r="S358" s="248"/>
      <c r="T358" s="24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0" t="s">
        <v>161</v>
      </c>
      <c r="AU358" s="250" t="s">
        <v>86</v>
      </c>
      <c r="AV358" s="13" t="s">
        <v>86</v>
      </c>
      <c r="AW358" s="13" t="s">
        <v>34</v>
      </c>
      <c r="AX358" s="13" t="s">
        <v>77</v>
      </c>
      <c r="AY358" s="250" t="s">
        <v>153</v>
      </c>
    </row>
    <row r="359" spans="1:51" s="13" customFormat="1" ht="12">
      <c r="A359" s="13"/>
      <c r="B359" s="239"/>
      <c r="C359" s="240"/>
      <c r="D359" s="241" t="s">
        <v>161</v>
      </c>
      <c r="E359" s="242" t="s">
        <v>1</v>
      </c>
      <c r="F359" s="243" t="s">
        <v>973</v>
      </c>
      <c r="G359" s="240"/>
      <c r="H359" s="244">
        <v>24.502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0" t="s">
        <v>161</v>
      </c>
      <c r="AU359" s="250" t="s">
        <v>86</v>
      </c>
      <c r="AV359" s="13" t="s">
        <v>86</v>
      </c>
      <c r="AW359" s="13" t="s">
        <v>34</v>
      </c>
      <c r="AX359" s="13" t="s">
        <v>77</v>
      </c>
      <c r="AY359" s="250" t="s">
        <v>153</v>
      </c>
    </row>
    <row r="360" spans="1:51" s="15" customFormat="1" ht="12">
      <c r="A360" s="15"/>
      <c r="B360" s="269"/>
      <c r="C360" s="270"/>
      <c r="D360" s="241" t="s">
        <v>161</v>
      </c>
      <c r="E360" s="271" t="s">
        <v>1</v>
      </c>
      <c r="F360" s="272" t="s">
        <v>390</v>
      </c>
      <c r="G360" s="270"/>
      <c r="H360" s="273">
        <v>84.86</v>
      </c>
      <c r="I360" s="274"/>
      <c r="J360" s="270"/>
      <c r="K360" s="270"/>
      <c r="L360" s="275"/>
      <c r="M360" s="276"/>
      <c r="N360" s="277"/>
      <c r="O360" s="277"/>
      <c r="P360" s="277"/>
      <c r="Q360" s="277"/>
      <c r="R360" s="277"/>
      <c r="S360" s="277"/>
      <c r="T360" s="278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9" t="s">
        <v>161</v>
      </c>
      <c r="AU360" s="279" t="s">
        <v>86</v>
      </c>
      <c r="AV360" s="15" t="s">
        <v>159</v>
      </c>
      <c r="AW360" s="15" t="s">
        <v>34</v>
      </c>
      <c r="AX360" s="15" t="s">
        <v>84</v>
      </c>
      <c r="AY360" s="279" t="s">
        <v>153</v>
      </c>
    </row>
    <row r="361" spans="1:65" s="2" customFormat="1" ht="24.15" customHeight="1">
      <c r="A361" s="38"/>
      <c r="B361" s="39"/>
      <c r="C361" s="226" t="s">
        <v>974</v>
      </c>
      <c r="D361" s="226" t="s">
        <v>155</v>
      </c>
      <c r="E361" s="227" t="s">
        <v>975</v>
      </c>
      <c r="F361" s="228" t="s">
        <v>976</v>
      </c>
      <c r="G361" s="229" t="s">
        <v>243</v>
      </c>
      <c r="H361" s="230">
        <v>763.74</v>
      </c>
      <c r="I361" s="231"/>
      <c r="J361" s="232">
        <f>ROUND(I361*H361,2)</f>
        <v>0</v>
      </c>
      <c r="K361" s="228" t="s">
        <v>166</v>
      </c>
      <c r="L361" s="44"/>
      <c r="M361" s="233" t="s">
        <v>1</v>
      </c>
      <c r="N361" s="234" t="s">
        <v>42</v>
      </c>
      <c r="O361" s="91"/>
      <c r="P361" s="235">
        <f>O361*H361</f>
        <v>0</v>
      </c>
      <c r="Q361" s="235">
        <v>0</v>
      </c>
      <c r="R361" s="235">
        <f>Q361*H361</f>
        <v>0</v>
      </c>
      <c r="S361" s="235">
        <v>0</v>
      </c>
      <c r="T361" s="236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7" t="s">
        <v>159</v>
      </c>
      <c r="AT361" s="237" t="s">
        <v>155</v>
      </c>
      <c r="AU361" s="237" t="s">
        <v>86</v>
      </c>
      <c r="AY361" s="17" t="s">
        <v>153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7" t="s">
        <v>84</v>
      </c>
      <c r="BK361" s="238">
        <f>ROUND(I361*H361,2)</f>
        <v>0</v>
      </c>
      <c r="BL361" s="17" t="s">
        <v>159</v>
      </c>
      <c r="BM361" s="237" t="s">
        <v>977</v>
      </c>
    </row>
    <row r="362" spans="1:51" s="13" customFormat="1" ht="12">
      <c r="A362" s="13"/>
      <c r="B362" s="239"/>
      <c r="C362" s="240"/>
      <c r="D362" s="241" t="s">
        <v>161</v>
      </c>
      <c r="E362" s="242" t="s">
        <v>1</v>
      </c>
      <c r="F362" s="243" t="s">
        <v>972</v>
      </c>
      <c r="G362" s="240"/>
      <c r="H362" s="244">
        <v>60.358</v>
      </c>
      <c r="I362" s="245"/>
      <c r="J362" s="240"/>
      <c r="K362" s="240"/>
      <c r="L362" s="246"/>
      <c r="M362" s="247"/>
      <c r="N362" s="248"/>
      <c r="O362" s="248"/>
      <c r="P362" s="248"/>
      <c r="Q362" s="248"/>
      <c r="R362" s="248"/>
      <c r="S362" s="248"/>
      <c r="T362" s="24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0" t="s">
        <v>161</v>
      </c>
      <c r="AU362" s="250" t="s">
        <v>86</v>
      </c>
      <c r="AV362" s="13" t="s">
        <v>86</v>
      </c>
      <c r="AW362" s="13" t="s">
        <v>34</v>
      </c>
      <c r="AX362" s="13" t="s">
        <v>77</v>
      </c>
      <c r="AY362" s="250" t="s">
        <v>153</v>
      </c>
    </row>
    <row r="363" spans="1:51" s="13" customFormat="1" ht="12">
      <c r="A363" s="13"/>
      <c r="B363" s="239"/>
      <c r="C363" s="240"/>
      <c r="D363" s="241" t="s">
        <v>161</v>
      </c>
      <c r="E363" s="242" t="s">
        <v>1</v>
      </c>
      <c r="F363" s="243" t="s">
        <v>973</v>
      </c>
      <c r="G363" s="240"/>
      <c r="H363" s="244">
        <v>24.502</v>
      </c>
      <c r="I363" s="245"/>
      <c r="J363" s="240"/>
      <c r="K363" s="240"/>
      <c r="L363" s="246"/>
      <c r="M363" s="247"/>
      <c r="N363" s="248"/>
      <c r="O363" s="248"/>
      <c r="P363" s="248"/>
      <c r="Q363" s="248"/>
      <c r="R363" s="248"/>
      <c r="S363" s="248"/>
      <c r="T363" s="24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0" t="s">
        <v>161</v>
      </c>
      <c r="AU363" s="250" t="s">
        <v>86</v>
      </c>
      <c r="AV363" s="13" t="s">
        <v>86</v>
      </c>
      <c r="AW363" s="13" t="s">
        <v>34</v>
      </c>
      <c r="AX363" s="13" t="s">
        <v>77</v>
      </c>
      <c r="AY363" s="250" t="s">
        <v>153</v>
      </c>
    </row>
    <row r="364" spans="1:51" s="15" customFormat="1" ht="12">
      <c r="A364" s="15"/>
      <c r="B364" s="269"/>
      <c r="C364" s="270"/>
      <c r="D364" s="241" t="s">
        <v>161</v>
      </c>
      <c r="E364" s="271" t="s">
        <v>1</v>
      </c>
      <c r="F364" s="272" t="s">
        <v>390</v>
      </c>
      <c r="G364" s="270"/>
      <c r="H364" s="273">
        <v>84.86</v>
      </c>
      <c r="I364" s="274"/>
      <c r="J364" s="270"/>
      <c r="K364" s="270"/>
      <c r="L364" s="275"/>
      <c r="M364" s="276"/>
      <c r="N364" s="277"/>
      <c r="O364" s="277"/>
      <c r="P364" s="277"/>
      <c r="Q364" s="277"/>
      <c r="R364" s="277"/>
      <c r="S364" s="277"/>
      <c r="T364" s="278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9" t="s">
        <v>161</v>
      </c>
      <c r="AU364" s="279" t="s">
        <v>86</v>
      </c>
      <c r="AV364" s="15" t="s">
        <v>159</v>
      </c>
      <c r="AW364" s="15" t="s">
        <v>34</v>
      </c>
      <c r="AX364" s="15" t="s">
        <v>77</v>
      </c>
      <c r="AY364" s="279" t="s">
        <v>153</v>
      </c>
    </row>
    <row r="365" spans="1:51" s="13" customFormat="1" ht="12">
      <c r="A365" s="13"/>
      <c r="B365" s="239"/>
      <c r="C365" s="240"/>
      <c r="D365" s="241" t="s">
        <v>161</v>
      </c>
      <c r="E365" s="242" t="s">
        <v>1</v>
      </c>
      <c r="F365" s="243" t="s">
        <v>978</v>
      </c>
      <c r="G365" s="240"/>
      <c r="H365" s="244">
        <v>763.74</v>
      </c>
      <c r="I365" s="245"/>
      <c r="J365" s="240"/>
      <c r="K365" s="240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161</v>
      </c>
      <c r="AU365" s="250" t="s">
        <v>86</v>
      </c>
      <c r="AV365" s="13" t="s">
        <v>86</v>
      </c>
      <c r="AW365" s="13" t="s">
        <v>34</v>
      </c>
      <c r="AX365" s="13" t="s">
        <v>84</v>
      </c>
      <c r="AY365" s="250" t="s">
        <v>153</v>
      </c>
    </row>
    <row r="366" spans="1:65" s="2" customFormat="1" ht="24.15" customHeight="1">
      <c r="A366" s="38"/>
      <c r="B366" s="39"/>
      <c r="C366" s="226" t="s">
        <v>979</v>
      </c>
      <c r="D366" s="226" t="s">
        <v>155</v>
      </c>
      <c r="E366" s="227" t="s">
        <v>980</v>
      </c>
      <c r="F366" s="228" t="s">
        <v>981</v>
      </c>
      <c r="G366" s="229" t="s">
        <v>243</v>
      </c>
      <c r="H366" s="230">
        <v>43.48</v>
      </c>
      <c r="I366" s="231"/>
      <c r="J366" s="232">
        <f>ROUND(I366*H366,2)</f>
        <v>0</v>
      </c>
      <c r="K366" s="228" t="s">
        <v>166</v>
      </c>
      <c r="L366" s="44"/>
      <c r="M366" s="233" t="s">
        <v>1</v>
      </c>
      <c r="N366" s="234" t="s">
        <v>42</v>
      </c>
      <c r="O366" s="91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7" t="s">
        <v>159</v>
      </c>
      <c r="AT366" s="237" t="s">
        <v>155</v>
      </c>
      <c r="AU366" s="237" t="s">
        <v>86</v>
      </c>
      <c r="AY366" s="17" t="s">
        <v>153</v>
      </c>
      <c r="BE366" s="238">
        <f>IF(N366="základní",J366,0)</f>
        <v>0</v>
      </c>
      <c r="BF366" s="238">
        <f>IF(N366="snížená",J366,0)</f>
        <v>0</v>
      </c>
      <c r="BG366" s="238">
        <f>IF(N366="zákl. přenesená",J366,0)</f>
        <v>0</v>
      </c>
      <c r="BH366" s="238">
        <f>IF(N366="sníž. přenesená",J366,0)</f>
        <v>0</v>
      </c>
      <c r="BI366" s="238">
        <f>IF(N366="nulová",J366,0)</f>
        <v>0</v>
      </c>
      <c r="BJ366" s="17" t="s">
        <v>84</v>
      </c>
      <c r="BK366" s="238">
        <f>ROUND(I366*H366,2)</f>
        <v>0</v>
      </c>
      <c r="BL366" s="17" t="s">
        <v>159</v>
      </c>
      <c r="BM366" s="237" t="s">
        <v>982</v>
      </c>
    </row>
    <row r="367" spans="1:51" s="13" customFormat="1" ht="12">
      <c r="A367" s="13"/>
      <c r="B367" s="239"/>
      <c r="C367" s="240"/>
      <c r="D367" s="241" t="s">
        <v>161</v>
      </c>
      <c r="E367" s="242" t="s">
        <v>1</v>
      </c>
      <c r="F367" s="243" t="s">
        <v>961</v>
      </c>
      <c r="G367" s="240"/>
      <c r="H367" s="244">
        <v>17.38</v>
      </c>
      <c r="I367" s="245"/>
      <c r="J367" s="240"/>
      <c r="K367" s="240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161</v>
      </c>
      <c r="AU367" s="250" t="s">
        <v>86</v>
      </c>
      <c r="AV367" s="13" t="s">
        <v>86</v>
      </c>
      <c r="AW367" s="13" t="s">
        <v>34</v>
      </c>
      <c r="AX367" s="13" t="s">
        <v>77</v>
      </c>
      <c r="AY367" s="250" t="s">
        <v>153</v>
      </c>
    </row>
    <row r="368" spans="1:51" s="13" customFormat="1" ht="12">
      <c r="A368" s="13"/>
      <c r="B368" s="239"/>
      <c r="C368" s="240"/>
      <c r="D368" s="241" t="s">
        <v>161</v>
      </c>
      <c r="E368" s="242" t="s">
        <v>1</v>
      </c>
      <c r="F368" s="243" t="s">
        <v>962</v>
      </c>
      <c r="G368" s="240"/>
      <c r="H368" s="244">
        <v>26.1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0" t="s">
        <v>161</v>
      </c>
      <c r="AU368" s="250" t="s">
        <v>86</v>
      </c>
      <c r="AV368" s="13" t="s">
        <v>86</v>
      </c>
      <c r="AW368" s="13" t="s">
        <v>34</v>
      </c>
      <c r="AX368" s="13" t="s">
        <v>77</v>
      </c>
      <c r="AY368" s="250" t="s">
        <v>153</v>
      </c>
    </row>
    <row r="369" spans="1:51" s="15" customFormat="1" ht="12">
      <c r="A369" s="15"/>
      <c r="B369" s="269"/>
      <c r="C369" s="270"/>
      <c r="D369" s="241" t="s">
        <v>161</v>
      </c>
      <c r="E369" s="271" t="s">
        <v>1</v>
      </c>
      <c r="F369" s="272" t="s">
        <v>390</v>
      </c>
      <c r="G369" s="270"/>
      <c r="H369" s="273">
        <v>43.48</v>
      </c>
      <c r="I369" s="274"/>
      <c r="J369" s="270"/>
      <c r="K369" s="270"/>
      <c r="L369" s="275"/>
      <c r="M369" s="276"/>
      <c r="N369" s="277"/>
      <c r="O369" s="277"/>
      <c r="P369" s="277"/>
      <c r="Q369" s="277"/>
      <c r="R369" s="277"/>
      <c r="S369" s="277"/>
      <c r="T369" s="27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9" t="s">
        <v>161</v>
      </c>
      <c r="AU369" s="279" t="s">
        <v>86</v>
      </c>
      <c r="AV369" s="15" t="s">
        <v>159</v>
      </c>
      <c r="AW369" s="15" t="s">
        <v>34</v>
      </c>
      <c r="AX369" s="15" t="s">
        <v>84</v>
      </c>
      <c r="AY369" s="279" t="s">
        <v>153</v>
      </c>
    </row>
    <row r="370" spans="1:65" s="2" customFormat="1" ht="24.15" customHeight="1">
      <c r="A370" s="38"/>
      <c r="B370" s="39"/>
      <c r="C370" s="226" t="s">
        <v>983</v>
      </c>
      <c r="D370" s="226" t="s">
        <v>155</v>
      </c>
      <c r="E370" s="227" t="s">
        <v>984</v>
      </c>
      <c r="F370" s="228" t="s">
        <v>985</v>
      </c>
      <c r="G370" s="229" t="s">
        <v>243</v>
      </c>
      <c r="H370" s="230">
        <v>84.86</v>
      </c>
      <c r="I370" s="231"/>
      <c r="J370" s="232">
        <f>ROUND(I370*H370,2)</f>
        <v>0</v>
      </c>
      <c r="K370" s="228" t="s">
        <v>166</v>
      </c>
      <c r="L370" s="44"/>
      <c r="M370" s="233" t="s">
        <v>1</v>
      </c>
      <c r="N370" s="234" t="s">
        <v>42</v>
      </c>
      <c r="O370" s="91"/>
      <c r="P370" s="235">
        <f>O370*H370</f>
        <v>0</v>
      </c>
      <c r="Q370" s="235">
        <v>0</v>
      </c>
      <c r="R370" s="235">
        <f>Q370*H370</f>
        <v>0</v>
      </c>
      <c r="S370" s="235">
        <v>0</v>
      </c>
      <c r="T370" s="236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7" t="s">
        <v>159</v>
      </c>
      <c r="AT370" s="237" t="s">
        <v>155</v>
      </c>
      <c r="AU370" s="237" t="s">
        <v>86</v>
      </c>
      <c r="AY370" s="17" t="s">
        <v>153</v>
      </c>
      <c r="BE370" s="238">
        <f>IF(N370="základní",J370,0)</f>
        <v>0</v>
      </c>
      <c r="BF370" s="238">
        <f>IF(N370="snížená",J370,0)</f>
        <v>0</v>
      </c>
      <c r="BG370" s="238">
        <f>IF(N370="zákl. přenesená",J370,0)</f>
        <v>0</v>
      </c>
      <c r="BH370" s="238">
        <f>IF(N370="sníž. přenesená",J370,0)</f>
        <v>0</v>
      </c>
      <c r="BI370" s="238">
        <f>IF(N370="nulová",J370,0)</f>
        <v>0</v>
      </c>
      <c r="BJ370" s="17" t="s">
        <v>84</v>
      </c>
      <c r="BK370" s="238">
        <f>ROUND(I370*H370,2)</f>
        <v>0</v>
      </c>
      <c r="BL370" s="17" t="s">
        <v>159</v>
      </c>
      <c r="BM370" s="237" t="s">
        <v>986</v>
      </c>
    </row>
    <row r="371" spans="1:51" s="13" customFormat="1" ht="12">
      <c r="A371" s="13"/>
      <c r="B371" s="239"/>
      <c r="C371" s="240"/>
      <c r="D371" s="241" t="s">
        <v>161</v>
      </c>
      <c r="E371" s="242" t="s">
        <v>1</v>
      </c>
      <c r="F371" s="243" t="s">
        <v>972</v>
      </c>
      <c r="G371" s="240"/>
      <c r="H371" s="244">
        <v>60.358</v>
      </c>
      <c r="I371" s="245"/>
      <c r="J371" s="240"/>
      <c r="K371" s="240"/>
      <c r="L371" s="246"/>
      <c r="M371" s="247"/>
      <c r="N371" s="248"/>
      <c r="O371" s="248"/>
      <c r="P371" s="248"/>
      <c r="Q371" s="248"/>
      <c r="R371" s="248"/>
      <c r="S371" s="248"/>
      <c r="T371" s="24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0" t="s">
        <v>161</v>
      </c>
      <c r="AU371" s="250" t="s">
        <v>86</v>
      </c>
      <c r="AV371" s="13" t="s">
        <v>86</v>
      </c>
      <c r="AW371" s="13" t="s">
        <v>34</v>
      </c>
      <c r="AX371" s="13" t="s">
        <v>77</v>
      </c>
      <c r="AY371" s="250" t="s">
        <v>153</v>
      </c>
    </row>
    <row r="372" spans="1:51" s="13" customFormat="1" ht="12">
      <c r="A372" s="13"/>
      <c r="B372" s="239"/>
      <c r="C372" s="240"/>
      <c r="D372" s="241" t="s">
        <v>161</v>
      </c>
      <c r="E372" s="242" t="s">
        <v>1</v>
      </c>
      <c r="F372" s="243" t="s">
        <v>973</v>
      </c>
      <c r="G372" s="240"/>
      <c r="H372" s="244">
        <v>24.502</v>
      </c>
      <c r="I372" s="245"/>
      <c r="J372" s="240"/>
      <c r="K372" s="240"/>
      <c r="L372" s="246"/>
      <c r="M372" s="247"/>
      <c r="N372" s="248"/>
      <c r="O372" s="248"/>
      <c r="P372" s="248"/>
      <c r="Q372" s="248"/>
      <c r="R372" s="248"/>
      <c r="S372" s="248"/>
      <c r="T372" s="24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0" t="s">
        <v>161</v>
      </c>
      <c r="AU372" s="250" t="s">
        <v>86</v>
      </c>
      <c r="AV372" s="13" t="s">
        <v>86</v>
      </c>
      <c r="AW372" s="13" t="s">
        <v>34</v>
      </c>
      <c r="AX372" s="13" t="s">
        <v>77</v>
      </c>
      <c r="AY372" s="250" t="s">
        <v>153</v>
      </c>
    </row>
    <row r="373" spans="1:51" s="15" customFormat="1" ht="12">
      <c r="A373" s="15"/>
      <c r="B373" s="269"/>
      <c r="C373" s="270"/>
      <c r="D373" s="241" t="s">
        <v>161</v>
      </c>
      <c r="E373" s="271" t="s">
        <v>1</v>
      </c>
      <c r="F373" s="272" t="s">
        <v>390</v>
      </c>
      <c r="G373" s="270"/>
      <c r="H373" s="273">
        <v>84.86</v>
      </c>
      <c r="I373" s="274"/>
      <c r="J373" s="270"/>
      <c r="K373" s="270"/>
      <c r="L373" s="275"/>
      <c r="M373" s="276"/>
      <c r="N373" s="277"/>
      <c r="O373" s="277"/>
      <c r="P373" s="277"/>
      <c r="Q373" s="277"/>
      <c r="R373" s="277"/>
      <c r="S373" s="277"/>
      <c r="T373" s="27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9" t="s">
        <v>161</v>
      </c>
      <c r="AU373" s="279" t="s">
        <v>86</v>
      </c>
      <c r="AV373" s="15" t="s">
        <v>159</v>
      </c>
      <c r="AW373" s="15" t="s">
        <v>34</v>
      </c>
      <c r="AX373" s="15" t="s">
        <v>84</v>
      </c>
      <c r="AY373" s="279" t="s">
        <v>153</v>
      </c>
    </row>
    <row r="374" spans="1:65" s="2" customFormat="1" ht="33" customHeight="1">
      <c r="A374" s="38"/>
      <c r="B374" s="39"/>
      <c r="C374" s="226" t="s">
        <v>987</v>
      </c>
      <c r="D374" s="226" t="s">
        <v>155</v>
      </c>
      <c r="E374" s="227" t="s">
        <v>988</v>
      </c>
      <c r="F374" s="228" t="s">
        <v>989</v>
      </c>
      <c r="G374" s="229" t="s">
        <v>243</v>
      </c>
      <c r="H374" s="230">
        <v>17.38</v>
      </c>
      <c r="I374" s="231"/>
      <c r="J374" s="232">
        <f>ROUND(I374*H374,2)</f>
        <v>0</v>
      </c>
      <c r="K374" s="228" t="s">
        <v>166</v>
      </c>
      <c r="L374" s="44"/>
      <c r="M374" s="233" t="s">
        <v>1</v>
      </c>
      <c r="N374" s="234" t="s">
        <v>42</v>
      </c>
      <c r="O374" s="91"/>
      <c r="P374" s="235">
        <f>O374*H374</f>
        <v>0</v>
      </c>
      <c r="Q374" s="235">
        <v>0</v>
      </c>
      <c r="R374" s="235">
        <f>Q374*H374</f>
        <v>0</v>
      </c>
      <c r="S374" s="235">
        <v>0</v>
      </c>
      <c r="T374" s="23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7" t="s">
        <v>159</v>
      </c>
      <c r="AT374" s="237" t="s">
        <v>155</v>
      </c>
      <c r="AU374" s="237" t="s">
        <v>86</v>
      </c>
      <c r="AY374" s="17" t="s">
        <v>153</v>
      </c>
      <c r="BE374" s="238">
        <f>IF(N374="základní",J374,0)</f>
        <v>0</v>
      </c>
      <c r="BF374" s="238">
        <f>IF(N374="snížená",J374,0)</f>
        <v>0</v>
      </c>
      <c r="BG374" s="238">
        <f>IF(N374="zákl. přenesená",J374,0)</f>
        <v>0</v>
      </c>
      <c r="BH374" s="238">
        <f>IF(N374="sníž. přenesená",J374,0)</f>
        <v>0</v>
      </c>
      <c r="BI374" s="238">
        <f>IF(N374="nulová",J374,0)</f>
        <v>0</v>
      </c>
      <c r="BJ374" s="17" t="s">
        <v>84</v>
      </c>
      <c r="BK374" s="238">
        <f>ROUND(I374*H374,2)</f>
        <v>0</v>
      </c>
      <c r="BL374" s="17" t="s">
        <v>159</v>
      </c>
      <c r="BM374" s="237" t="s">
        <v>990</v>
      </c>
    </row>
    <row r="375" spans="1:51" s="14" customFormat="1" ht="12">
      <c r="A375" s="14"/>
      <c r="B375" s="251"/>
      <c r="C375" s="252"/>
      <c r="D375" s="241" t="s">
        <v>161</v>
      </c>
      <c r="E375" s="253" t="s">
        <v>1</v>
      </c>
      <c r="F375" s="254" t="s">
        <v>991</v>
      </c>
      <c r="G375" s="252"/>
      <c r="H375" s="253" t="s">
        <v>1</v>
      </c>
      <c r="I375" s="255"/>
      <c r="J375" s="252"/>
      <c r="K375" s="252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161</v>
      </c>
      <c r="AU375" s="260" t="s">
        <v>86</v>
      </c>
      <c r="AV375" s="14" t="s">
        <v>84</v>
      </c>
      <c r="AW375" s="14" t="s">
        <v>34</v>
      </c>
      <c r="AX375" s="14" t="s">
        <v>77</v>
      </c>
      <c r="AY375" s="260" t="s">
        <v>153</v>
      </c>
    </row>
    <row r="376" spans="1:51" s="13" customFormat="1" ht="12">
      <c r="A376" s="13"/>
      <c r="B376" s="239"/>
      <c r="C376" s="240"/>
      <c r="D376" s="241" t="s">
        <v>161</v>
      </c>
      <c r="E376" s="242" t="s">
        <v>1</v>
      </c>
      <c r="F376" s="243" t="s">
        <v>992</v>
      </c>
      <c r="G376" s="240"/>
      <c r="H376" s="244">
        <v>17.38</v>
      </c>
      <c r="I376" s="245"/>
      <c r="J376" s="240"/>
      <c r="K376" s="240"/>
      <c r="L376" s="246"/>
      <c r="M376" s="247"/>
      <c r="N376" s="248"/>
      <c r="O376" s="248"/>
      <c r="P376" s="248"/>
      <c r="Q376" s="248"/>
      <c r="R376" s="248"/>
      <c r="S376" s="248"/>
      <c r="T376" s="24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0" t="s">
        <v>161</v>
      </c>
      <c r="AU376" s="250" t="s">
        <v>86</v>
      </c>
      <c r="AV376" s="13" t="s">
        <v>86</v>
      </c>
      <c r="AW376" s="13" t="s">
        <v>34</v>
      </c>
      <c r="AX376" s="13" t="s">
        <v>84</v>
      </c>
      <c r="AY376" s="250" t="s">
        <v>153</v>
      </c>
    </row>
    <row r="377" spans="1:65" s="2" customFormat="1" ht="24.15" customHeight="1">
      <c r="A377" s="38"/>
      <c r="B377" s="39"/>
      <c r="C377" s="226" t="s">
        <v>993</v>
      </c>
      <c r="D377" s="226" t="s">
        <v>155</v>
      </c>
      <c r="E377" s="227" t="s">
        <v>994</v>
      </c>
      <c r="F377" s="228" t="s">
        <v>242</v>
      </c>
      <c r="G377" s="229" t="s">
        <v>243</v>
      </c>
      <c r="H377" s="230">
        <v>86.458</v>
      </c>
      <c r="I377" s="231"/>
      <c r="J377" s="232">
        <f>ROUND(I377*H377,2)</f>
        <v>0</v>
      </c>
      <c r="K377" s="228" t="s">
        <v>166</v>
      </c>
      <c r="L377" s="44"/>
      <c r="M377" s="233" t="s">
        <v>1</v>
      </c>
      <c r="N377" s="234" t="s">
        <v>42</v>
      </c>
      <c r="O377" s="91"/>
      <c r="P377" s="235">
        <f>O377*H377</f>
        <v>0</v>
      </c>
      <c r="Q377" s="235">
        <v>0</v>
      </c>
      <c r="R377" s="235">
        <f>Q377*H377</f>
        <v>0</v>
      </c>
      <c r="S377" s="235">
        <v>0</v>
      </c>
      <c r="T377" s="23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7" t="s">
        <v>159</v>
      </c>
      <c r="AT377" s="237" t="s">
        <v>155</v>
      </c>
      <c r="AU377" s="237" t="s">
        <v>86</v>
      </c>
      <c r="AY377" s="17" t="s">
        <v>153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7" t="s">
        <v>84</v>
      </c>
      <c r="BK377" s="238">
        <f>ROUND(I377*H377,2)</f>
        <v>0</v>
      </c>
      <c r="BL377" s="17" t="s">
        <v>159</v>
      </c>
      <c r="BM377" s="237" t="s">
        <v>995</v>
      </c>
    </row>
    <row r="378" spans="1:51" s="13" customFormat="1" ht="12">
      <c r="A378" s="13"/>
      <c r="B378" s="239"/>
      <c r="C378" s="240"/>
      <c r="D378" s="241" t="s">
        <v>161</v>
      </c>
      <c r="E378" s="242" t="s">
        <v>1</v>
      </c>
      <c r="F378" s="243" t="s">
        <v>996</v>
      </c>
      <c r="G378" s="240"/>
      <c r="H378" s="244">
        <v>26.1</v>
      </c>
      <c r="I378" s="245"/>
      <c r="J378" s="240"/>
      <c r="K378" s="240"/>
      <c r="L378" s="246"/>
      <c r="M378" s="247"/>
      <c r="N378" s="248"/>
      <c r="O378" s="248"/>
      <c r="P378" s="248"/>
      <c r="Q378" s="248"/>
      <c r="R378" s="248"/>
      <c r="S378" s="248"/>
      <c r="T378" s="24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0" t="s">
        <v>161</v>
      </c>
      <c r="AU378" s="250" t="s">
        <v>86</v>
      </c>
      <c r="AV378" s="13" t="s">
        <v>86</v>
      </c>
      <c r="AW378" s="13" t="s">
        <v>34</v>
      </c>
      <c r="AX378" s="13" t="s">
        <v>77</v>
      </c>
      <c r="AY378" s="250" t="s">
        <v>153</v>
      </c>
    </row>
    <row r="379" spans="1:51" s="13" customFormat="1" ht="12">
      <c r="A379" s="13"/>
      <c r="B379" s="239"/>
      <c r="C379" s="240"/>
      <c r="D379" s="241" t="s">
        <v>161</v>
      </c>
      <c r="E379" s="242" t="s">
        <v>1</v>
      </c>
      <c r="F379" s="243" t="s">
        <v>997</v>
      </c>
      <c r="G379" s="240"/>
      <c r="H379" s="244">
        <v>60.358</v>
      </c>
      <c r="I379" s="245"/>
      <c r="J379" s="240"/>
      <c r="K379" s="240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161</v>
      </c>
      <c r="AU379" s="250" t="s">
        <v>86</v>
      </c>
      <c r="AV379" s="13" t="s">
        <v>86</v>
      </c>
      <c r="AW379" s="13" t="s">
        <v>34</v>
      </c>
      <c r="AX379" s="13" t="s">
        <v>77</v>
      </c>
      <c r="AY379" s="250" t="s">
        <v>153</v>
      </c>
    </row>
    <row r="380" spans="1:51" s="15" customFormat="1" ht="12">
      <c r="A380" s="15"/>
      <c r="B380" s="269"/>
      <c r="C380" s="270"/>
      <c r="D380" s="241" t="s">
        <v>161</v>
      </c>
      <c r="E380" s="271" t="s">
        <v>1</v>
      </c>
      <c r="F380" s="272" t="s">
        <v>390</v>
      </c>
      <c r="G380" s="270"/>
      <c r="H380" s="273">
        <v>86.458</v>
      </c>
      <c r="I380" s="274"/>
      <c r="J380" s="270"/>
      <c r="K380" s="270"/>
      <c r="L380" s="275"/>
      <c r="M380" s="276"/>
      <c r="N380" s="277"/>
      <c r="O380" s="277"/>
      <c r="P380" s="277"/>
      <c r="Q380" s="277"/>
      <c r="R380" s="277"/>
      <c r="S380" s="277"/>
      <c r="T380" s="278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9" t="s">
        <v>161</v>
      </c>
      <c r="AU380" s="279" t="s">
        <v>86</v>
      </c>
      <c r="AV380" s="15" t="s">
        <v>159</v>
      </c>
      <c r="AW380" s="15" t="s">
        <v>34</v>
      </c>
      <c r="AX380" s="15" t="s">
        <v>84</v>
      </c>
      <c r="AY380" s="279" t="s">
        <v>153</v>
      </c>
    </row>
    <row r="381" spans="1:63" s="12" customFormat="1" ht="22.8" customHeight="1">
      <c r="A381" s="12"/>
      <c r="B381" s="210"/>
      <c r="C381" s="211"/>
      <c r="D381" s="212" t="s">
        <v>76</v>
      </c>
      <c r="E381" s="224" t="s">
        <v>303</v>
      </c>
      <c r="F381" s="224" t="s">
        <v>304</v>
      </c>
      <c r="G381" s="211"/>
      <c r="H381" s="211"/>
      <c r="I381" s="214"/>
      <c r="J381" s="225">
        <f>BK381</f>
        <v>0</v>
      </c>
      <c r="K381" s="211"/>
      <c r="L381" s="216"/>
      <c r="M381" s="217"/>
      <c r="N381" s="218"/>
      <c r="O381" s="218"/>
      <c r="P381" s="219">
        <f>SUM(P382:P383)</f>
        <v>0</v>
      </c>
      <c r="Q381" s="218"/>
      <c r="R381" s="219">
        <f>SUM(R382:R383)</f>
        <v>0</v>
      </c>
      <c r="S381" s="218"/>
      <c r="T381" s="220">
        <f>SUM(T382:T383)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1" t="s">
        <v>84</v>
      </c>
      <c r="AT381" s="222" t="s">
        <v>76</v>
      </c>
      <c r="AU381" s="222" t="s">
        <v>84</v>
      </c>
      <c r="AY381" s="221" t="s">
        <v>153</v>
      </c>
      <c r="BK381" s="223">
        <f>SUM(BK382:BK383)</f>
        <v>0</v>
      </c>
    </row>
    <row r="382" spans="1:65" s="2" customFormat="1" ht="24.15" customHeight="1">
      <c r="A382" s="38"/>
      <c r="B382" s="39"/>
      <c r="C382" s="226" t="s">
        <v>998</v>
      </c>
      <c r="D382" s="226" t="s">
        <v>155</v>
      </c>
      <c r="E382" s="227" t="s">
        <v>999</v>
      </c>
      <c r="F382" s="228" t="s">
        <v>1000</v>
      </c>
      <c r="G382" s="229" t="s">
        <v>243</v>
      </c>
      <c r="H382" s="230">
        <v>334.834</v>
      </c>
      <c r="I382" s="231"/>
      <c r="J382" s="232">
        <f>ROUND(I382*H382,2)</f>
        <v>0</v>
      </c>
      <c r="K382" s="228" t="s">
        <v>166</v>
      </c>
      <c r="L382" s="44"/>
      <c r="M382" s="233" t="s">
        <v>1</v>
      </c>
      <c r="N382" s="234" t="s">
        <v>42</v>
      </c>
      <c r="O382" s="91"/>
      <c r="P382" s="235">
        <f>O382*H382</f>
        <v>0</v>
      </c>
      <c r="Q382" s="235">
        <v>0</v>
      </c>
      <c r="R382" s="235">
        <f>Q382*H382</f>
        <v>0</v>
      </c>
      <c r="S382" s="235">
        <v>0</v>
      </c>
      <c r="T382" s="236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7" t="s">
        <v>159</v>
      </c>
      <c r="AT382" s="237" t="s">
        <v>155</v>
      </c>
      <c r="AU382" s="237" t="s">
        <v>86</v>
      </c>
      <c r="AY382" s="17" t="s">
        <v>153</v>
      </c>
      <c r="BE382" s="238">
        <f>IF(N382="základní",J382,0)</f>
        <v>0</v>
      </c>
      <c r="BF382" s="238">
        <f>IF(N382="snížená",J382,0)</f>
        <v>0</v>
      </c>
      <c r="BG382" s="238">
        <f>IF(N382="zákl. přenesená",J382,0)</f>
        <v>0</v>
      </c>
      <c r="BH382" s="238">
        <f>IF(N382="sníž. přenesená",J382,0)</f>
        <v>0</v>
      </c>
      <c r="BI382" s="238">
        <f>IF(N382="nulová",J382,0)</f>
        <v>0</v>
      </c>
      <c r="BJ382" s="17" t="s">
        <v>84</v>
      </c>
      <c r="BK382" s="238">
        <f>ROUND(I382*H382,2)</f>
        <v>0</v>
      </c>
      <c r="BL382" s="17" t="s">
        <v>159</v>
      </c>
      <c r="BM382" s="237" t="s">
        <v>1001</v>
      </c>
    </row>
    <row r="383" spans="1:51" s="13" customFormat="1" ht="12">
      <c r="A383" s="13"/>
      <c r="B383" s="239"/>
      <c r="C383" s="240"/>
      <c r="D383" s="241" t="s">
        <v>161</v>
      </c>
      <c r="E383" s="242" t="s">
        <v>1</v>
      </c>
      <c r="F383" s="243" t="s">
        <v>1002</v>
      </c>
      <c r="G383" s="240"/>
      <c r="H383" s="244">
        <v>334.834</v>
      </c>
      <c r="I383" s="245"/>
      <c r="J383" s="240"/>
      <c r="K383" s="240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161</v>
      </c>
      <c r="AU383" s="250" t="s">
        <v>86</v>
      </c>
      <c r="AV383" s="13" t="s">
        <v>86</v>
      </c>
      <c r="AW383" s="13" t="s">
        <v>34</v>
      </c>
      <c r="AX383" s="13" t="s">
        <v>84</v>
      </c>
      <c r="AY383" s="250" t="s">
        <v>153</v>
      </c>
    </row>
    <row r="384" spans="1:63" s="12" customFormat="1" ht="25.9" customHeight="1">
      <c r="A384" s="12"/>
      <c r="B384" s="210"/>
      <c r="C384" s="211"/>
      <c r="D384" s="212" t="s">
        <v>76</v>
      </c>
      <c r="E384" s="213" t="s">
        <v>1003</v>
      </c>
      <c r="F384" s="213" t="s">
        <v>1004</v>
      </c>
      <c r="G384" s="211"/>
      <c r="H384" s="211"/>
      <c r="I384" s="214"/>
      <c r="J384" s="215">
        <f>BK384</f>
        <v>0</v>
      </c>
      <c r="K384" s="211"/>
      <c r="L384" s="216"/>
      <c r="M384" s="217"/>
      <c r="N384" s="218"/>
      <c r="O384" s="218"/>
      <c r="P384" s="219">
        <f>P385</f>
        <v>0</v>
      </c>
      <c r="Q384" s="218"/>
      <c r="R384" s="219">
        <f>R385</f>
        <v>0.34079800000000005</v>
      </c>
      <c r="S384" s="218"/>
      <c r="T384" s="220">
        <f>T385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1" t="s">
        <v>86</v>
      </c>
      <c r="AT384" s="222" t="s">
        <v>76</v>
      </c>
      <c r="AU384" s="222" t="s">
        <v>77</v>
      </c>
      <c r="AY384" s="221" t="s">
        <v>153</v>
      </c>
      <c r="BK384" s="223">
        <f>BK385</f>
        <v>0</v>
      </c>
    </row>
    <row r="385" spans="1:63" s="12" customFormat="1" ht="22.8" customHeight="1">
      <c r="A385" s="12"/>
      <c r="B385" s="210"/>
      <c r="C385" s="211"/>
      <c r="D385" s="212" t="s">
        <v>76</v>
      </c>
      <c r="E385" s="224" t="s">
        <v>1005</v>
      </c>
      <c r="F385" s="224" t="s">
        <v>1006</v>
      </c>
      <c r="G385" s="211"/>
      <c r="H385" s="211"/>
      <c r="I385" s="214"/>
      <c r="J385" s="225">
        <f>BK385</f>
        <v>0</v>
      </c>
      <c r="K385" s="211"/>
      <c r="L385" s="216"/>
      <c r="M385" s="217"/>
      <c r="N385" s="218"/>
      <c r="O385" s="218"/>
      <c r="P385" s="219">
        <f>SUM(P386:P408)</f>
        <v>0</v>
      </c>
      <c r="Q385" s="218"/>
      <c r="R385" s="219">
        <f>SUM(R386:R408)</f>
        <v>0.34079800000000005</v>
      </c>
      <c r="S385" s="218"/>
      <c r="T385" s="220">
        <f>SUM(T386:T408)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1" t="s">
        <v>86</v>
      </c>
      <c r="AT385" s="222" t="s">
        <v>76</v>
      </c>
      <c r="AU385" s="222" t="s">
        <v>84</v>
      </c>
      <c r="AY385" s="221" t="s">
        <v>153</v>
      </c>
      <c r="BK385" s="223">
        <f>SUM(BK386:BK408)</f>
        <v>0</v>
      </c>
    </row>
    <row r="386" spans="1:65" s="2" customFormat="1" ht="24.15" customHeight="1">
      <c r="A386" s="38"/>
      <c r="B386" s="39"/>
      <c r="C386" s="226" t="s">
        <v>1007</v>
      </c>
      <c r="D386" s="226" t="s">
        <v>155</v>
      </c>
      <c r="E386" s="227" t="s">
        <v>1008</v>
      </c>
      <c r="F386" s="228" t="s">
        <v>1009</v>
      </c>
      <c r="G386" s="229" t="s">
        <v>158</v>
      </c>
      <c r="H386" s="230">
        <v>81.835</v>
      </c>
      <c r="I386" s="231"/>
      <c r="J386" s="232">
        <f>ROUND(I386*H386,2)</f>
        <v>0</v>
      </c>
      <c r="K386" s="228" t="s">
        <v>166</v>
      </c>
      <c r="L386" s="44"/>
      <c r="M386" s="233" t="s">
        <v>1</v>
      </c>
      <c r="N386" s="234" t="s">
        <v>42</v>
      </c>
      <c r="O386" s="91"/>
      <c r="P386" s="235">
        <f>O386*H386</f>
        <v>0</v>
      </c>
      <c r="Q386" s="235">
        <v>0</v>
      </c>
      <c r="R386" s="235">
        <f>Q386*H386</f>
        <v>0</v>
      </c>
      <c r="S386" s="235">
        <v>0</v>
      </c>
      <c r="T386" s="23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7" t="s">
        <v>282</v>
      </c>
      <c r="AT386" s="237" t="s">
        <v>155</v>
      </c>
      <c r="AU386" s="237" t="s">
        <v>86</v>
      </c>
      <c r="AY386" s="17" t="s">
        <v>153</v>
      </c>
      <c r="BE386" s="238">
        <f>IF(N386="základní",J386,0)</f>
        <v>0</v>
      </c>
      <c r="BF386" s="238">
        <f>IF(N386="snížená",J386,0)</f>
        <v>0</v>
      </c>
      <c r="BG386" s="238">
        <f>IF(N386="zákl. přenesená",J386,0)</f>
        <v>0</v>
      </c>
      <c r="BH386" s="238">
        <f>IF(N386="sníž. přenesená",J386,0)</f>
        <v>0</v>
      </c>
      <c r="BI386" s="238">
        <f>IF(N386="nulová",J386,0)</f>
        <v>0</v>
      </c>
      <c r="BJ386" s="17" t="s">
        <v>84</v>
      </c>
      <c r="BK386" s="238">
        <f>ROUND(I386*H386,2)</f>
        <v>0</v>
      </c>
      <c r="BL386" s="17" t="s">
        <v>282</v>
      </c>
      <c r="BM386" s="237" t="s">
        <v>1010</v>
      </c>
    </row>
    <row r="387" spans="1:51" s="14" customFormat="1" ht="12">
      <c r="A387" s="14"/>
      <c r="B387" s="251"/>
      <c r="C387" s="252"/>
      <c r="D387" s="241" t="s">
        <v>161</v>
      </c>
      <c r="E387" s="253" t="s">
        <v>1</v>
      </c>
      <c r="F387" s="254" t="s">
        <v>1011</v>
      </c>
      <c r="G387" s="252"/>
      <c r="H387" s="253" t="s">
        <v>1</v>
      </c>
      <c r="I387" s="255"/>
      <c r="J387" s="252"/>
      <c r="K387" s="252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161</v>
      </c>
      <c r="AU387" s="260" t="s">
        <v>86</v>
      </c>
      <c r="AV387" s="14" t="s">
        <v>84</v>
      </c>
      <c r="AW387" s="14" t="s">
        <v>34</v>
      </c>
      <c r="AX387" s="14" t="s">
        <v>77</v>
      </c>
      <c r="AY387" s="260" t="s">
        <v>153</v>
      </c>
    </row>
    <row r="388" spans="1:51" s="13" customFormat="1" ht="12">
      <c r="A388" s="13"/>
      <c r="B388" s="239"/>
      <c r="C388" s="240"/>
      <c r="D388" s="241" t="s">
        <v>161</v>
      </c>
      <c r="E388" s="242" t="s">
        <v>1</v>
      </c>
      <c r="F388" s="243" t="s">
        <v>1012</v>
      </c>
      <c r="G388" s="240"/>
      <c r="H388" s="244">
        <v>81.835</v>
      </c>
      <c r="I388" s="245"/>
      <c r="J388" s="240"/>
      <c r="K388" s="240"/>
      <c r="L388" s="246"/>
      <c r="M388" s="247"/>
      <c r="N388" s="248"/>
      <c r="O388" s="248"/>
      <c r="P388" s="248"/>
      <c r="Q388" s="248"/>
      <c r="R388" s="248"/>
      <c r="S388" s="248"/>
      <c r="T388" s="24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0" t="s">
        <v>161</v>
      </c>
      <c r="AU388" s="250" t="s">
        <v>86</v>
      </c>
      <c r="AV388" s="13" t="s">
        <v>86</v>
      </c>
      <c r="AW388" s="13" t="s">
        <v>34</v>
      </c>
      <c r="AX388" s="13" t="s">
        <v>84</v>
      </c>
      <c r="AY388" s="250" t="s">
        <v>153</v>
      </c>
    </row>
    <row r="389" spans="1:65" s="2" customFormat="1" ht="16.5" customHeight="1">
      <c r="A389" s="38"/>
      <c r="B389" s="39"/>
      <c r="C389" s="280" t="s">
        <v>1013</v>
      </c>
      <c r="D389" s="280" t="s">
        <v>560</v>
      </c>
      <c r="E389" s="281" t="s">
        <v>1014</v>
      </c>
      <c r="F389" s="282" t="s">
        <v>1015</v>
      </c>
      <c r="G389" s="283" t="s">
        <v>243</v>
      </c>
      <c r="H389" s="284">
        <v>0.025</v>
      </c>
      <c r="I389" s="285"/>
      <c r="J389" s="286">
        <f>ROUND(I389*H389,2)</f>
        <v>0</v>
      </c>
      <c r="K389" s="282" t="s">
        <v>166</v>
      </c>
      <c r="L389" s="287"/>
      <c r="M389" s="288" t="s">
        <v>1</v>
      </c>
      <c r="N389" s="289" t="s">
        <v>42</v>
      </c>
      <c r="O389" s="91"/>
      <c r="P389" s="235">
        <f>O389*H389</f>
        <v>0</v>
      </c>
      <c r="Q389" s="235">
        <v>1</v>
      </c>
      <c r="R389" s="235">
        <f>Q389*H389</f>
        <v>0.025</v>
      </c>
      <c r="S389" s="235">
        <v>0</v>
      </c>
      <c r="T389" s="236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7" t="s">
        <v>740</v>
      </c>
      <c r="AT389" s="237" t="s">
        <v>560</v>
      </c>
      <c r="AU389" s="237" t="s">
        <v>86</v>
      </c>
      <c r="AY389" s="17" t="s">
        <v>153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7" t="s">
        <v>84</v>
      </c>
      <c r="BK389" s="238">
        <f>ROUND(I389*H389,2)</f>
        <v>0</v>
      </c>
      <c r="BL389" s="17" t="s">
        <v>282</v>
      </c>
      <c r="BM389" s="237" t="s">
        <v>1016</v>
      </c>
    </row>
    <row r="390" spans="1:47" s="2" customFormat="1" ht="12">
      <c r="A390" s="38"/>
      <c r="B390" s="39"/>
      <c r="C390" s="40"/>
      <c r="D390" s="241" t="s">
        <v>1017</v>
      </c>
      <c r="E390" s="40"/>
      <c r="F390" s="290" t="s">
        <v>1018</v>
      </c>
      <c r="G390" s="40"/>
      <c r="H390" s="40"/>
      <c r="I390" s="291"/>
      <c r="J390" s="40"/>
      <c r="K390" s="40"/>
      <c r="L390" s="44"/>
      <c r="M390" s="292"/>
      <c r="N390" s="293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1017</v>
      </c>
      <c r="AU390" s="17" t="s">
        <v>86</v>
      </c>
    </row>
    <row r="391" spans="1:51" s="14" customFormat="1" ht="12">
      <c r="A391" s="14"/>
      <c r="B391" s="251"/>
      <c r="C391" s="252"/>
      <c r="D391" s="241" t="s">
        <v>161</v>
      </c>
      <c r="E391" s="253" t="s">
        <v>1</v>
      </c>
      <c r="F391" s="254" t="s">
        <v>1011</v>
      </c>
      <c r="G391" s="252"/>
      <c r="H391" s="253" t="s">
        <v>1</v>
      </c>
      <c r="I391" s="255"/>
      <c r="J391" s="252"/>
      <c r="K391" s="252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161</v>
      </c>
      <c r="AU391" s="260" t="s">
        <v>86</v>
      </c>
      <c r="AV391" s="14" t="s">
        <v>84</v>
      </c>
      <c r="AW391" s="14" t="s">
        <v>34</v>
      </c>
      <c r="AX391" s="14" t="s">
        <v>77</v>
      </c>
      <c r="AY391" s="260" t="s">
        <v>153</v>
      </c>
    </row>
    <row r="392" spans="1:51" s="13" customFormat="1" ht="12">
      <c r="A392" s="13"/>
      <c r="B392" s="239"/>
      <c r="C392" s="240"/>
      <c r="D392" s="241" t="s">
        <v>161</v>
      </c>
      <c r="E392" s="242" t="s">
        <v>1</v>
      </c>
      <c r="F392" s="243" t="s">
        <v>1019</v>
      </c>
      <c r="G392" s="240"/>
      <c r="H392" s="244">
        <v>0.025</v>
      </c>
      <c r="I392" s="245"/>
      <c r="J392" s="240"/>
      <c r="K392" s="240"/>
      <c r="L392" s="246"/>
      <c r="M392" s="247"/>
      <c r="N392" s="248"/>
      <c r="O392" s="248"/>
      <c r="P392" s="248"/>
      <c r="Q392" s="248"/>
      <c r="R392" s="248"/>
      <c r="S392" s="248"/>
      <c r="T392" s="24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0" t="s">
        <v>161</v>
      </c>
      <c r="AU392" s="250" t="s">
        <v>86</v>
      </c>
      <c r="AV392" s="13" t="s">
        <v>86</v>
      </c>
      <c r="AW392" s="13" t="s">
        <v>34</v>
      </c>
      <c r="AX392" s="13" t="s">
        <v>84</v>
      </c>
      <c r="AY392" s="250" t="s">
        <v>153</v>
      </c>
    </row>
    <row r="393" spans="1:65" s="2" customFormat="1" ht="24.15" customHeight="1">
      <c r="A393" s="38"/>
      <c r="B393" s="39"/>
      <c r="C393" s="226" t="s">
        <v>1020</v>
      </c>
      <c r="D393" s="226" t="s">
        <v>155</v>
      </c>
      <c r="E393" s="227" t="s">
        <v>1021</v>
      </c>
      <c r="F393" s="228" t="s">
        <v>1022</v>
      </c>
      <c r="G393" s="229" t="s">
        <v>158</v>
      </c>
      <c r="H393" s="230">
        <v>163.669</v>
      </c>
      <c r="I393" s="231"/>
      <c r="J393" s="232">
        <f>ROUND(I393*H393,2)</f>
        <v>0</v>
      </c>
      <c r="K393" s="228" t="s">
        <v>166</v>
      </c>
      <c r="L393" s="44"/>
      <c r="M393" s="233" t="s">
        <v>1</v>
      </c>
      <c r="N393" s="234" t="s">
        <v>42</v>
      </c>
      <c r="O393" s="91"/>
      <c r="P393" s="235">
        <f>O393*H393</f>
        <v>0</v>
      </c>
      <c r="Q393" s="235">
        <v>0</v>
      </c>
      <c r="R393" s="235">
        <f>Q393*H393</f>
        <v>0</v>
      </c>
      <c r="S393" s="235">
        <v>0</v>
      </c>
      <c r="T393" s="23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7" t="s">
        <v>282</v>
      </c>
      <c r="AT393" s="237" t="s">
        <v>155</v>
      </c>
      <c r="AU393" s="237" t="s">
        <v>86</v>
      </c>
      <c r="AY393" s="17" t="s">
        <v>153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7" t="s">
        <v>84</v>
      </c>
      <c r="BK393" s="238">
        <f>ROUND(I393*H393,2)</f>
        <v>0</v>
      </c>
      <c r="BL393" s="17" t="s">
        <v>282</v>
      </c>
      <c r="BM393" s="237" t="s">
        <v>1023</v>
      </c>
    </row>
    <row r="394" spans="1:51" s="14" customFormat="1" ht="12">
      <c r="A394" s="14"/>
      <c r="B394" s="251"/>
      <c r="C394" s="252"/>
      <c r="D394" s="241" t="s">
        <v>161</v>
      </c>
      <c r="E394" s="253" t="s">
        <v>1</v>
      </c>
      <c r="F394" s="254" t="s">
        <v>1024</v>
      </c>
      <c r="G394" s="252"/>
      <c r="H394" s="253" t="s">
        <v>1</v>
      </c>
      <c r="I394" s="255"/>
      <c r="J394" s="252"/>
      <c r="K394" s="252"/>
      <c r="L394" s="256"/>
      <c r="M394" s="257"/>
      <c r="N394" s="258"/>
      <c r="O394" s="258"/>
      <c r="P394" s="258"/>
      <c r="Q394" s="258"/>
      <c r="R394" s="258"/>
      <c r="S394" s="258"/>
      <c r="T394" s="25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0" t="s">
        <v>161</v>
      </c>
      <c r="AU394" s="260" t="s">
        <v>86</v>
      </c>
      <c r="AV394" s="14" t="s">
        <v>84</v>
      </c>
      <c r="AW394" s="14" t="s">
        <v>34</v>
      </c>
      <c r="AX394" s="14" t="s">
        <v>77</v>
      </c>
      <c r="AY394" s="260" t="s">
        <v>153</v>
      </c>
    </row>
    <row r="395" spans="1:51" s="13" customFormat="1" ht="12">
      <c r="A395" s="13"/>
      <c r="B395" s="239"/>
      <c r="C395" s="240"/>
      <c r="D395" s="241" t="s">
        <v>161</v>
      </c>
      <c r="E395" s="242" t="s">
        <v>1</v>
      </c>
      <c r="F395" s="243" t="s">
        <v>1025</v>
      </c>
      <c r="G395" s="240"/>
      <c r="H395" s="244">
        <v>163.669</v>
      </c>
      <c r="I395" s="245"/>
      <c r="J395" s="240"/>
      <c r="K395" s="240"/>
      <c r="L395" s="246"/>
      <c r="M395" s="247"/>
      <c r="N395" s="248"/>
      <c r="O395" s="248"/>
      <c r="P395" s="248"/>
      <c r="Q395" s="248"/>
      <c r="R395" s="248"/>
      <c r="S395" s="248"/>
      <c r="T395" s="24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0" t="s">
        <v>161</v>
      </c>
      <c r="AU395" s="250" t="s">
        <v>86</v>
      </c>
      <c r="AV395" s="13" t="s">
        <v>86</v>
      </c>
      <c r="AW395" s="13" t="s">
        <v>34</v>
      </c>
      <c r="AX395" s="13" t="s">
        <v>84</v>
      </c>
      <c r="AY395" s="250" t="s">
        <v>153</v>
      </c>
    </row>
    <row r="396" spans="1:65" s="2" customFormat="1" ht="16.5" customHeight="1">
      <c r="A396" s="38"/>
      <c r="B396" s="39"/>
      <c r="C396" s="280" t="s">
        <v>1026</v>
      </c>
      <c r="D396" s="280" t="s">
        <v>560</v>
      </c>
      <c r="E396" s="281" t="s">
        <v>1027</v>
      </c>
      <c r="F396" s="282" t="s">
        <v>1028</v>
      </c>
      <c r="G396" s="283" t="s">
        <v>243</v>
      </c>
      <c r="H396" s="284">
        <v>0.049</v>
      </c>
      <c r="I396" s="285"/>
      <c r="J396" s="286">
        <f>ROUND(I396*H396,2)</f>
        <v>0</v>
      </c>
      <c r="K396" s="282" t="s">
        <v>166</v>
      </c>
      <c r="L396" s="287"/>
      <c r="M396" s="288" t="s">
        <v>1</v>
      </c>
      <c r="N396" s="289" t="s">
        <v>42</v>
      </c>
      <c r="O396" s="91"/>
      <c r="P396" s="235">
        <f>O396*H396</f>
        <v>0</v>
      </c>
      <c r="Q396" s="235">
        <v>1</v>
      </c>
      <c r="R396" s="235">
        <f>Q396*H396</f>
        <v>0.049</v>
      </c>
      <c r="S396" s="235">
        <v>0</v>
      </c>
      <c r="T396" s="236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7" t="s">
        <v>740</v>
      </c>
      <c r="AT396" s="237" t="s">
        <v>560</v>
      </c>
      <c r="AU396" s="237" t="s">
        <v>86</v>
      </c>
      <c r="AY396" s="17" t="s">
        <v>153</v>
      </c>
      <c r="BE396" s="238">
        <f>IF(N396="základní",J396,0)</f>
        <v>0</v>
      </c>
      <c r="BF396" s="238">
        <f>IF(N396="snížená",J396,0)</f>
        <v>0</v>
      </c>
      <c r="BG396" s="238">
        <f>IF(N396="zákl. přenesená",J396,0)</f>
        <v>0</v>
      </c>
      <c r="BH396" s="238">
        <f>IF(N396="sníž. přenesená",J396,0)</f>
        <v>0</v>
      </c>
      <c r="BI396" s="238">
        <f>IF(N396="nulová",J396,0)</f>
        <v>0</v>
      </c>
      <c r="BJ396" s="17" t="s">
        <v>84</v>
      </c>
      <c r="BK396" s="238">
        <f>ROUND(I396*H396,2)</f>
        <v>0</v>
      </c>
      <c r="BL396" s="17" t="s">
        <v>282</v>
      </c>
      <c r="BM396" s="237" t="s">
        <v>1029</v>
      </c>
    </row>
    <row r="397" spans="1:51" s="14" customFormat="1" ht="12">
      <c r="A397" s="14"/>
      <c r="B397" s="251"/>
      <c r="C397" s="252"/>
      <c r="D397" s="241" t="s">
        <v>161</v>
      </c>
      <c r="E397" s="253" t="s">
        <v>1</v>
      </c>
      <c r="F397" s="254" t="s">
        <v>1030</v>
      </c>
      <c r="G397" s="252"/>
      <c r="H397" s="253" t="s">
        <v>1</v>
      </c>
      <c r="I397" s="255"/>
      <c r="J397" s="252"/>
      <c r="K397" s="252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161</v>
      </c>
      <c r="AU397" s="260" t="s">
        <v>86</v>
      </c>
      <c r="AV397" s="14" t="s">
        <v>84</v>
      </c>
      <c r="AW397" s="14" t="s">
        <v>34</v>
      </c>
      <c r="AX397" s="14" t="s">
        <v>77</v>
      </c>
      <c r="AY397" s="260" t="s">
        <v>153</v>
      </c>
    </row>
    <row r="398" spans="1:51" s="13" customFormat="1" ht="12">
      <c r="A398" s="13"/>
      <c r="B398" s="239"/>
      <c r="C398" s="240"/>
      <c r="D398" s="241" t="s">
        <v>161</v>
      </c>
      <c r="E398" s="242" t="s">
        <v>1</v>
      </c>
      <c r="F398" s="243" t="s">
        <v>1031</v>
      </c>
      <c r="G398" s="240"/>
      <c r="H398" s="244">
        <v>0.049</v>
      </c>
      <c r="I398" s="245"/>
      <c r="J398" s="240"/>
      <c r="K398" s="240"/>
      <c r="L398" s="246"/>
      <c r="M398" s="247"/>
      <c r="N398" s="248"/>
      <c r="O398" s="248"/>
      <c r="P398" s="248"/>
      <c r="Q398" s="248"/>
      <c r="R398" s="248"/>
      <c r="S398" s="248"/>
      <c r="T398" s="24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0" t="s">
        <v>161</v>
      </c>
      <c r="AU398" s="250" t="s">
        <v>86</v>
      </c>
      <c r="AV398" s="13" t="s">
        <v>86</v>
      </c>
      <c r="AW398" s="13" t="s">
        <v>34</v>
      </c>
      <c r="AX398" s="13" t="s">
        <v>84</v>
      </c>
      <c r="AY398" s="250" t="s">
        <v>153</v>
      </c>
    </row>
    <row r="399" spans="1:65" s="2" customFormat="1" ht="21.75" customHeight="1">
      <c r="A399" s="38"/>
      <c r="B399" s="39"/>
      <c r="C399" s="226" t="s">
        <v>1032</v>
      </c>
      <c r="D399" s="226" t="s">
        <v>155</v>
      </c>
      <c r="E399" s="227" t="s">
        <v>1033</v>
      </c>
      <c r="F399" s="228" t="s">
        <v>1034</v>
      </c>
      <c r="G399" s="229" t="s">
        <v>158</v>
      </c>
      <c r="H399" s="230">
        <v>45.22</v>
      </c>
      <c r="I399" s="231"/>
      <c r="J399" s="232">
        <f>ROUND(I399*H399,2)</f>
        <v>0</v>
      </c>
      <c r="K399" s="228" t="s">
        <v>166</v>
      </c>
      <c r="L399" s="44"/>
      <c r="M399" s="233" t="s">
        <v>1</v>
      </c>
      <c r="N399" s="234" t="s">
        <v>42</v>
      </c>
      <c r="O399" s="91"/>
      <c r="P399" s="235">
        <f>O399*H399</f>
        <v>0</v>
      </c>
      <c r="Q399" s="235">
        <v>0.00038</v>
      </c>
      <c r="R399" s="235">
        <f>Q399*H399</f>
        <v>0.0171836</v>
      </c>
      <c r="S399" s="235">
        <v>0</v>
      </c>
      <c r="T399" s="23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7" t="s">
        <v>282</v>
      </c>
      <c r="AT399" s="237" t="s">
        <v>155</v>
      </c>
      <c r="AU399" s="237" t="s">
        <v>86</v>
      </c>
      <c r="AY399" s="17" t="s">
        <v>153</v>
      </c>
      <c r="BE399" s="238">
        <f>IF(N399="základní",J399,0)</f>
        <v>0</v>
      </c>
      <c r="BF399" s="238">
        <f>IF(N399="snížená",J399,0)</f>
        <v>0</v>
      </c>
      <c r="BG399" s="238">
        <f>IF(N399="zákl. přenesená",J399,0)</f>
        <v>0</v>
      </c>
      <c r="BH399" s="238">
        <f>IF(N399="sníž. přenesená",J399,0)</f>
        <v>0</v>
      </c>
      <c r="BI399" s="238">
        <f>IF(N399="nulová",J399,0)</f>
        <v>0</v>
      </c>
      <c r="BJ399" s="17" t="s">
        <v>84</v>
      </c>
      <c r="BK399" s="238">
        <f>ROUND(I399*H399,2)</f>
        <v>0</v>
      </c>
      <c r="BL399" s="17" t="s">
        <v>282</v>
      </c>
      <c r="BM399" s="237" t="s">
        <v>1035</v>
      </c>
    </row>
    <row r="400" spans="1:51" s="13" customFormat="1" ht="12">
      <c r="A400" s="13"/>
      <c r="B400" s="239"/>
      <c r="C400" s="240"/>
      <c r="D400" s="241" t="s">
        <v>161</v>
      </c>
      <c r="E400" s="242" t="s">
        <v>1</v>
      </c>
      <c r="F400" s="243" t="s">
        <v>1036</v>
      </c>
      <c r="G400" s="240"/>
      <c r="H400" s="244">
        <v>37.082</v>
      </c>
      <c r="I400" s="245"/>
      <c r="J400" s="240"/>
      <c r="K400" s="240"/>
      <c r="L400" s="246"/>
      <c r="M400" s="247"/>
      <c r="N400" s="248"/>
      <c r="O400" s="248"/>
      <c r="P400" s="248"/>
      <c r="Q400" s="248"/>
      <c r="R400" s="248"/>
      <c r="S400" s="248"/>
      <c r="T400" s="24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0" t="s">
        <v>161</v>
      </c>
      <c r="AU400" s="250" t="s">
        <v>86</v>
      </c>
      <c r="AV400" s="13" t="s">
        <v>86</v>
      </c>
      <c r="AW400" s="13" t="s">
        <v>34</v>
      </c>
      <c r="AX400" s="13" t="s">
        <v>77</v>
      </c>
      <c r="AY400" s="250" t="s">
        <v>153</v>
      </c>
    </row>
    <row r="401" spans="1:51" s="13" customFormat="1" ht="12">
      <c r="A401" s="13"/>
      <c r="B401" s="239"/>
      <c r="C401" s="240"/>
      <c r="D401" s="241" t="s">
        <v>161</v>
      </c>
      <c r="E401" s="242" t="s">
        <v>1</v>
      </c>
      <c r="F401" s="243" t="s">
        <v>1037</v>
      </c>
      <c r="G401" s="240"/>
      <c r="H401" s="244">
        <v>8.138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0" t="s">
        <v>161</v>
      </c>
      <c r="AU401" s="250" t="s">
        <v>86</v>
      </c>
      <c r="AV401" s="13" t="s">
        <v>86</v>
      </c>
      <c r="AW401" s="13" t="s">
        <v>34</v>
      </c>
      <c r="AX401" s="13" t="s">
        <v>77</v>
      </c>
      <c r="AY401" s="250" t="s">
        <v>153</v>
      </c>
    </row>
    <row r="402" spans="1:51" s="15" customFormat="1" ht="12">
      <c r="A402" s="15"/>
      <c r="B402" s="269"/>
      <c r="C402" s="270"/>
      <c r="D402" s="241" t="s">
        <v>161</v>
      </c>
      <c r="E402" s="271" t="s">
        <v>1</v>
      </c>
      <c r="F402" s="272" t="s">
        <v>390</v>
      </c>
      <c r="G402" s="270"/>
      <c r="H402" s="273">
        <v>45.22</v>
      </c>
      <c r="I402" s="274"/>
      <c r="J402" s="270"/>
      <c r="K402" s="270"/>
      <c r="L402" s="275"/>
      <c r="M402" s="276"/>
      <c r="N402" s="277"/>
      <c r="O402" s="277"/>
      <c r="P402" s="277"/>
      <c r="Q402" s="277"/>
      <c r="R402" s="277"/>
      <c r="S402" s="277"/>
      <c r="T402" s="27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9" t="s">
        <v>161</v>
      </c>
      <c r="AU402" s="279" t="s">
        <v>86</v>
      </c>
      <c r="AV402" s="15" t="s">
        <v>159</v>
      </c>
      <c r="AW402" s="15" t="s">
        <v>34</v>
      </c>
      <c r="AX402" s="15" t="s">
        <v>84</v>
      </c>
      <c r="AY402" s="279" t="s">
        <v>153</v>
      </c>
    </row>
    <row r="403" spans="1:65" s="2" customFormat="1" ht="37.8" customHeight="1">
      <c r="A403" s="38"/>
      <c r="B403" s="39"/>
      <c r="C403" s="280" t="s">
        <v>1038</v>
      </c>
      <c r="D403" s="280" t="s">
        <v>560</v>
      </c>
      <c r="E403" s="281" t="s">
        <v>1039</v>
      </c>
      <c r="F403" s="282" t="s">
        <v>1040</v>
      </c>
      <c r="G403" s="283" t="s">
        <v>158</v>
      </c>
      <c r="H403" s="284">
        <v>52.003</v>
      </c>
      <c r="I403" s="285"/>
      <c r="J403" s="286">
        <f>ROUND(I403*H403,2)</f>
        <v>0</v>
      </c>
      <c r="K403" s="282" t="s">
        <v>166</v>
      </c>
      <c r="L403" s="287"/>
      <c r="M403" s="288" t="s">
        <v>1</v>
      </c>
      <c r="N403" s="289" t="s">
        <v>42</v>
      </c>
      <c r="O403" s="91"/>
      <c r="P403" s="235">
        <f>O403*H403</f>
        <v>0</v>
      </c>
      <c r="Q403" s="235">
        <v>0.0048</v>
      </c>
      <c r="R403" s="235">
        <f>Q403*H403</f>
        <v>0.2496144</v>
      </c>
      <c r="S403" s="235">
        <v>0</v>
      </c>
      <c r="T403" s="236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7" t="s">
        <v>740</v>
      </c>
      <c r="AT403" s="237" t="s">
        <v>560</v>
      </c>
      <c r="AU403" s="237" t="s">
        <v>86</v>
      </c>
      <c r="AY403" s="17" t="s">
        <v>153</v>
      </c>
      <c r="BE403" s="238">
        <f>IF(N403="základní",J403,0)</f>
        <v>0</v>
      </c>
      <c r="BF403" s="238">
        <f>IF(N403="snížená",J403,0)</f>
        <v>0</v>
      </c>
      <c r="BG403" s="238">
        <f>IF(N403="zákl. přenesená",J403,0)</f>
        <v>0</v>
      </c>
      <c r="BH403" s="238">
        <f>IF(N403="sníž. přenesená",J403,0)</f>
        <v>0</v>
      </c>
      <c r="BI403" s="238">
        <f>IF(N403="nulová",J403,0)</f>
        <v>0</v>
      </c>
      <c r="BJ403" s="17" t="s">
        <v>84</v>
      </c>
      <c r="BK403" s="238">
        <f>ROUND(I403*H403,2)</f>
        <v>0</v>
      </c>
      <c r="BL403" s="17" t="s">
        <v>282</v>
      </c>
      <c r="BM403" s="237" t="s">
        <v>1041</v>
      </c>
    </row>
    <row r="404" spans="1:51" s="13" customFormat="1" ht="12">
      <c r="A404" s="13"/>
      <c r="B404" s="239"/>
      <c r="C404" s="240"/>
      <c r="D404" s="241" t="s">
        <v>161</v>
      </c>
      <c r="E404" s="242" t="s">
        <v>1</v>
      </c>
      <c r="F404" s="243" t="s">
        <v>1042</v>
      </c>
      <c r="G404" s="240"/>
      <c r="H404" s="244">
        <v>45.22</v>
      </c>
      <c r="I404" s="245"/>
      <c r="J404" s="240"/>
      <c r="K404" s="240"/>
      <c r="L404" s="246"/>
      <c r="M404" s="247"/>
      <c r="N404" s="248"/>
      <c r="O404" s="248"/>
      <c r="P404" s="248"/>
      <c r="Q404" s="248"/>
      <c r="R404" s="248"/>
      <c r="S404" s="248"/>
      <c r="T404" s="24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0" t="s">
        <v>161</v>
      </c>
      <c r="AU404" s="250" t="s">
        <v>86</v>
      </c>
      <c r="AV404" s="13" t="s">
        <v>86</v>
      </c>
      <c r="AW404" s="13" t="s">
        <v>34</v>
      </c>
      <c r="AX404" s="13" t="s">
        <v>84</v>
      </c>
      <c r="AY404" s="250" t="s">
        <v>153</v>
      </c>
    </row>
    <row r="405" spans="1:51" s="13" customFormat="1" ht="12">
      <c r="A405" s="13"/>
      <c r="B405" s="239"/>
      <c r="C405" s="240"/>
      <c r="D405" s="241" t="s">
        <v>161</v>
      </c>
      <c r="E405" s="240"/>
      <c r="F405" s="243" t="s">
        <v>1043</v>
      </c>
      <c r="G405" s="240"/>
      <c r="H405" s="244">
        <v>52.003</v>
      </c>
      <c r="I405" s="245"/>
      <c r="J405" s="240"/>
      <c r="K405" s="240"/>
      <c r="L405" s="246"/>
      <c r="M405" s="247"/>
      <c r="N405" s="248"/>
      <c r="O405" s="248"/>
      <c r="P405" s="248"/>
      <c r="Q405" s="248"/>
      <c r="R405" s="248"/>
      <c r="S405" s="248"/>
      <c r="T405" s="24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0" t="s">
        <v>161</v>
      </c>
      <c r="AU405" s="250" t="s">
        <v>86</v>
      </c>
      <c r="AV405" s="13" t="s">
        <v>86</v>
      </c>
      <c r="AW405" s="13" t="s">
        <v>4</v>
      </c>
      <c r="AX405" s="13" t="s">
        <v>84</v>
      </c>
      <c r="AY405" s="250" t="s">
        <v>153</v>
      </c>
    </row>
    <row r="406" spans="1:65" s="2" customFormat="1" ht="16.5" customHeight="1">
      <c r="A406" s="38"/>
      <c r="B406" s="39"/>
      <c r="C406" s="226" t="s">
        <v>1044</v>
      </c>
      <c r="D406" s="226" t="s">
        <v>155</v>
      </c>
      <c r="E406" s="227" t="s">
        <v>1045</v>
      </c>
      <c r="F406" s="228" t="s">
        <v>1046</v>
      </c>
      <c r="G406" s="229" t="s">
        <v>158</v>
      </c>
      <c r="H406" s="230">
        <v>20.4</v>
      </c>
      <c r="I406" s="231"/>
      <c r="J406" s="232">
        <f>ROUND(I406*H406,2)</f>
        <v>0</v>
      </c>
      <c r="K406" s="228" t="s">
        <v>1</v>
      </c>
      <c r="L406" s="44"/>
      <c r="M406" s="233" t="s">
        <v>1</v>
      </c>
      <c r="N406" s="234" t="s">
        <v>42</v>
      </c>
      <c r="O406" s="91"/>
      <c r="P406" s="235">
        <f>O406*H406</f>
        <v>0</v>
      </c>
      <c r="Q406" s="235">
        <v>0</v>
      </c>
      <c r="R406" s="235">
        <f>Q406*H406</f>
        <v>0</v>
      </c>
      <c r="S406" s="235">
        <v>0</v>
      </c>
      <c r="T406" s="236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7" t="s">
        <v>282</v>
      </c>
      <c r="AT406" s="237" t="s">
        <v>155</v>
      </c>
      <c r="AU406" s="237" t="s">
        <v>86</v>
      </c>
      <c r="AY406" s="17" t="s">
        <v>153</v>
      </c>
      <c r="BE406" s="238">
        <f>IF(N406="základní",J406,0)</f>
        <v>0</v>
      </c>
      <c r="BF406" s="238">
        <f>IF(N406="snížená",J406,0)</f>
        <v>0</v>
      </c>
      <c r="BG406" s="238">
        <f>IF(N406="zákl. přenesená",J406,0)</f>
        <v>0</v>
      </c>
      <c r="BH406" s="238">
        <f>IF(N406="sníž. přenesená",J406,0)</f>
        <v>0</v>
      </c>
      <c r="BI406" s="238">
        <f>IF(N406="nulová",J406,0)</f>
        <v>0</v>
      </c>
      <c r="BJ406" s="17" t="s">
        <v>84</v>
      </c>
      <c r="BK406" s="238">
        <f>ROUND(I406*H406,2)</f>
        <v>0</v>
      </c>
      <c r="BL406" s="17" t="s">
        <v>282</v>
      </c>
      <c r="BM406" s="237" t="s">
        <v>1047</v>
      </c>
    </row>
    <row r="407" spans="1:51" s="14" customFormat="1" ht="12">
      <c r="A407" s="14"/>
      <c r="B407" s="251"/>
      <c r="C407" s="252"/>
      <c r="D407" s="241" t="s">
        <v>161</v>
      </c>
      <c r="E407" s="253" t="s">
        <v>1</v>
      </c>
      <c r="F407" s="254" t="s">
        <v>1048</v>
      </c>
      <c r="G407" s="252"/>
      <c r="H407" s="253" t="s">
        <v>1</v>
      </c>
      <c r="I407" s="255"/>
      <c r="J407" s="252"/>
      <c r="K407" s="252"/>
      <c r="L407" s="256"/>
      <c r="M407" s="257"/>
      <c r="N407" s="258"/>
      <c r="O407" s="258"/>
      <c r="P407" s="258"/>
      <c r="Q407" s="258"/>
      <c r="R407" s="258"/>
      <c r="S407" s="258"/>
      <c r="T407" s="25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0" t="s">
        <v>161</v>
      </c>
      <c r="AU407" s="260" t="s">
        <v>86</v>
      </c>
      <c r="AV407" s="14" t="s">
        <v>84</v>
      </c>
      <c r="AW407" s="14" t="s">
        <v>34</v>
      </c>
      <c r="AX407" s="14" t="s">
        <v>77</v>
      </c>
      <c r="AY407" s="260" t="s">
        <v>153</v>
      </c>
    </row>
    <row r="408" spans="1:51" s="13" customFormat="1" ht="12">
      <c r="A408" s="13"/>
      <c r="B408" s="239"/>
      <c r="C408" s="240"/>
      <c r="D408" s="241" t="s">
        <v>161</v>
      </c>
      <c r="E408" s="242" t="s">
        <v>1</v>
      </c>
      <c r="F408" s="243" t="s">
        <v>1049</v>
      </c>
      <c r="G408" s="240"/>
      <c r="H408" s="244">
        <v>20.4</v>
      </c>
      <c r="I408" s="245"/>
      <c r="J408" s="240"/>
      <c r="K408" s="240"/>
      <c r="L408" s="246"/>
      <c r="M408" s="261"/>
      <c r="N408" s="262"/>
      <c r="O408" s="262"/>
      <c r="P408" s="262"/>
      <c r="Q408" s="262"/>
      <c r="R408" s="262"/>
      <c r="S408" s="262"/>
      <c r="T408" s="26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0" t="s">
        <v>161</v>
      </c>
      <c r="AU408" s="250" t="s">
        <v>86</v>
      </c>
      <c r="AV408" s="13" t="s">
        <v>86</v>
      </c>
      <c r="AW408" s="13" t="s">
        <v>34</v>
      </c>
      <c r="AX408" s="13" t="s">
        <v>84</v>
      </c>
      <c r="AY408" s="250" t="s">
        <v>153</v>
      </c>
    </row>
    <row r="409" spans="1:31" s="2" customFormat="1" ht="6.95" customHeight="1">
      <c r="A409" s="38"/>
      <c r="B409" s="66"/>
      <c r="C409" s="67"/>
      <c r="D409" s="67"/>
      <c r="E409" s="67"/>
      <c r="F409" s="67"/>
      <c r="G409" s="67"/>
      <c r="H409" s="67"/>
      <c r="I409" s="67"/>
      <c r="J409" s="67"/>
      <c r="K409" s="67"/>
      <c r="L409" s="44"/>
      <c r="M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</row>
  </sheetData>
  <sheetProtection password="CC35" sheet="1" objects="1" scenarios="1" formatColumns="0" formatRows="0" autoFilter="0"/>
  <autoFilter ref="C127:K40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DESKTOP-44CFI53\zdene</dc:creator>
  <cp:keywords/>
  <dc:description/>
  <cp:lastModifiedBy>DESKTOP-44CFI53\zdene</cp:lastModifiedBy>
  <dcterms:created xsi:type="dcterms:W3CDTF">2022-05-16T13:39:15Z</dcterms:created>
  <dcterms:modified xsi:type="dcterms:W3CDTF">2022-05-16T13:39:28Z</dcterms:modified>
  <cp:category/>
  <cp:version/>
  <cp:contentType/>
  <cp:contentStatus/>
</cp:coreProperties>
</file>