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.0 - Odvodnění stave..." sheetId="2" r:id="rId2"/>
    <sheet name="SO 01.1 - Rozšíření koryt..." sheetId="3" r:id="rId3"/>
    <sheet name="SO 01.2 - Rozšíření koryt..." sheetId="4" r:id="rId4"/>
    <sheet name="SO 01.3 - Rozšíření koryt..." sheetId="5" r:id="rId5"/>
    <sheet name="SO 01.4 - Revitalizace ko..." sheetId="6" r:id="rId6"/>
    <sheet name="SO 01.5 - Rozšíření koryt..." sheetId="7" r:id="rId7"/>
    <sheet name="SO 01.6 - Přeložka vodovo..." sheetId="8" r:id="rId8"/>
    <sheet name="SO 02 - Rekonstrukce mostu" sheetId="9" r:id="rId9"/>
    <sheet name="SO 03.1 - 1.ETAPA" sheetId="10" r:id="rId10"/>
    <sheet name="SO 03.2 - 2.ETAPA" sheetId="11" r:id="rId11"/>
    <sheet name="SO 04 - Přeložka STL plyn..." sheetId="12" r:id="rId12"/>
    <sheet name="SO 05 - Opěrné stěny a pa..." sheetId="13" r:id="rId13"/>
    <sheet name="SO 06 - Vegetační úpravy" sheetId="14" r:id="rId14"/>
    <sheet name="SO 07 - Vedlejší rozpočto..." sheetId="15" r:id="rId15"/>
  </sheets>
  <definedNames>
    <definedName name="_xlnm.Print_Area" localSheetId="0">'Rekapitulace stavby'!$D$4:$AO$76,'Rekapitulace stavby'!$C$82:$AQ$111</definedName>
    <definedName name="_xlnm._FilterDatabase" localSheetId="1" hidden="1">'SO 01.0 - Odvodnění stave...'!$C$122:$K$148</definedName>
    <definedName name="_xlnm.Print_Area" localSheetId="1">'SO 01.0 - Odvodnění stave...'!$C$4:$J$76,'SO 01.0 - Odvodnění stave...'!$C$82:$J$102,'SO 01.0 - Odvodnění stave...'!$C$108:$K$148</definedName>
    <definedName name="_xlnm._FilterDatabase" localSheetId="2" hidden="1">'SO 01.1 - Rozšíření koryt...'!$C$126:$K$231</definedName>
    <definedName name="_xlnm.Print_Area" localSheetId="2">'SO 01.1 - Rozšíření koryt...'!$C$4:$J$76,'SO 01.1 - Rozšíření koryt...'!$C$82:$J$106,'SO 01.1 - Rozšíření koryt...'!$C$112:$K$231</definedName>
    <definedName name="_xlnm._FilterDatabase" localSheetId="3" hidden="1">'SO 01.2 - Rozšíření koryt...'!$C$126:$K$239</definedName>
    <definedName name="_xlnm.Print_Area" localSheetId="3">'SO 01.2 - Rozšíření koryt...'!$C$4:$J$76,'SO 01.2 - Rozšíření koryt...'!$C$82:$J$106,'SO 01.2 - Rozšíření koryt...'!$C$112:$K$239</definedName>
    <definedName name="_xlnm._FilterDatabase" localSheetId="4" hidden="1">'SO 01.3 - Rozšíření koryt...'!$C$125:$K$208</definedName>
    <definedName name="_xlnm.Print_Area" localSheetId="4">'SO 01.3 - Rozšíření koryt...'!$C$4:$J$76,'SO 01.3 - Rozšíření koryt...'!$C$82:$J$105,'SO 01.3 - Rozšíření koryt...'!$C$111:$K$208</definedName>
    <definedName name="_xlnm._FilterDatabase" localSheetId="5" hidden="1">'SO 01.4 - Revitalizace ko...'!$C$125:$K$216</definedName>
    <definedName name="_xlnm.Print_Area" localSheetId="5">'SO 01.4 - Revitalizace ko...'!$C$4:$J$76,'SO 01.4 - Revitalizace ko...'!$C$82:$J$105,'SO 01.4 - Revitalizace ko...'!$C$111:$K$216</definedName>
    <definedName name="_xlnm._FilterDatabase" localSheetId="6" hidden="1">'SO 01.5 - Rozšíření koryt...'!$C$125:$K$208</definedName>
    <definedName name="_xlnm.Print_Area" localSheetId="6">'SO 01.5 - Rozšíření koryt...'!$C$4:$J$76,'SO 01.5 - Rozšíření koryt...'!$C$82:$J$105,'SO 01.5 - Rozšíření koryt...'!$C$111:$K$208</definedName>
    <definedName name="_xlnm._FilterDatabase" localSheetId="7" hidden="1">'SO 01.6 - Přeložka vodovo...'!$C$124:$K$207</definedName>
    <definedName name="_xlnm.Print_Area" localSheetId="7">'SO 01.6 - Přeložka vodovo...'!$C$4:$J$76,'SO 01.6 - Přeložka vodovo...'!$C$82:$J$104,'SO 01.6 - Přeložka vodovo...'!$C$110:$K$207</definedName>
    <definedName name="_xlnm._FilterDatabase" localSheetId="8" hidden="1">'SO 02 - Rekonstrukce mostu'!$C$127:$K$494</definedName>
    <definedName name="_xlnm.Print_Area" localSheetId="8">'SO 02 - Rekonstrukce mostu'!$C$4:$J$76,'SO 02 - Rekonstrukce mostu'!$C$82:$J$109,'SO 02 - Rekonstrukce mostu'!$C$115:$K$494</definedName>
    <definedName name="_xlnm._FilterDatabase" localSheetId="9" hidden="1">'SO 03.1 - 1.ETAPA'!$C$120:$K$186</definedName>
    <definedName name="_xlnm.Print_Area" localSheetId="9">'SO 03.1 - 1.ETAPA'!$C$4:$J$76,'SO 03.1 - 1.ETAPA'!$C$82:$J$100,'SO 03.1 - 1.ETAPA'!$C$106:$K$186</definedName>
    <definedName name="_xlnm._FilterDatabase" localSheetId="10" hidden="1">'SO 03.2 - 2.ETAPA'!$C$120:$K$219</definedName>
    <definedName name="_xlnm.Print_Area" localSheetId="10">'SO 03.2 - 2.ETAPA'!$C$4:$J$76,'SO 03.2 - 2.ETAPA'!$C$82:$J$100,'SO 03.2 - 2.ETAPA'!$C$106:$K$219</definedName>
    <definedName name="_xlnm._FilterDatabase" localSheetId="11" hidden="1">'SO 04 - Přeložka STL plyn...'!$C$123:$K$308</definedName>
    <definedName name="_xlnm.Print_Area" localSheetId="11">'SO 04 - Přeložka STL plyn...'!$C$4:$J$76,'SO 04 - Přeložka STL plyn...'!$C$82:$J$105,'SO 04 - Přeložka STL plyn...'!$C$111:$K$308</definedName>
    <definedName name="_xlnm._FilterDatabase" localSheetId="12" hidden="1">'SO 05 - Opěrné stěny a pa...'!$C$123:$K$312</definedName>
    <definedName name="_xlnm.Print_Area" localSheetId="12">'SO 05 - Opěrné stěny a pa...'!$C$4:$J$76,'SO 05 - Opěrné stěny a pa...'!$C$82:$J$105,'SO 05 - Opěrné stěny a pa...'!$C$111:$K$312</definedName>
    <definedName name="_xlnm._FilterDatabase" localSheetId="13" hidden="1">'SO 06 - Vegetační úpravy'!$C$117:$K$162</definedName>
    <definedName name="_xlnm.Print_Area" localSheetId="13">'SO 06 - Vegetační úpravy'!$C$4:$J$76,'SO 06 - Vegetační úpravy'!$C$82:$J$99,'SO 06 - Vegetační úpravy'!$C$105:$K$162</definedName>
    <definedName name="_xlnm._FilterDatabase" localSheetId="14" hidden="1">'SO 07 - Vedlejší rozpočto...'!$C$116:$K$141</definedName>
    <definedName name="_xlnm.Print_Area" localSheetId="14">'SO 07 - Vedlejší rozpočto...'!$C$4:$J$76,'SO 07 - Vedlejší rozpočto...'!$C$82:$J$98,'SO 07 - Vedlejší rozpočto...'!$C$104:$K$141</definedName>
    <definedName name="_xlnm.Print_Titles" localSheetId="0">'Rekapitulace stavby'!$92:$92</definedName>
    <definedName name="_xlnm.Print_Titles" localSheetId="1">'SO 01.0 - Odvodnění stave...'!$122:$122</definedName>
    <definedName name="_xlnm.Print_Titles" localSheetId="2">'SO 01.1 - Rozšíření koryt...'!$126:$126</definedName>
    <definedName name="_xlnm.Print_Titles" localSheetId="3">'SO 01.2 - Rozšíření koryt...'!$126:$126</definedName>
    <definedName name="_xlnm.Print_Titles" localSheetId="4">'SO 01.3 - Rozšíření koryt...'!$125:$125</definedName>
    <definedName name="_xlnm.Print_Titles" localSheetId="5">'SO 01.4 - Revitalizace ko...'!$125:$125</definedName>
    <definedName name="_xlnm.Print_Titles" localSheetId="6">'SO 01.5 - Rozšíření koryt...'!$125:$125</definedName>
    <definedName name="_xlnm.Print_Titles" localSheetId="7">'SO 01.6 - Přeložka vodovo...'!$124:$124</definedName>
    <definedName name="_xlnm.Print_Titles" localSheetId="8">'SO 02 - Rekonstrukce mostu'!$127:$127</definedName>
    <definedName name="_xlnm.Print_Titles" localSheetId="9">'SO 03.1 - 1.ETAPA'!$120:$120</definedName>
    <definedName name="_xlnm.Print_Titles" localSheetId="10">'SO 03.2 - 2.ETAPA'!$120:$120</definedName>
    <definedName name="_xlnm.Print_Titles" localSheetId="11">'SO 04 - Přeložka STL plyn...'!$123:$123</definedName>
    <definedName name="_xlnm.Print_Titles" localSheetId="12">'SO 05 - Opěrné stěny a pa...'!$123:$123</definedName>
    <definedName name="_xlnm.Print_Titles" localSheetId="13">'SO 06 - Vegetační úpravy'!$117:$117</definedName>
    <definedName name="_xlnm.Print_Titles" localSheetId="14">'SO 07 - Vedlejší rozpočto...'!$116:$116</definedName>
  </definedNames>
  <calcPr fullCalcOnLoad="1"/>
</workbook>
</file>

<file path=xl/sharedStrings.xml><?xml version="1.0" encoding="utf-8"?>
<sst xmlns="http://schemas.openxmlformats.org/spreadsheetml/2006/main" count="16368" uniqueCount="1844">
  <si>
    <t>Export Komplet</t>
  </si>
  <si>
    <t/>
  </si>
  <si>
    <t>2.0</t>
  </si>
  <si>
    <t>ZAMOK</t>
  </si>
  <si>
    <t>False</t>
  </si>
  <si>
    <t>{98c67fac-9e35-49a5-add1-388ecdbb4f29}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</si>
  <si>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</si>
  <si>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</si>
  <si>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</si>
  <si>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</si>
  <si>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</si>
  <si>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</si>
  <si>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</si>
  <si>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36/2020</t>
  </si>
  <si>
    <t>Stavba:</t>
  </si>
  <si>
    <t>Svratouch, protipovodňové úpravy potoka Řivnáč</t>
  </si>
  <si>
    <t>KSO:</t>
  </si>
  <si>
    <t>CC-CZ:</t>
  </si>
  <si>
    <t>Místo:</t>
  </si>
  <si>
    <t>Svratouch</t>
  </si>
  <si>
    <t>Datum:</t>
  </si>
  <si>
    <t>23. 10. 2020</t>
  </si>
  <si>
    <t>Zadavatel:</t>
  </si>
  <si>
    <t>IČ:</t>
  </si>
  <si>
    <t>Obec Svratouch</t>
  </si>
  <si>
    <t>DIČ:</t>
  </si>
  <si>
    <t>Zhotovitel:</t>
  </si>
  <si>
    <t xml:space="preserve"> </t>
  </si>
  <si>
    <t>Projektant:</t>
  </si>
  <si>
    <t>27560015</t>
  </si>
  <si>
    <t>Envicons, s.r.o.</t>
  </si>
  <si>
    <t>CZ27560015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</si>
  <si>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</si>
  <si>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</si>
  <si>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</si>
  <si>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</si>
  <si>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</si>
  <si>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</si>
  <si>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</si>
  <si>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</si>
  <si>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</si>
  <si>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</si>
  <si>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</si>
  <si>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</si>
  <si>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</si>
  <si>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</si>
  <si>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</si>
  <si>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</si>
  <si>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</si>
  <si>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</si>
  <si>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</si>
  <si>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</si>
  <si>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</si>
  <si>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</si>
  <si>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</si>
  <si>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</si>
  <si>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</si>
  <si>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</si>
  <si>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</si>
  <si>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</si>
  <si>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</si>
  <si>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</si>
  <si>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</si>
  <si>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</si>
  <si>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</si>
  <si>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</si>
  <si>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</si>
  <si>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</si>
  <si>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</si>
  <si>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</si>
  <si>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</si>
  <si>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</si>
  <si>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</si>
  <si>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</si>
  <si>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</si>
  <si>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</si>
  <si>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</si>
  <si>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</si>
  <si>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</si>
  <si>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</si>
  <si>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Úprava toku</t>
  </si>
  <si>
    <t>STA</t>
  </si>
  <si>
    <t>1</t>
  </si>
  <si>
    <t>{75254de4-332c-4bdb-bd38-b41131f9117f}</t>
  </si>
  <si>
    <t>2</t>
  </si>
  <si>
    <t>/</t>
  </si>
  <si>
    <t>SO 01.0</t>
  </si>
  <si>
    <t>Odvodnění staveniště</t>
  </si>
  <si>
    <t>Soupis</t>
  </si>
  <si>
    <t>{bc7d33d7-3c6f-489b-97ea-e8e73a8c5dbe}</t>
  </si>
  <si>
    <t>SO 01.1</t>
  </si>
  <si>
    <t>Rozšíření koryta pod mostem v ř.km 1,715-1,740</t>
  </si>
  <si>
    <t>{ef3ba65a-59d6-460e-bb53-5e0095e1bf78}</t>
  </si>
  <si>
    <t>SO 01.2</t>
  </si>
  <si>
    <t>Rozšíření koryta s opevněním břehů v ř. km 1,775-1,814</t>
  </si>
  <si>
    <t>{cf726dfd-6c8f-4cce-823d-3348b802acf2}</t>
  </si>
  <si>
    <t>SO 01.3</t>
  </si>
  <si>
    <t>Rozšíření koryta s opevněním břehů v ř.km 1,814-1,860</t>
  </si>
  <si>
    <t>{2771766b-39d9-42f3-82f1-02a0ef9e272d}</t>
  </si>
  <si>
    <t>SO 01.4</t>
  </si>
  <si>
    <t>Revitalizace koryta v ř.km 1,860-1,945</t>
  </si>
  <si>
    <t>{00eba44e-730d-4463-844d-580ff1985a85}</t>
  </si>
  <si>
    <t>SO 01.5</t>
  </si>
  <si>
    <t>Rozšíření koryta pod mostem ř.km 1,945-1,970</t>
  </si>
  <si>
    <t>{928d1994-b299-41a3-9917-0faf4cc74ab2}</t>
  </si>
  <si>
    <t>SO 01.6</t>
  </si>
  <si>
    <t>Přeložka vodovodu v ř.km 1,820</t>
  </si>
  <si>
    <t>{1815a6d5-3327-451f-a691-77debb5d83dd}</t>
  </si>
  <si>
    <t>SO 02</t>
  </si>
  <si>
    <t>Rekonstrukce mostu</t>
  </si>
  <si>
    <t>{74edf094-31b4-414b-bc32-443fd5d7de2d}</t>
  </si>
  <si>
    <t>SO 03</t>
  </si>
  <si>
    <t>Přeložka vedení CETIN</t>
  </si>
  <si>
    <t>{87c2e98a-025b-4b32-8ba4-ea696b4f70fe}</t>
  </si>
  <si>
    <t>SO 03.1</t>
  </si>
  <si>
    <t>1.ETAPA</t>
  </si>
  <si>
    <t>{73810607-d39f-4686-8e36-05a9ce4617ac}</t>
  </si>
  <si>
    <t>SO 03.2</t>
  </si>
  <si>
    <t>2.ETAPA</t>
  </si>
  <si>
    <t>{f1c57822-f879-43de-88b8-4dcb8e626474}</t>
  </si>
  <si>
    <t>SO 04</t>
  </si>
  <si>
    <t>Přeložka STL plynovodu</t>
  </si>
  <si>
    <t>{db02564b-01aa-4b71-b9e5-4bccc88166b4}</t>
  </si>
  <si>
    <t>SO 05</t>
  </si>
  <si>
    <t>Opěrné stěny a pažení</t>
  </si>
  <si>
    <t>{dcfd3cc3-8e4c-4d5c-81fd-27f91ae24ac6}</t>
  </si>
  <si>
    <t>SO 06</t>
  </si>
  <si>
    <t>Vegetační úpravy</t>
  </si>
  <si>
    <t>{36592e8b-d44a-491c-90c6-716c155ac449}</t>
  </si>
  <si>
    <t>SO 07</t>
  </si>
  <si>
    <t>Vedlejší rozpočtové náklady</t>
  </si>
  <si>
    <t>{d30259b0-d786-44f4-ba26-38a3cfbba795}</t>
  </si>
  <si>
    <t>KRYCÍ LIST SOUPISU PRACÍ</t>
  </si>
  <si>
    <t>Objekt:</t>
  </si>
  <si>
    <t>SO 01 - Úprava toku</t>
  </si>
  <si>
    <t>Soupis:</t>
  </si>
  <si>
    <t>SO 01.0 - Odvodnění staveniště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</si>
  <si>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</si>
  <si>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</si>
  <si>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</si>
  <si>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</si>
  <si>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</si>
  <si>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</si>
  <si>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</si>
  <si>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</si>
  <si>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</si>
  <si>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</si>
  <si>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</si>
  <si>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</si>
  <si>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</si>
  <si>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</si>
  <si>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</si>
  <si>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</si>
  <si>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</si>
  <si>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</si>
  <si>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</si>
  <si>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</si>
  <si>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</si>
  <si>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</si>
  <si>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</si>
  <si>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</si>
  <si>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</si>
  <si>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</si>
  <si>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113311121R</t>
  </si>
  <si>
    <t>Odstranění geotextilií v komunikacích vč. odvozu a likvidace na skládce</t>
  </si>
  <si>
    <t>m2</t>
  </si>
  <si>
    <t>4</t>
  </si>
  <si>
    <t>-1739878493</t>
  </si>
  <si>
    <t>VV</t>
  </si>
  <si>
    <t>5,6"D.Technická zpráva"</t>
  </si>
  <si>
    <t>115001105</t>
  </si>
  <si>
    <t>Převedení vody potrubím DN do 600</t>
  </si>
  <si>
    <t>m</t>
  </si>
  <si>
    <t>CS ÚRS 2020 01</t>
  </si>
  <si>
    <t>-202714095</t>
  </si>
  <si>
    <t>PP</t>
  </si>
  <si>
    <t>Převedení vody potrubím průměru DN přes 300 do 600</t>
  </si>
  <si>
    <t>160"D. Technická zpráva"</t>
  </si>
  <si>
    <t>3</t>
  </si>
  <si>
    <t>115101201</t>
  </si>
  <si>
    <t>Čerpání vody na dopravní výšku do 10 m průměrný přítok do 500 l/min</t>
  </si>
  <si>
    <t>hod</t>
  </si>
  <si>
    <t>351581434</t>
  </si>
  <si>
    <t>Čerpání vody na dopravní výšku do 10 m s uvažovaným průměrným přítokem do 500 l/min</t>
  </si>
  <si>
    <t>D.Technická zpráva</t>
  </si>
  <si>
    <t>24*30"předpoklad čerpání 1 měsíc"</t>
  </si>
  <si>
    <t>115101301</t>
  </si>
  <si>
    <t>Pohotovost čerpací soupravy pro dopravní výšku do 10 m přítok do 500 l/min</t>
  </si>
  <si>
    <t>den</t>
  </si>
  <si>
    <t>-336259580</t>
  </si>
  <si>
    <t>Pohotovost záložní čerpací soupravy pro dopravní výšku do 10 m s uvažovaným průměrným přítokem do 500 l/min</t>
  </si>
  <si>
    <t>30"předpoklad čerpání 1 měsíc"</t>
  </si>
  <si>
    <t>5</t>
  </si>
  <si>
    <t>153191121</t>
  </si>
  <si>
    <t>Zřízení těsnění hradicích stěn ze zhutněné sypaniny</t>
  </si>
  <si>
    <t>m3</t>
  </si>
  <si>
    <t>794525789</t>
  </si>
  <si>
    <t>Těsnění hradicích stěn nepropustnou hrázkou  ze zhutněné sypaniny při stěně nebo nepropustnou výplní ze zhutněné sypaniny mezi stěnami zřízení</t>
  </si>
  <si>
    <t xml:space="preserve">7,5"D. technická zpráva - sypanina se vezme z výkopu SO 01" </t>
  </si>
  <si>
    <t>6</t>
  </si>
  <si>
    <t>153191131</t>
  </si>
  <si>
    <t>Odstranění těsnění hradicích stěn ze zhutněné sypaniny</t>
  </si>
  <si>
    <t>949719082</t>
  </si>
  <si>
    <t>Těsnění hradicích stěn nepropustnou hrázkou  ze zhutněné sypaniny při stěně nebo nepropustnou výplní ze zhutněné sypaniny mezi stěnami odstranění</t>
  </si>
  <si>
    <t>7.5"D.Technická zpráva"</t>
  </si>
  <si>
    <t>9</t>
  </si>
  <si>
    <t>Ostatní konstrukce a práce, bourání</t>
  </si>
  <si>
    <t>7</t>
  </si>
  <si>
    <t>919726122</t>
  </si>
  <si>
    <t>Geotextilie pro ochranu, separaci a filtraci netkaná měrná hmotnost do 300 g/m2</t>
  </si>
  <si>
    <t>-669718867</t>
  </si>
  <si>
    <t>Geotextilie netkaná pro ochranu, separaci nebo filtraci měrná hmotnost přes 200 do 300 g/m2</t>
  </si>
  <si>
    <t>5,6"D.technická zpráva"</t>
  </si>
  <si>
    <t>SO 01.1 - Rozšíření koryta pod mostem v ř.km 1,715-1,740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</si>
  <si>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</si>
  <si>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</si>
  <si>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</si>
  <si>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998 - Přesun hmot</t>
  </si>
  <si>
    <t>124253100</t>
  </si>
  <si>
    <t>Vykopávky pro koryta vodotečí v hornině třídy těžitelnosti I, skupiny 3 objem do 100 m3 strojně</t>
  </si>
  <si>
    <t>-285245880</t>
  </si>
  <si>
    <t>Vykopávky pro koryta vodotečí strojně v hornině třídy těžitelnosti I skupiny 3 do 100 m3</t>
  </si>
  <si>
    <t>34,6*0,75</t>
  </si>
  <si>
    <t>Příloha č. 01.4 - vzorové řezy</t>
  </si>
  <si>
    <t>75 % třída těžitelnosti I</t>
  </si>
  <si>
    <t>124353100</t>
  </si>
  <si>
    <t>Vykopávky pro koryta vodotečí v hornině třídy těžitelnosti II, skupiny 4 objem do 100 m3 strojně</t>
  </si>
  <si>
    <t>93450011</t>
  </si>
  <si>
    <t>Vykopávky pro koryta vodotečí strojně v hornině třídy těžitelnosti II skupiny 4 do 100 m3</t>
  </si>
  <si>
    <t>34,6*0,25</t>
  </si>
  <si>
    <t>25 % třída těžitelnosti II</t>
  </si>
  <si>
    <t>162751117</t>
  </si>
  <si>
    <t>Vodorovné přemístění do 10000 m výkopku/sypaniny z horniny třídy těžitelnosti I, skupiny 1 až 3</t>
  </si>
  <si>
    <t>1442868601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</si>
  <si>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</si>
  <si>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(34,6-2,3)*0,75</t>
  </si>
  <si>
    <t>odvoz na skládku v Nasavrkách - 30 km</t>
  </si>
  <si>
    <t>162751119</t>
  </si>
  <si>
    <t>Příplatek k vodorovnému přemístění výkopku/sypaniny z horniny třídy těžitelnosti I, skupiny 1 až 3 ZKD 1000 m přes 10000 m</t>
  </si>
  <si>
    <t>332014184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</si>
  <si>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</si>
  <si>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((34,6-2,3)*0,75)*20</t>
  </si>
  <si>
    <t>Odvoz na skládku v Nasavrkách - 30 km</t>
  </si>
  <si>
    <t>162751137</t>
  </si>
  <si>
    <t>Vodorovné přemístění do 10000 m výkopku/sypaniny z horniny třídy těžitelnosti II, skupiny 4 a 5</t>
  </si>
  <si>
    <t>639530822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</si>
  <si>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</si>
  <si>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(34,6-2,3)*0,25</t>
  </si>
  <si>
    <t>162751139</t>
  </si>
  <si>
    <t>Příplatek k vodorovnému přemístění výkopku/sypaniny z horniny třídy těžitelnosti II, skupiny 4 a 5 ZKD 1000 m přes 10000 m</t>
  </si>
  <si>
    <t>131557499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</si>
  <si>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</si>
  <si>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((34,6-2,3)*0,25)*20</t>
  </si>
  <si>
    <t>167151101</t>
  </si>
  <si>
    <t>Nakládání výkopku z hornin třídy těžitelnosti I, skupiny 1 až 3 do 100 m3</t>
  </si>
  <si>
    <t>-349443207</t>
  </si>
  <si>
    <t>Nakládání, skládání a překládání neulehlého výkopku nebo sypaniny strojně nakládání, množství do 100 m3, z horniny třídy těžitelnosti I, skupiny 1 až 3</t>
  </si>
  <si>
    <t>8</t>
  </si>
  <si>
    <t>167151102</t>
  </si>
  <si>
    <t>Nakládání výkopku z hornin třídy těžitelnosti II, skupiny 4 a 5 do 100 m3</t>
  </si>
  <si>
    <t>-281562638</t>
  </si>
  <si>
    <t>Nakládání, skládání a překládání neulehlého výkopku nebo sypaniny strojně nakládání, množství do 100 m3, z horniny třídy těžitelnosti II, skupiny 4 a 5</t>
  </si>
  <si>
    <t>25 % třída těžitelnosti I</t>
  </si>
  <si>
    <t>171201221</t>
  </si>
  <si>
    <t>Poplatek za uložení na skládce (skládkovné) zeminy a kamení kód odpadu 17 05 04</t>
  </si>
  <si>
    <t>t</t>
  </si>
  <si>
    <t>-1589776720</t>
  </si>
  <si>
    <t>Poplatek za uložení stavebního odpadu na skládce (skládkovné) zeminy a kamení zatříděného do Katalogu odpadů pod kódem 17 05 04</t>
  </si>
  <si>
    <t>(34,6-2,3)*1,9</t>
  </si>
  <si>
    <t>Odvoz na skládku v Nasavrkách - 30 km, jednotková cena uvažována z ceníku skládky platného od 1.5.2020</t>
  </si>
  <si>
    <t>D.technická zpráva</t>
  </si>
  <si>
    <t>Uvažovaná objemová hmotnost zeminy 1,9 t/m3</t>
  </si>
  <si>
    <t>10</t>
  </si>
  <si>
    <t>174151101</t>
  </si>
  <si>
    <t>Zásyp jam, šachet rýh nebo kolem objektů sypaninou se zhutněním</t>
  </si>
  <si>
    <t>2074207354</t>
  </si>
  <si>
    <t>Zásyp sypaninou z jakékoliv horniny strojně s uložením výkopku ve vrstvách se zhutněním jam, šachet, rýh nebo kolem objektů v těchto vykopávkách</t>
  </si>
  <si>
    <t>2,3</t>
  </si>
  <si>
    <t>D.technická zpráva, 01.4 Vzorové řezy</t>
  </si>
  <si>
    <t>11</t>
  </si>
  <si>
    <t>181951112</t>
  </si>
  <si>
    <t>Úprava pláně v hornině třídy těžitelnosti I, skupiny 1 až 3 se zhutněním</t>
  </si>
  <si>
    <t>1374826251</t>
  </si>
  <si>
    <t>Úprava pláně vyrovnáním výškových rozdílů strojně v hornině třídy těžitelnosti I, skupiny 1 až 3 se zhutněním</t>
  </si>
  <si>
    <t>56,4*0,75</t>
  </si>
  <si>
    <t>12</t>
  </si>
  <si>
    <t>181951114</t>
  </si>
  <si>
    <t>Úprava pláně v hornině třídy těžitelnosti II, skupiny 4 a 5 se zhutněním</t>
  </si>
  <si>
    <t>-1937400763</t>
  </si>
  <si>
    <t>Úprava pláně vyrovnáním výškových rozdílů strojně v hornině třídy těžitelnosti II, skupiny 4 a 5 se zhutněním</t>
  </si>
  <si>
    <t>56,4*0,25</t>
  </si>
  <si>
    <t>13</t>
  </si>
  <si>
    <t>182151111</t>
  </si>
  <si>
    <t>Svahování v zářezech v hornině třídy těžitelnosti I, skupiny 1 až 3</t>
  </si>
  <si>
    <t>-341608967</t>
  </si>
  <si>
    <t>Svahování trvalých svahů do projektovaných profilů strojně s potřebným přemístěním výkopku při svahování v zářezech v hornině třídy těžitelnosti I, skupiny 1 až 3</t>
  </si>
  <si>
    <t>43,2*0,75</t>
  </si>
  <si>
    <t>14</t>
  </si>
  <si>
    <t>182151112</t>
  </si>
  <si>
    <t>Svahování v zářezech v hornině třídy těžitelnosti II, skupiny 4 a 5</t>
  </si>
  <si>
    <t>2100482824</t>
  </si>
  <si>
    <t>Svahování trvalých svahů do projektovaných profilů strojně s potřebným přemístěním výkopku při svahování v zářezech v hornině třídy těžitelnosti II, skupiny 4 a 5</t>
  </si>
  <si>
    <t>43,2*0,25</t>
  </si>
  <si>
    <t>Zakládání</t>
  </si>
  <si>
    <t>275211313</t>
  </si>
  <si>
    <t>Základové patky opěrných zdí a valů z lomového kamene na maltu cementovou</t>
  </si>
  <si>
    <t>522366843</t>
  </si>
  <si>
    <t>Zdivo základových patek pod zdmi a valy z lomového kamene nelícované na maltu cementovou</t>
  </si>
  <si>
    <t>9,5</t>
  </si>
  <si>
    <t>hm. kamene 100-200 kg</t>
  </si>
  <si>
    <t>Svislé a kompletní konstrukce</t>
  </si>
  <si>
    <t>16</t>
  </si>
  <si>
    <t>321213345R</t>
  </si>
  <si>
    <t>Zdivo nadzákladové z lomového kamene vodních staveb obkladní s vyspárováním</t>
  </si>
  <si>
    <t>603473548</t>
  </si>
  <si>
    <t>Zdivo nadzákladové z lomového kamene vodních staveb 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</si>
  <si>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11,4</t>
  </si>
  <si>
    <t>27 % nákladů tvoří náklad na pořízení kamene</t>
  </si>
  <si>
    <t>10,2 m3 kamene bude využito z původní konstrukce</t>
  </si>
  <si>
    <t>1,2 m3 kamene musí být nakoupeno a dovezeno na stavbu</t>
  </si>
  <si>
    <t>Vodorovné konstrukce</t>
  </si>
  <si>
    <t>17</t>
  </si>
  <si>
    <t>451315126</t>
  </si>
  <si>
    <t>Podkladní nebo výplňová vrstva z betonu C 20/25 tl do 150 mm</t>
  </si>
  <si>
    <t>-1801062109</t>
  </si>
  <si>
    <t>Podkladní a výplňové vrstvy z betonu prostého  tloušťky do 150 mm, z betonu C 20/25</t>
  </si>
  <si>
    <t>5,8/0,15</t>
  </si>
  <si>
    <t>D.technická zpráva, 01.4 vzorové řezy</t>
  </si>
  <si>
    <t>18</t>
  </si>
  <si>
    <t>985221013</t>
  </si>
  <si>
    <t>Postupné rozebírání kamenného zdiva pro další použití přes 3 m3</t>
  </si>
  <si>
    <t>2084566408</t>
  </si>
  <si>
    <t>Postupné rozebírání zdiva pro další použití kamenného, objemu přes 3 m3</t>
  </si>
  <si>
    <t>10,2</t>
  </si>
  <si>
    <t>V položce jsou uvažovány náklady na očištění kamene.</t>
  </si>
  <si>
    <t>998</t>
  </si>
  <si>
    <t>Přesun hmot</t>
  </si>
  <si>
    <t>19</t>
  </si>
  <si>
    <t>998332011</t>
  </si>
  <si>
    <t>Přesun hmot pro úpravy vodních toků a kanály</t>
  </si>
  <si>
    <t>-501604959</t>
  </si>
  <si>
    <t>Přesun hmot pro úpravy vodních toků a kanály, hráze rybníků apod.  dopravní vzdálenost do 500 m</t>
  </si>
  <si>
    <t>SO 01.2 - Rozšíření koryta s opevněním břehů v ř. km 1,775-1,814</t>
  </si>
  <si>
    <t xml:space="preserve">    997 - Přesun sutě</t>
  </si>
  <si>
    <t>124253101</t>
  </si>
  <si>
    <t>Vykopávky pro koryta vodotečí v hornině třídy těžitelnosti I, skupiny 3 objem do 1000 m3 strojně</t>
  </si>
  <si>
    <t>1739010994</t>
  </si>
  <si>
    <t>Vykopávky pro koryta vodotečí strojně v hornině třídy těžitelnosti I skupiny 3 přes 100 do 1 000 m3</t>
  </si>
  <si>
    <t>381,1*0,75</t>
  </si>
  <si>
    <t>75 % hornina třídy I.</t>
  </si>
  <si>
    <t>1973764801</t>
  </si>
  <si>
    <t>381,1*0,25</t>
  </si>
  <si>
    <t>25 % hornina třídy II.</t>
  </si>
  <si>
    <t>-274121345</t>
  </si>
  <si>
    <t>(381,1-3,8)*0,75</t>
  </si>
  <si>
    <t>Odvoz na skládku 30 km.</t>
  </si>
  <si>
    <t>1305274847</t>
  </si>
  <si>
    <t>((381,1-3,8)*0,75)*20</t>
  </si>
  <si>
    <t>Odvoz na skládku vzd. 30 km.</t>
  </si>
  <si>
    <t>1151257403</t>
  </si>
  <si>
    <t>((381,1-3,8)*0,25)</t>
  </si>
  <si>
    <t>-904726108</t>
  </si>
  <si>
    <t>((381,1-3,8)*0,25)*20</t>
  </si>
  <si>
    <t>174111101</t>
  </si>
  <si>
    <t>Zásyp jam, šachet rýh nebo kolem objektů sypaninou se zhutněním ručně</t>
  </si>
  <si>
    <t>1108996023</t>
  </si>
  <si>
    <t>Zásyp sypaninou z jakékoliv horniny ručně s uložením výkopku ve vrstvách se zhutněním jam, šachet, rýh nebo kolem objektů v těchto vykopávkách</t>
  </si>
  <si>
    <t>3,8</t>
  </si>
  <si>
    <t>-2058778633</t>
  </si>
  <si>
    <t>208,3*0,75</t>
  </si>
  <si>
    <t>1814308473</t>
  </si>
  <si>
    <t>208,3*0,25</t>
  </si>
  <si>
    <t>-1790090807</t>
  </si>
  <si>
    <t>188,3*0,75</t>
  </si>
  <si>
    <t>2015016506</t>
  </si>
  <si>
    <t>188,3*0,25</t>
  </si>
  <si>
    <t>327212112</t>
  </si>
  <si>
    <t>Zdivo opěrných zdí z nepravidelných kamenů na sucho, objem jednoho kamene přes 0,02 m3</t>
  </si>
  <si>
    <t>-585604114</t>
  </si>
  <si>
    <t>Zdivo nadzákladové opěrných zdí a valů z lomového kamene štípaného nebo ručně vybíraného na sucho z nepravidelných kamenů objemu 1 kusu kamene přes 0,02 m3</t>
  </si>
  <si>
    <t>73,3</t>
  </si>
  <si>
    <t>327212911</t>
  </si>
  <si>
    <t>Příplatek k cenám zdiva opěrných zdí z kamene na sucho za jednostranné lícování zdiva</t>
  </si>
  <si>
    <t>1034060766</t>
  </si>
  <si>
    <t>Zdivo nadzákladové opěrných zdí a valů z lomového kamene štípaného nebo ručně vybíraného na sucho Příplatek k cenám za lícování zdiva jednostranné</t>
  </si>
  <si>
    <t>451571111</t>
  </si>
  <si>
    <t>Lože pod dlažby ze štěrkopísku vrstva tl do 100 mm</t>
  </si>
  <si>
    <t>228169260</t>
  </si>
  <si>
    <t>Lože pod dlažby  ze štěrkopísků, tl. vrstvy do 100 mm</t>
  </si>
  <si>
    <t>16,2/0,1</t>
  </si>
  <si>
    <t>Štěrkopísek fr. 0-32 - D.technická zpráva, 01.4 vzorové řezy</t>
  </si>
  <si>
    <t>461211711</t>
  </si>
  <si>
    <t>Patka z lomového kamene pro dlažbu na sucho bez výplně spár</t>
  </si>
  <si>
    <t>560462431</t>
  </si>
  <si>
    <t>Patka z lomového kamene lomařsky upraveného pro dlažbu  zděná na sucho bez výplně spár</t>
  </si>
  <si>
    <t>52,4</t>
  </si>
  <si>
    <t>-1125761479</t>
  </si>
  <si>
    <t>237,7</t>
  </si>
  <si>
    <t>981511113</t>
  </si>
  <si>
    <t>Demolice konstrukcí objektů z kamenného zdiva postupným rozebíráním</t>
  </si>
  <si>
    <t>389205428</t>
  </si>
  <si>
    <t>Demolice konstrukcí objektů  postupným rozebíráním zdiva na maltu cementovou z kamene</t>
  </si>
  <si>
    <t>Demolice stávajícího opevnění, odhadované mn. 6,3 m3 beton, 14,7 m3 kámen.</t>
  </si>
  <si>
    <t>Odvoz demolovaného materiálu na skládku do vzd. 30 km.</t>
  </si>
  <si>
    <t>997</t>
  </si>
  <si>
    <t>Přesun sutě</t>
  </si>
  <si>
    <t>997006512</t>
  </si>
  <si>
    <t>Vodorovné doprava suti s naložením a složením na skládku do 1 km</t>
  </si>
  <si>
    <t>957753543</t>
  </si>
  <si>
    <t>Vodorovná doprava suti na skládku s naložením na dopravní prostředek a složením přes 100 m do 1 km</t>
  </si>
  <si>
    <t>21*2,5</t>
  </si>
  <si>
    <t>Likvidace stávajících zděných konstrukcí. Odvoz na skládku vzd. 30 km.</t>
  </si>
  <si>
    <t>997006519</t>
  </si>
  <si>
    <t>Příplatek k vodorovnému přemístění suti na skládku ZKD 1 km přes 1 km</t>
  </si>
  <si>
    <t>-1952809484</t>
  </si>
  <si>
    <t>Vodorovná doprava suti na skládku s naložením na dopravní prostředek a složením Příplatek k ceně za každý další i započatý 1 km</t>
  </si>
  <si>
    <t>(21*2,5)*29</t>
  </si>
  <si>
    <t>D.Technická zpráva.</t>
  </si>
  <si>
    <t>Likvidace stávajících zděných konstrukcí. Odvoz na skládku na vzd. 30 km.</t>
  </si>
  <si>
    <t>20</t>
  </si>
  <si>
    <t>997013601</t>
  </si>
  <si>
    <t>Poplatek za uložení na skládce (skládkovné) stavebního odpadu betonového kód odpadu 17 01 01</t>
  </si>
  <si>
    <t>-679103447</t>
  </si>
  <si>
    <t>Poplatek za uložení stavebního odpadu na skládce (skládkovné) z prostého betonu zatříděného do Katalogu odpadů pod kódem 17 01 01</t>
  </si>
  <si>
    <t>6,3*2,5</t>
  </si>
  <si>
    <t>D. Technická zpráva</t>
  </si>
  <si>
    <t>Likvidace stávajících zděných konstrukcí - beton.Objem hm. 2,5 t/m3. Cena dle aktuálního ceníku skládky v Nasavrkách.</t>
  </si>
  <si>
    <t>997013655</t>
  </si>
  <si>
    <t>-1529885908</t>
  </si>
  <si>
    <t>(381,1-3,8)*1,9</t>
  </si>
  <si>
    <t xml:space="preserve">Výkopová zemina. Objem hmotnost 1,9 t/m3. Jednotková cena za uložení dle aktuálního ceníku skládky v Nasavrkách. </t>
  </si>
  <si>
    <t>14,7*2,5</t>
  </si>
  <si>
    <t xml:space="preserve">Likvidace stávajících zděných konstrukcí - kámen.Objem hmotnost 2,5 t/m3. Jednotková cena za uložení dle aktuálního ceníku skládky v Nasavrkách. </t>
  </si>
  <si>
    <t>Součet</t>
  </si>
  <si>
    <t>22</t>
  </si>
  <si>
    <t>-249103618</t>
  </si>
  <si>
    <t>SO 01.3 - Rozšíření koryta s opevněním břehů v ř.km 1,814-1,860</t>
  </si>
  <si>
    <t>866873855</t>
  </si>
  <si>
    <t>435,9*0,75</t>
  </si>
  <si>
    <t>D.Technická zpráva, 75 % třída těžitelnosti I.</t>
  </si>
  <si>
    <t>124353101</t>
  </si>
  <si>
    <t>Vykopávky pro koryta vodotečí v hornině třídy těžitelnosti II, skupiny 4 objem do 1000 m3 strojně</t>
  </si>
  <si>
    <t>-325779656</t>
  </si>
  <si>
    <t>Vykopávky pro koryta vodotečí strojně v hornině třídy těžitelnosti II skupiny 4 přes 100 do 1 000 m3</t>
  </si>
  <si>
    <t>435,9*0,25</t>
  </si>
  <si>
    <t>D.Technická zpráva, 25 % třída těžitelnosti II.</t>
  </si>
  <si>
    <t>214810825</t>
  </si>
  <si>
    <t>(435,9-7,8)*0,75</t>
  </si>
  <si>
    <t>D.technická zpráva, tř. těžitelnosti I - 75 %</t>
  </si>
  <si>
    <t>-1968508540</t>
  </si>
  <si>
    <t>((435,9-7,8)*0,75)*20</t>
  </si>
  <si>
    <t>978452975</t>
  </si>
  <si>
    <t>(435,9-7,8)*0,25</t>
  </si>
  <si>
    <t>D.technická zpráva, tř. těžitelnosti II - 25 %</t>
  </si>
  <si>
    <t>-460350572</t>
  </si>
  <si>
    <t>((435,9-7,8)*0,25)*20</t>
  </si>
  <si>
    <t>-865982252</t>
  </si>
  <si>
    <t>7,8</t>
  </si>
  <si>
    <t>-985891751</t>
  </si>
  <si>
    <t>263,8*0,75</t>
  </si>
  <si>
    <t>-1830268611</t>
  </si>
  <si>
    <t>263,8*0,25</t>
  </si>
  <si>
    <t>-1323405580</t>
  </si>
  <si>
    <t>283,7*0,75</t>
  </si>
  <si>
    <t>-347917536</t>
  </si>
  <si>
    <t>283,7*0,25</t>
  </si>
  <si>
    <t>1321265176</t>
  </si>
  <si>
    <t>21,3/0,1</t>
  </si>
  <si>
    <t>D.Technická zpráva, 01.4 Vzorové řezy</t>
  </si>
  <si>
    <t>32302913</t>
  </si>
  <si>
    <t>50,3</t>
  </si>
  <si>
    <t>463212111</t>
  </si>
  <si>
    <t>Rovnanina z lomového kamene upraveného s vyklínováním spár úlomky kamene</t>
  </si>
  <si>
    <t>1897950757</t>
  </si>
  <si>
    <t>Rovnanina z lomového kamene upraveného, tříděného  jakékoliv tloušťky rovnaniny s vyklínováním spár a dutin úlomky kamene</t>
  </si>
  <si>
    <t>63,5</t>
  </si>
  <si>
    <t xml:space="preserve">D.Technická zpráva </t>
  </si>
  <si>
    <t>(2,18+6,45+3,14+6,48)*0,35</t>
  </si>
  <si>
    <t>Kámen od 80 kg - usměrňovače</t>
  </si>
  <si>
    <t>463212191</t>
  </si>
  <si>
    <t>Příplatek za vypracováni líce rovnaniny</t>
  </si>
  <si>
    <t>-1769072230</t>
  </si>
  <si>
    <t>Rovnanina z lomového kamene upraveného, tříděného  Příplatek k cenám za vypracování líce</t>
  </si>
  <si>
    <t>63,5/0,3</t>
  </si>
  <si>
    <t>-1778587429</t>
  </si>
  <si>
    <t>328</t>
  </si>
  <si>
    <t xml:space="preserve">D.Technická zpráva, 01.4 Vzorové řezy </t>
  </si>
  <si>
    <t>710020767</t>
  </si>
  <si>
    <t>(435,9-7,8)*1,9</t>
  </si>
  <si>
    <t>D.technická zpráva.</t>
  </si>
  <si>
    <t xml:space="preserve">Uvažuje se objemová hmotnost 1,9 t/m3. Poplatek za skládkování dle aktuálního ceníku skládky v Nasavrkách. </t>
  </si>
  <si>
    <t>349115860</t>
  </si>
  <si>
    <t>SO 01.4 - Revitalizace koryta v ř.km 1,860-1,945</t>
  </si>
  <si>
    <t>-143729250</t>
  </si>
  <si>
    <t>65,5*0,75</t>
  </si>
  <si>
    <t>1471670241</t>
  </si>
  <si>
    <t>65,5*0,25</t>
  </si>
  <si>
    <t>-260974322</t>
  </si>
  <si>
    <t>(65,5-3,0)*0,75</t>
  </si>
  <si>
    <t>-2128695465</t>
  </si>
  <si>
    <t>((65,5-3,0)*0,75)*20</t>
  </si>
  <si>
    <t>-1293900329</t>
  </si>
  <si>
    <t>(65,5-3,0)*0,25</t>
  </si>
  <si>
    <t>758053689</t>
  </si>
  <si>
    <t>((65,5-3,0)*0,25)*20</t>
  </si>
  <si>
    <t>-135163029</t>
  </si>
  <si>
    <t>2,6+0,4</t>
  </si>
  <si>
    <t>1002335882</t>
  </si>
  <si>
    <t>2*0,75</t>
  </si>
  <si>
    <t>-694426678</t>
  </si>
  <si>
    <t>2*0,25</t>
  </si>
  <si>
    <t>1003476887</t>
  </si>
  <si>
    <t>122,6*0,75</t>
  </si>
  <si>
    <t>-511136005</t>
  </si>
  <si>
    <t>122,6*0,25</t>
  </si>
  <si>
    <t>-1523533974</t>
  </si>
  <si>
    <t>11,5/0,1</t>
  </si>
  <si>
    <t>1323174433</t>
  </si>
  <si>
    <t>14,1+2,5</t>
  </si>
  <si>
    <t>462512270</t>
  </si>
  <si>
    <t>Zához z lomového kamene s proštěrkováním z terénu hmotnost do 200 kg</t>
  </si>
  <si>
    <t>1807680491</t>
  </si>
  <si>
    <t>Zához z lomového kamene neupraveného záhozového  s proštěrkováním z terénu, hmotnosti jednotlivých kamenů do 200 kg</t>
  </si>
  <si>
    <t>(9+7+7,3)*0,17</t>
  </si>
  <si>
    <t>469625136</t>
  </si>
  <si>
    <t>28,7</t>
  </si>
  <si>
    <t>(5,38+2,18+3,36+1,98+3,26+2,55)*0,35</t>
  </si>
  <si>
    <t>-893059352</t>
  </si>
  <si>
    <t>28,7/0,3</t>
  </si>
  <si>
    <t>465511327</t>
  </si>
  <si>
    <t>Dlažba z lomového kamene na sucho s vyklínováním a vyplněním spár tl 300 mm</t>
  </si>
  <si>
    <t>255976341</t>
  </si>
  <si>
    <t>Dlažba z lomového kamene lomařsky upraveného  na sucho s vyklínováním kamenem, s vyplněním spár těženým kamenivem, drnem nebo ornicí s osetím, tl. kamene 300 mm</t>
  </si>
  <si>
    <t>5,5</t>
  </si>
  <si>
    <t>-285078631</t>
  </si>
  <si>
    <t>139,7+25,1</t>
  </si>
  <si>
    <t>-1006756681</t>
  </si>
  <si>
    <t>(65,5-3,0)*1,9</t>
  </si>
  <si>
    <t>541996794</t>
  </si>
  <si>
    <t>SO 01.5 - Rozšíření koryta pod mostem ř.km 1,945-1,970</t>
  </si>
  <si>
    <t>948392598</t>
  </si>
  <si>
    <t>51,6*0,75</t>
  </si>
  <si>
    <t>-1042142577</t>
  </si>
  <si>
    <t>51,6*0,25</t>
  </si>
  <si>
    <t>779909015</t>
  </si>
  <si>
    <t>(51,6-1,3)*0,75</t>
  </si>
  <si>
    <t>1004708479</t>
  </si>
  <si>
    <t>((51,6-1,3)*0,75)*20</t>
  </si>
  <si>
    <t>-1478888447</t>
  </si>
  <si>
    <t>(51,6-1,3)*0,25</t>
  </si>
  <si>
    <t>-577144553</t>
  </si>
  <si>
    <t>((51,6-1,3)*0,25)*20</t>
  </si>
  <si>
    <t>-1384291012</t>
  </si>
  <si>
    <t>1,3</t>
  </si>
  <si>
    <t>763079722</t>
  </si>
  <si>
    <t>54*0,75</t>
  </si>
  <si>
    <t>1065273022</t>
  </si>
  <si>
    <t>54*0,25</t>
  </si>
  <si>
    <t>367737183</t>
  </si>
  <si>
    <t>32*0,75</t>
  </si>
  <si>
    <t>1867624810</t>
  </si>
  <si>
    <t>32*0,25</t>
  </si>
  <si>
    <t>1631827940</t>
  </si>
  <si>
    <t>3,2/0,1</t>
  </si>
  <si>
    <t>667286680</t>
  </si>
  <si>
    <t>6,2</t>
  </si>
  <si>
    <t>272251316</t>
  </si>
  <si>
    <t>9,8</t>
  </si>
  <si>
    <t>(4,62)*0,35</t>
  </si>
  <si>
    <t>-817502144</t>
  </si>
  <si>
    <t>9,8/0,3</t>
  </si>
  <si>
    <t>-1802929147</t>
  </si>
  <si>
    <t>57</t>
  </si>
  <si>
    <t>-1110197769</t>
  </si>
  <si>
    <t>(51,6-1,3)*1,9</t>
  </si>
  <si>
    <t>588058318</t>
  </si>
  <si>
    <t>SO 01.6 - Přeložka vodovodu v ř.km 1,820</t>
  </si>
  <si>
    <t xml:space="preserve">    8 - Trubní vedení</t>
  </si>
  <si>
    <t>132251101</t>
  </si>
  <si>
    <t>Hloubení rýh nezapažených  š do 800 mm v hornině třídy těžitelnosti I, skupiny 3 objem do 20 m3 strojně</t>
  </si>
  <si>
    <t>1369531484</t>
  </si>
  <si>
    <t>Hloubení nezapažených rýh šířky do 800 mm strojně s urovnáním dna do předepsaného profilu a spádu v hornině třídy těžitelnosti I skupiny 3 do 20 m3</t>
  </si>
  <si>
    <t>14,6</t>
  </si>
  <si>
    <t>D.Technická zpráva, 01.6 Přeložka vodovodu</t>
  </si>
  <si>
    <t>151101101</t>
  </si>
  <si>
    <t>Zřízení příložného pažení a rozepření stěn rýh hl do 2 m</t>
  </si>
  <si>
    <t>1426638033</t>
  </si>
  <si>
    <t>Zřízení pažení a rozepření stěn rýh pro podzemní vedení příložné pro jakoukoliv mezerovitost, hloubky do 2 m</t>
  </si>
  <si>
    <t>36,4</t>
  </si>
  <si>
    <t>151101111</t>
  </si>
  <si>
    <t>Odstranění příložného pažení a rozepření stěn rýh hl do 2 m</t>
  </si>
  <si>
    <t>-794882276</t>
  </si>
  <si>
    <t>Odstranění pažení a rozepření stěn rýh pro podzemní vedení s uložením materiálu na vzdálenost do 3 m od kraje výkopu příložné, hloubky do 2 m</t>
  </si>
  <si>
    <t>895218075</t>
  </si>
  <si>
    <t>14,6-11</t>
  </si>
  <si>
    <t>620006807</t>
  </si>
  <si>
    <t>(14,6-11)*20</t>
  </si>
  <si>
    <t>-988021349</t>
  </si>
  <si>
    <t>(14,6-11)*1,9</t>
  </si>
  <si>
    <t>Polatek za uložení na skládku vychází z aktuálního ceníku skládky v Nasavrkách. Objem. hmotnost 1,9 t/m3.</t>
  </si>
  <si>
    <t>-430119546</t>
  </si>
  <si>
    <t>451572111</t>
  </si>
  <si>
    <t>Lože pod potrubí otevřený výkop z kameniva drobného těženého</t>
  </si>
  <si>
    <t>-398503022</t>
  </si>
  <si>
    <t>Lože pod potrubí, stoky a drobné objekty v otevřeném výkopu z kameniva drobného těženého 0 až 4 mm</t>
  </si>
  <si>
    <t>0,8+5,5</t>
  </si>
  <si>
    <t>Trubní vedení</t>
  </si>
  <si>
    <t>866351012R</t>
  </si>
  <si>
    <t>Montáž potrubí ocelového DN 200 vnějšího průměru D 219x6.3 mm</t>
  </si>
  <si>
    <t>-86605400</t>
  </si>
  <si>
    <t>Chránička - D.Technická zpráva</t>
  </si>
  <si>
    <t>23</t>
  </si>
  <si>
    <t>M</t>
  </si>
  <si>
    <t>55271130R</t>
  </si>
  <si>
    <t>Trubka bezešvá hladká kruhová, ČSN 42 5715.01 // rozměr 219x6,3</t>
  </si>
  <si>
    <t>-265893959</t>
  </si>
  <si>
    <t>871311101</t>
  </si>
  <si>
    <t>Montáž potrubí z PVC SDR 11 těsněných gumovým kroužkem otevřený výkop D 160 x 6,2 mm</t>
  </si>
  <si>
    <t>-873711835</t>
  </si>
  <si>
    <t>Montáž vodovodního potrubí z plastů v otevřeném výkopu z tvrdého PVC s integrovaným těsněnim SDR 11/PN10 D 160 x 6,2 mm</t>
  </si>
  <si>
    <t>28611134</t>
  </si>
  <si>
    <t>trubka kanalizační PVC DN 160x5000mm SN4</t>
  </si>
  <si>
    <t>-1583443555</t>
  </si>
  <si>
    <t>22*1,03 'Přepočtené koeficientem množství</t>
  </si>
  <si>
    <t>871365811</t>
  </si>
  <si>
    <t>Bourání stávajícího potrubí z PVC nebo PP DN přes 150 do 250</t>
  </si>
  <si>
    <t>1620085470</t>
  </si>
  <si>
    <t>Bourání stávajícího potrubí z PVC nebo polypropylenu PP v otevřeném výkopu DN přes 150 do 250</t>
  </si>
  <si>
    <t>21,5</t>
  </si>
  <si>
    <t>Stávající potrubí. Výkres č. 01.6.</t>
  </si>
  <si>
    <t>877321101</t>
  </si>
  <si>
    <t>Montáž elektrospojek na vodovodním potrubí z PE trub d 160</t>
  </si>
  <si>
    <t>kus</t>
  </si>
  <si>
    <t>-1857454223</t>
  </si>
  <si>
    <t>Montáž tvarovek na vodovodním plastovém potrubí z polyetylenu PE 100 elektrotvarovek SDR 11/PN16 spojek, oblouků nebo redukcí d 160</t>
  </si>
  <si>
    <t>28650134</t>
  </si>
  <si>
    <t>spojka přesuvná tlakového vodovodního potrubí PVC 160x6,2mm</t>
  </si>
  <si>
    <t>562466892</t>
  </si>
  <si>
    <t>877321110R</t>
  </si>
  <si>
    <t>Montáž kolen na vodovodním potrubí z PVC trub d 160</t>
  </si>
  <si>
    <t>2028600006</t>
  </si>
  <si>
    <t>R01</t>
  </si>
  <si>
    <t>Koleno 160/11 st.</t>
  </si>
  <si>
    <t>ks</t>
  </si>
  <si>
    <t>2038321872</t>
  </si>
  <si>
    <t>R02</t>
  </si>
  <si>
    <t>Koleno 160/22 st.</t>
  </si>
  <si>
    <t>1730039638</t>
  </si>
  <si>
    <t>R03</t>
  </si>
  <si>
    <t>Koleno 160/30 st.</t>
  </si>
  <si>
    <t>1829278588</t>
  </si>
  <si>
    <t>899721112</t>
  </si>
  <si>
    <t>Signalizační vodič DN nad 150 mm na potrubí</t>
  </si>
  <si>
    <t>648626292</t>
  </si>
  <si>
    <t>Signalizační vodič na potrubí DN nad 150 mm</t>
  </si>
  <si>
    <t>22,1</t>
  </si>
  <si>
    <t>899722114</t>
  </si>
  <si>
    <t>Krytí potrubí z plastů výstražnou fólií z PVC 40 cm</t>
  </si>
  <si>
    <t>-634984672</t>
  </si>
  <si>
    <t>Krytí potrubí z plastů výstražnou fólií z PVC šířky 40 cm</t>
  </si>
  <si>
    <t>998276101</t>
  </si>
  <si>
    <t>Přesun hmot pro trubní vedení z trub z plastických hmot otevřený výkop</t>
  </si>
  <si>
    <t>1386174843</t>
  </si>
  <si>
    <t>Přesun hmot pro trubní vedení hloubené z trub z plastických hmot nebo sklolaminátových pro vodovody nebo kanalizace v otevřeném výkopu dopravní vzdálenost do 15 m</t>
  </si>
  <si>
    <t>998276124</t>
  </si>
  <si>
    <t>Příplatek k přesunu hmot pro trubní vedení z trub z plastických hmot za zvětšený přesun do 500 m</t>
  </si>
  <si>
    <t>753278586</t>
  </si>
  <si>
    <t>Přesun hmot pro trubní vedení hloubené z trub z plastických hmot nebo sklolaminátových Příplatek k cenám za zvětšený přesun přes vymezenou největší dopravní vzdálenost do 500 m</t>
  </si>
  <si>
    <t>SO 02 - Rekonstrukce mostu</t>
  </si>
  <si>
    <t>Optima spol. s.r.o.</t>
  </si>
  <si>
    <t xml:space="preserve">    5 - Komunikace pozemní</t>
  </si>
  <si>
    <t>PSV - Práce a dodávky PSV</t>
  </si>
  <si>
    <t xml:space="preserve">    711 - Izolace proti vodě, vlhkosti a plynům</t>
  </si>
  <si>
    <t>113107164</t>
  </si>
  <si>
    <t>Odstranění podkladu z kameniva drceného tl 400 mm strojně pl přes 50 do 200 m2</t>
  </si>
  <si>
    <t>-2045793616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</si>
  <si>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</si>
  <si>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(2*4,5)*5</t>
  </si>
  <si>
    <t>podkladní vrstvy vozovky v místě mostu</t>
  </si>
  <si>
    <t>tl. 340 mm</t>
  </si>
  <si>
    <t>113107182</t>
  </si>
  <si>
    <t>Odstranění podkladu živičného tl 100 mm strojně pl přes 50 do 200 m2</t>
  </si>
  <si>
    <t>-864505232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</si>
  <si>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</si>
  <si>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(2*5,0+5,8)*5,0</t>
  </si>
  <si>
    <t>kryt vozovky v místě mostu</t>
  </si>
  <si>
    <t>115001106</t>
  </si>
  <si>
    <t>Převedení vody potrubím DN do 900</t>
  </si>
  <si>
    <t>949061762</t>
  </si>
  <si>
    <t>Převedení vody potrubím průměru DN přes 600 do 900</t>
  </si>
  <si>
    <t>2038695255</t>
  </si>
  <si>
    <t>180</t>
  </si>
  <si>
    <t>-1297650956</t>
  </si>
  <si>
    <t>8,65*5,8</t>
  </si>
  <si>
    <t>odkop pro kamennou rovnaninu a založení mostu</t>
  </si>
  <si>
    <t>131251204</t>
  </si>
  <si>
    <t>Hloubení jam zapažených v hornině třídy těžitelnosti I, skupiny 3 objem do 500 m3 strojně</t>
  </si>
  <si>
    <t>1394534890</t>
  </si>
  <si>
    <t>Hloubení zapažených jam a zářezů strojně s urovnáním dna do předepsaného profilu a spádu v hornině třídy těžitelnosti I skupiny 3 přes 100 do 500 m3</t>
  </si>
  <si>
    <t>18,07*6,80</t>
  </si>
  <si>
    <t>151101201</t>
  </si>
  <si>
    <t>Zřízení příložného pažení stěn výkopu hl do 4 m</t>
  </si>
  <si>
    <t>1123149693</t>
  </si>
  <si>
    <t>Zřízení pažení stěn výkopu bez rozepření nebo vzepření příložné, hloubky do 4 m</t>
  </si>
  <si>
    <t>2*7,0*3,0</t>
  </si>
  <si>
    <t>151101211</t>
  </si>
  <si>
    <t>Odstranění příložného pažení stěn hl do 4 m</t>
  </si>
  <si>
    <t>-158346577</t>
  </si>
  <si>
    <t>Odstranění pažení stěn výkopu bez rozepření nebo vzepření s uložením pažin na vzdálenost do 3 m od okraje výkopu příložné, hloubky do 4 m</t>
  </si>
  <si>
    <t>2020053099</t>
  </si>
  <si>
    <t>6,0*1,2*0,8*2</t>
  </si>
  <si>
    <t>153191121R</t>
  </si>
  <si>
    <t>Zřízení těsnění hradicích stěn ze zhutněné sypaniny - dodání jílu</t>
  </si>
  <si>
    <t>-2030268408</t>
  </si>
  <si>
    <t>-1685955329</t>
  </si>
  <si>
    <t>161102111</t>
  </si>
  <si>
    <t>Svislé přemístění výkopku do 2,5 m z kamenouhelných hlušin</t>
  </si>
  <si>
    <t>-1505247596</t>
  </si>
  <si>
    <t>Svislé přemístění výkopku z kamenouhelných hlušin  celková hloubka výkopu přes 1,0 do 2,5 m</t>
  </si>
  <si>
    <t>"výkopek z hloubení jam"122,876</t>
  </si>
  <si>
    <t>"výkopek z koryta toku"50,17</t>
  </si>
  <si>
    <t>"jíl z těsnění z hradících stěn"11,52</t>
  </si>
  <si>
    <t>-1005295478</t>
  </si>
  <si>
    <t>"výkopek"184,566</t>
  </si>
  <si>
    <t>zpětné použití vhodného výkopku</t>
  </si>
  <si>
    <t>"odpočet zeminy na zásypy kolem mostu" -17,0</t>
  </si>
  <si>
    <t>"odpočet zásypu základu za opěrami" -15,07</t>
  </si>
  <si>
    <t>"odpočet zásypu pod dnem toku z vytěženého materiálu" -17,12</t>
  </si>
  <si>
    <t>896360721</t>
  </si>
  <si>
    <t>135,376*1,9</t>
  </si>
  <si>
    <t>171251201</t>
  </si>
  <si>
    <t>Uložení sypaniny na skládky nebo meziskládky</t>
  </si>
  <si>
    <t>1697557663</t>
  </si>
  <si>
    <t>Uložení sypaniny na skládky nebo meziskládky bez hutnění s upravením uložené sypaniny do předepsaného tvaru</t>
  </si>
  <si>
    <t>-1385959260</t>
  </si>
  <si>
    <t>vhodná zemina z výkopku</t>
  </si>
  <si>
    <t>"zásyp základu za opěrami" 1,37*5,50*2</t>
  </si>
  <si>
    <t>"zásyp pod dnem z vytěženého materiálu" 1,44*5,0+0,62*8,0*2</t>
  </si>
  <si>
    <t>nakupovaný materiál - ŠD 0-32</t>
  </si>
  <si>
    <t>"hutněný zásyp za opěrami" 2,14*5,50*2</t>
  </si>
  <si>
    <t>2,5*6,8</t>
  </si>
  <si>
    <t>-2133825716</t>
  </si>
  <si>
    <t>212751136</t>
  </si>
  <si>
    <t>Trativod z drenážních trubek flexibilních PVC-U SN 4 neperforovaná včetně lože otevřený výkop DN 160 pro meliorace</t>
  </si>
  <si>
    <t>-1929155397</t>
  </si>
  <si>
    <t>Trativody z drenážních a melioračních trubek pro meliorace, dočasné nebo odlehčovací drenáže se zřízením štěrkového lože pod trubky a s jejich obsypem v otevřeném výkopu trubka flexibilní PVC-U SN 4 neperforovaná DN 160</t>
  </si>
  <si>
    <t>rubová drenáž PVC DN 150</t>
  </si>
  <si>
    <t>2*6,5*1,093</t>
  </si>
  <si>
    <t>212792212</t>
  </si>
  <si>
    <t>Odvodnění mostní opěry - drenážní flexibilní plastové potrubí DN 160</t>
  </si>
  <si>
    <t>-1980050982</t>
  </si>
  <si>
    <t>Odvodnění mostní opěry z plastových trub drenážní potrubí flexibilní DN 160</t>
  </si>
  <si>
    <t>"rubová drenáž PVC DN 150" 2*6,5</t>
  </si>
  <si>
    <t>273321118</t>
  </si>
  <si>
    <t>Základové desky mostních konstrukcí ze ŽB C 30/37</t>
  </si>
  <si>
    <t>-921562382</t>
  </si>
  <si>
    <t>Základové konstrukce z betonu železového desky ve výkopu nebo na hlavách pilot C 30/37</t>
  </si>
  <si>
    <t>základové deska C 30/37 XF2,XD1</t>
  </si>
  <si>
    <t>5,813*5,50*0,40</t>
  </si>
  <si>
    <t>273352110</t>
  </si>
  <si>
    <t>Bednění základových desek plochy rovinné</t>
  </si>
  <si>
    <t>-1850010781</t>
  </si>
  <si>
    <t>Bednění základových konstrukcí desek ploch rovinných</t>
  </si>
  <si>
    <t>(5,83+5,51 )*2*0,40</t>
  </si>
  <si>
    <t>273352119</t>
  </si>
  <si>
    <t>Odbednění základových desek</t>
  </si>
  <si>
    <t>1649177900</t>
  </si>
  <si>
    <t>Bednění základových konstrukcí desek odbednění bez ohledu na tvar</t>
  </si>
  <si>
    <t>273361116</t>
  </si>
  <si>
    <t>Výztuž základových desek z betonářské oceli 10 505</t>
  </si>
  <si>
    <t>-960363471</t>
  </si>
  <si>
    <t>Výztuž základových konstrukcí desek z betonářské oceli 10 505 (R) nebo BSt 500</t>
  </si>
  <si>
    <t>"dle výkresu výztuže" 0,777</t>
  </si>
  <si>
    <t>24</t>
  </si>
  <si>
    <t>317171126</t>
  </si>
  <si>
    <t>Kotvení monolitického betonu římsy do mostovky kotvou do vývrtu</t>
  </si>
  <si>
    <t>-188962060</t>
  </si>
  <si>
    <t>Kotvení monolitického betonu římsy do mostovky  kotvou do vývrtu</t>
  </si>
  <si>
    <t>"kotvení říms mostu á 1000 mm"15,0</t>
  </si>
  <si>
    <t>25</t>
  </si>
  <si>
    <t>317321118</t>
  </si>
  <si>
    <t>Mostní římsy ze ŽB C 30/37</t>
  </si>
  <si>
    <t>1397251915</t>
  </si>
  <si>
    <t>Římsy ze železového betonu  C 30/37</t>
  </si>
  <si>
    <t>0,230* (9,011+5,011)+0,166*0,401*2</t>
  </si>
  <si>
    <t>26</t>
  </si>
  <si>
    <t>317353121</t>
  </si>
  <si>
    <t>Bednění mostních říms všech tvarů - zřízení</t>
  </si>
  <si>
    <t>-1315045117</t>
  </si>
  <si>
    <t>Bednění mostní římsy  zřízení všech tvarů</t>
  </si>
  <si>
    <t>4*0,25+(0,5+2*0,25)*(9,011+5,011)</t>
  </si>
  <si>
    <t>27</t>
  </si>
  <si>
    <t>317353221</t>
  </si>
  <si>
    <t>Bednění mostních říms všech tvarů - odstranění</t>
  </si>
  <si>
    <t>1594123965</t>
  </si>
  <si>
    <t>Bednění mostní římsy  odstranění všech tvarů</t>
  </si>
  <si>
    <t>28</t>
  </si>
  <si>
    <t>317361116</t>
  </si>
  <si>
    <t>Výztuž mostních říms z betonářské oceli 10 505</t>
  </si>
  <si>
    <t>259247811</t>
  </si>
  <si>
    <t>Výztuž mostních železobetonových říms  z betonářské oceli 10 505 (R) nebo BSt 500</t>
  </si>
  <si>
    <t>"dle výkresu výztuže" 0,312</t>
  </si>
  <si>
    <t>29</t>
  </si>
  <si>
    <t>334323118</t>
  </si>
  <si>
    <t>Mostní opěry a úložné prahy ze ŽB C 30/37</t>
  </si>
  <si>
    <t>1733600928</t>
  </si>
  <si>
    <t>Mostní opěry a úložné prahy z betonu železového C 30/37</t>
  </si>
  <si>
    <t>opěry a křídla ze železobetonu C 30/37 XF2,XD1</t>
  </si>
  <si>
    <t>(1,93+1,88)*0,401 *5,50+0,5*(0,80+2,515)*1,60*0,40*2</t>
  </si>
  <si>
    <t>30</t>
  </si>
  <si>
    <t>334352111</t>
  </si>
  <si>
    <t>Bednění mostních křídel a závěrných zídek ze systémového bednění s výplní z překližek - zřízení</t>
  </si>
  <si>
    <t>-884766193</t>
  </si>
  <si>
    <t>Bednění mostních křídel a závěrných zídek ze systémového bednění  zřízení z překližek</t>
  </si>
  <si>
    <t>opěry a křídla mostu</t>
  </si>
  <si>
    <t>(1,88+1,94)*5,51 *2+2,63*2*2+3,16*0,40*2</t>
  </si>
  <si>
    <t>31</t>
  </si>
  <si>
    <t>334352211</t>
  </si>
  <si>
    <t>Bednění mostních křídel a závěrných zídek ze systémového bednění s výplní z překližek - odstranění</t>
  </si>
  <si>
    <t>253881476</t>
  </si>
  <si>
    <t>Bednění mostních křídel a závěrných zídek ze systémového bednění  odstranění z překližek</t>
  </si>
  <si>
    <t>32</t>
  </si>
  <si>
    <t>334359111</t>
  </si>
  <si>
    <t>Výřez bednění pro prostup trub betonovou konstrukcí DN 150</t>
  </si>
  <si>
    <t>-2137397428</t>
  </si>
  <si>
    <t>Výřez bednění pro prostup trub betonovou konstrukcí  DN 150</t>
  </si>
  <si>
    <t xml:space="preserve"> výřez v bednění římsy mostu, pro chráničky PVC DN 90mm pro sděl kabel CETIN</t>
  </si>
  <si>
    <t>2*2</t>
  </si>
  <si>
    <t>33</t>
  </si>
  <si>
    <t>334361226</t>
  </si>
  <si>
    <t>Výztuž křídel, závěrných zdí z betonářské oceli 10 505</t>
  </si>
  <si>
    <t>1622967151</t>
  </si>
  <si>
    <t>Výztuž betonářská mostních konstrukcí  opěr, úložných prahů, křídel, závěrných zídek, bloků ložisek, pilířů a sloupů z oceli 10 505 (R) nebo BSt 500 křídel, závěrných zdí</t>
  </si>
  <si>
    <t>dle výkresu výztuže, opěry + křídla</t>
  </si>
  <si>
    <t>1,030</t>
  </si>
  <si>
    <t>34</t>
  </si>
  <si>
    <t>334791112</t>
  </si>
  <si>
    <t>Prostup v betonových zdech z plastových trub DN do 110</t>
  </si>
  <si>
    <t>52328599</t>
  </si>
  <si>
    <t>Prostup v betonových zdech z plastových trub  průměru do DN 110</t>
  </si>
  <si>
    <t>chráničky PVC DN 90mm pro sděl kabel CETIN, umístění do římsy mostu</t>
  </si>
  <si>
    <t>(9,0+2*0,5)*2</t>
  </si>
  <si>
    <t>35</t>
  </si>
  <si>
    <t>334951113</t>
  </si>
  <si>
    <t>Podpěrné skruže dočasné ze dřeva z hranolů - zřízení</t>
  </si>
  <si>
    <t>-1163589284</t>
  </si>
  <si>
    <t>Podpěrné skruže dočasné ze dřeva  z hranolů zřízení</t>
  </si>
  <si>
    <t>5,0*7,0*2,10*0,05</t>
  </si>
  <si>
    <t>36</t>
  </si>
  <si>
    <t>334952113</t>
  </si>
  <si>
    <t>Podpěrné skruže dočasné ze dřeva z hranolů - odstranění</t>
  </si>
  <si>
    <t>-1192869145</t>
  </si>
  <si>
    <t>Podpěrné skruže dočasné ze dřeva  z hranolů odstranění</t>
  </si>
  <si>
    <t>37</t>
  </si>
  <si>
    <t>388995212</t>
  </si>
  <si>
    <t>Chránička kabelů z trub HDPE v římse DN 110</t>
  </si>
  <si>
    <t>182910999</t>
  </si>
  <si>
    <t>Chránička kabelů v římse z trub HDPE  přes DN 80 do DN 110</t>
  </si>
  <si>
    <t>chráničky PVC DN 110mm pro sděl kabel CETIN, umístění do římsy mostu</t>
  </si>
  <si>
    <t>9,0+2*2</t>
  </si>
  <si>
    <t>chráničky PVC DN 90mm pro sděl kabel CETIN, umístění do římsy mostu;</t>
  </si>
  <si>
    <t>38</t>
  </si>
  <si>
    <t>54879200</t>
  </si>
  <si>
    <t>kotva z korozivzdorné oceli - materiál + montáž - komplet</t>
  </si>
  <si>
    <t>1723814563</t>
  </si>
  <si>
    <t>kotva z korozivzdorné oceli</t>
  </si>
  <si>
    <t>kotva do bet. se šroubem M24, vlepení do vývrtu průměru 28 mm; - pro kotvení říms mostu á 1000 mm</t>
  </si>
  <si>
    <t>39</t>
  </si>
  <si>
    <t>421321128</t>
  </si>
  <si>
    <t>Mostní nosné konstrukce deskové ze ŽB C 30/37</t>
  </si>
  <si>
    <t>1294262214</t>
  </si>
  <si>
    <t>Mostní železobetonové nosné konstrukce deskové nebo klenbové, trámové, ostatní  deskové, z betonu C 30/37</t>
  </si>
  <si>
    <t>desková konstrukce ze železobetonu C 30/37 XD1,XF2</t>
  </si>
  <si>
    <t>1,948*5,813+0,5*0,2*5,50*2</t>
  </si>
  <si>
    <t>40</t>
  </si>
  <si>
    <t>421351112</t>
  </si>
  <si>
    <t>Bednění boků přechodové desky konstrukcí mostů - zřízení</t>
  </si>
  <si>
    <t>-2098210866</t>
  </si>
  <si>
    <t>Bednění deskových konstrukcí mostů z betonu železového nebo předpjatého  zřízení boků přechodové desky</t>
  </si>
  <si>
    <t>2,41 *2+0,60*5,11 *2+5,18*5,50</t>
  </si>
  <si>
    <t>41</t>
  </si>
  <si>
    <t>421351212</t>
  </si>
  <si>
    <t>Bednění boků přechodové desky konstrukcí mostů - odstranění</t>
  </si>
  <si>
    <t>735534295</t>
  </si>
  <si>
    <t>Bednění deskových konstrukcí mostů z betonu železového nebo předpjatého  odstranění boků přechodové desky</t>
  </si>
  <si>
    <t>42</t>
  </si>
  <si>
    <t>421361226</t>
  </si>
  <si>
    <t>Výztuž ŽB deskového mostu z betonářské oceli 10 505</t>
  </si>
  <si>
    <t>786291623</t>
  </si>
  <si>
    <t>Výztuž deskových konstrukcí  z betonářské oceli 10 505 (R) nebo BSt 500 deskového mostu</t>
  </si>
  <si>
    <t>dle výkresu výztuže</t>
  </si>
  <si>
    <t>1,221</t>
  </si>
  <si>
    <t>43</t>
  </si>
  <si>
    <t>451315124</t>
  </si>
  <si>
    <t>Podkladní nebo výplňová vrstva z betonu C 12/15 tl do 150 mm</t>
  </si>
  <si>
    <t>1811752030</t>
  </si>
  <si>
    <t>Podkladní a výplňové vrstvy z betonu prostého  tloušťky do 150 mm, z betonu C 12/15</t>
  </si>
  <si>
    <t xml:space="preserve"> podkladní beton pod základovou desku;</t>
  </si>
  <si>
    <t>7,30*5,90</t>
  </si>
  <si>
    <t>44</t>
  </si>
  <si>
    <t>452313131</t>
  </si>
  <si>
    <t>Podkladní bloky z betonu prostého tř. C 12/15 otevřený výkop</t>
  </si>
  <si>
    <t>1334868222</t>
  </si>
  <si>
    <t>Podkladní a zajišťovací konstrukce z betonu prostého v otevřeném výkopu bloky pro potrubí z betonu tř. C 12/15</t>
  </si>
  <si>
    <t>podkladní beton pod rubovou drenáž</t>
  </si>
  <si>
    <t>0,30*1,25*5,10*2</t>
  </si>
  <si>
    <t>45</t>
  </si>
  <si>
    <t>452313151</t>
  </si>
  <si>
    <t>Podkladní bloky z betonu prostého tř. C 20/25 otevřený výkop</t>
  </si>
  <si>
    <t>967466401</t>
  </si>
  <si>
    <t>Podkladní a zajišťovací konstrukce z betonu prostého v otevřeném výkopu bloky pro potrubí z betonu tř. C 20/25</t>
  </si>
  <si>
    <t>příčné betonové prahy</t>
  </si>
  <si>
    <t>2*0,4*0,7*5,1</t>
  </si>
  <si>
    <t>46</t>
  </si>
  <si>
    <t>452353101</t>
  </si>
  <si>
    <t>Bednění podkladních bloků otevřený výkop</t>
  </si>
  <si>
    <t>1949644497</t>
  </si>
  <si>
    <t>Bednění podkladních a zajišťovacích konstrukcí v otevřeném výkopu bloků pro potrubí</t>
  </si>
  <si>
    <t>"podkladní beton pod drenáží" 4*0,3*1,25+2*1,25*5,1</t>
  </si>
  <si>
    <t>"příčné betonové prahy" 4*0,4*0,7+4*0,7*5,1</t>
  </si>
  <si>
    <t>47</t>
  </si>
  <si>
    <t>458501111</t>
  </si>
  <si>
    <t>Výplňové klíny za opěrou z kameniva těženého hutněného po vrstvách</t>
  </si>
  <si>
    <t>1143237816</t>
  </si>
  <si>
    <t>Výplňové klíny za opěrou z kameniva hutněného po vrstvách  těženého</t>
  </si>
  <si>
    <t>"ochranný zásyp za operou" 0,6*1,10*(5,50*2+1,0*2)</t>
  </si>
  <si>
    <t>"těsnící vrstva ze ŠP" (2*1,7)*0,20*6,0</t>
  </si>
  <si>
    <t>48</t>
  </si>
  <si>
    <t>463211151</t>
  </si>
  <si>
    <t>Rovnanina objemu přes 3 m3 z lomového kamene tříděného hmotnosti do 80 kg s urovnáním líce</t>
  </si>
  <si>
    <t>1388023453</t>
  </si>
  <si>
    <t>Rovnanina z lomového kamene neupraveného pro podélné i příčné objekty objemu přes 3 m3 z kamene tříděného, s urovnáním líce a vyklínováním spár úlomky kamene hmotnost jednotlivých kamenů do 80 kg</t>
  </si>
  <si>
    <t>opevnění toku v podmostí</t>
  </si>
  <si>
    <t>5,10*7,50*0,30</t>
  </si>
  <si>
    <t>49</t>
  </si>
  <si>
    <t>58344171</t>
  </si>
  <si>
    <t>štěrkodrť frakce 0/32</t>
  </si>
  <si>
    <t>1562311626</t>
  </si>
  <si>
    <t>"výplňové klíny za opěrami"12,66*1,97</t>
  </si>
  <si>
    <t>"hutněný zásyp za operami" 23,54*1,97</t>
  </si>
  <si>
    <t>Komunikace pozemní</t>
  </si>
  <si>
    <t>50</t>
  </si>
  <si>
    <t>564861111</t>
  </si>
  <si>
    <t>Podklad ze štěrkodrtě ŠD tl 200 mm</t>
  </si>
  <si>
    <t>147379466</t>
  </si>
  <si>
    <t>Podklad ze štěrkodrti ŠD  s rozprostřením a zhutněním, po zhutnění tl. 200 mm</t>
  </si>
  <si>
    <t>podkladní vrstva vozovky v místě napojení mostu;</t>
  </si>
  <si>
    <t>2*4,5*5,0</t>
  </si>
  <si>
    <t>51</t>
  </si>
  <si>
    <t>565155111</t>
  </si>
  <si>
    <t>Asfaltový beton vrstva podkladní ACP 16 (obalované kamenivo OKS) tl 70 mm š do 3 m</t>
  </si>
  <si>
    <t>-1731585401</t>
  </si>
  <si>
    <t>Asfaltový beton vrstva podkladní ACP 16 (obalované kamenivo střednězrnné - OKS)  s rozprostřením a zhutněním v pruhu šířky přes 1,5 do 3 m, po zhutnění tl. 70 mm</t>
  </si>
  <si>
    <t>52</t>
  </si>
  <si>
    <t>567122112</t>
  </si>
  <si>
    <t>Podklad ze směsi stmelené cementem SC C 8/10 (KSC I) tl 130 mm</t>
  </si>
  <si>
    <t>-1818439192</t>
  </si>
  <si>
    <t>Podklad ze směsi stmelené cementem SC bez dilatačních spár, s rozprostřením a zhutněním SC C 8/10 (KSC I), po zhutnění tl. 130 mm</t>
  </si>
  <si>
    <t>53</t>
  </si>
  <si>
    <t>573211109</t>
  </si>
  <si>
    <t>Postřik živičný spojovací z asfaltu v množství 0,50 kg/m2</t>
  </si>
  <si>
    <t>1116090651</t>
  </si>
  <si>
    <t>Postřik spojovací PS bez posypu kamenivem z asfaltu silničního, v množství 0,50 kg/m2</t>
  </si>
  <si>
    <t>2*4,5*5,0+(2*5,0+5,8)*5,0</t>
  </si>
  <si>
    <t>54</t>
  </si>
  <si>
    <t>577134111</t>
  </si>
  <si>
    <t>Asfaltový beton vrstva obrusná ACO 11 (ABS) tř. I tl 40 mm š do 3 m z nemodifikovaného asfaltu</t>
  </si>
  <si>
    <t>299973332</t>
  </si>
  <si>
    <t>Asfaltový beton vrstva obrusná ACO 11 (ABS)  s rozprostřením a se zhutněním z nemodifikovaného asfaltu v pruhu šířky do 3 m tř. I, po zhutnění tl. 40 mm</t>
  </si>
  <si>
    <t>krytová vrstva vozovky v místě mostu;</t>
  </si>
  <si>
    <t>55</t>
  </si>
  <si>
    <t>577144211</t>
  </si>
  <si>
    <t>Asfaltový beton vrstva obrusná ACO 11 (ABS) tř. II tl 50 mm š do 3 m z nemodifikovaného asfaltu</t>
  </si>
  <si>
    <t>1966438736</t>
  </si>
  <si>
    <t>Asfaltový beton vrstva obrusná ACO 11 (ABS)  s rozprostřením a se zhutněním z nemodifikovaného asfaltu v pruhu šířky do 3 m tř. II, po zhutnění tl. 50 mm</t>
  </si>
  <si>
    <t>krytová vrstva vozovky na mostě</t>
  </si>
  <si>
    <t>5,8*5,0</t>
  </si>
  <si>
    <t>56</t>
  </si>
  <si>
    <t>899621112</t>
  </si>
  <si>
    <t>Obetonování drenážního potrubí betonem tř. C12/15 tl do 150 mm trub DN nad 100 do 160</t>
  </si>
  <si>
    <t>1267140424</t>
  </si>
  <si>
    <t>Obetonování drenážního potrubí prostým betonem  tl. obetonování do 150 mm, trub DN přes 100 do 160</t>
  </si>
  <si>
    <t>obetonování rubové drenáže PVC DN 150;</t>
  </si>
  <si>
    <t>2*6,5*0,3*0,3</t>
  </si>
  <si>
    <t>911121111</t>
  </si>
  <si>
    <t>Montáž zábradlí ocelového přichyceného vruty do betonového podkladu</t>
  </si>
  <si>
    <t>498039579</t>
  </si>
  <si>
    <t>Montáž zábradlí ocelového  přichyceného vruty do betonového podkladu</t>
  </si>
  <si>
    <t>zábradlí na mostě - kotvení do říms</t>
  </si>
  <si>
    <t>9,0+5,0</t>
  </si>
  <si>
    <t>58</t>
  </si>
  <si>
    <t>XM07</t>
  </si>
  <si>
    <t>Zábradlí ocelové výšky 1,1 m se svislou výplní z trubek, včetně protikorozní ochrany - komplet</t>
  </si>
  <si>
    <t>kg</t>
  </si>
  <si>
    <t>1463313441</t>
  </si>
  <si>
    <t>zábradlí v. 1,10m se svislou výplní - včetně povrchové úpravy, žárovým zinkováním a nátěru 1x základní, 1x emailový</t>
  </si>
  <si>
    <t>81,55+2*56,47+63,54+62,73+81,74</t>
  </si>
  <si>
    <t>59</t>
  </si>
  <si>
    <t>914112111</t>
  </si>
  <si>
    <t>Tabulka s označením evidenčního čísla mostu</t>
  </si>
  <si>
    <t>590340451</t>
  </si>
  <si>
    <t>Tabulka s označením evidenčního čísla mostu  na sloupek</t>
  </si>
  <si>
    <t>tabulka s letopočtem opravy mostu</t>
  </si>
  <si>
    <t>60</t>
  </si>
  <si>
    <t>916131213</t>
  </si>
  <si>
    <t>Osazení silničního obrubníku betonového stojatého s boční opěrou do lože z betonu prostého</t>
  </si>
  <si>
    <t>1925403126</t>
  </si>
  <si>
    <t>Osazení silničního obrubníku betonového se zřízením lože, s vyplněním a zatřením spár cementovou maltou stojatého s boční opěrou z betonu prostého, do lože z betonu prostého</t>
  </si>
  <si>
    <t>4*2</t>
  </si>
  <si>
    <t>61</t>
  </si>
  <si>
    <t>59217023</t>
  </si>
  <si>
    <t>obrubník betonový chodníkový 1000x150x250mm</t>
  </si>
  <si>
    <t>-1411781826</t>
  </si>
  <si>
    <t>62</t>
  </si>
  <si>
    <t>916991121</t>
  </si>
  <si>
    <t>Lože pod obrubníky, krajníky nebo obruby z dlažebních kostek z betonu prostého</t>
  </si>
  <si>
    <t>-301628662</t>
  </si>
  <si>
    <t>Lože pod obrubníky, krajníky nebo obruby z dlažebních kostek  z betonu prostého tř. C 16/20</t>
  </si>
  <si>
    <t>4,0*2*0,4*0,1</t>
  </si>
  <si>
    <t>63</t>
  </si>
  <si>
    <t>919122132</t>
  </si>
  <si>
    <t>Těsnění spár zálivkou za tepla pro komůrky š 20 mm hl 40 mm s těsnicím profilem</t>
  </si>
  <si>
    <t>-1881516880</t>
  </si>
  <si>
    <t>Utěsnění dilatačních spár zálivkou za tepla  v cementobetonovém nebo živičném krytu včetně adhezního nátěru s těsnicím profilem pod zálivkou, pro komůrky šířky 20 mm, hloubky 40 mm</t>
  </si>
  <si>
    <t>těsnění dilatačních spar asiatovou zálivkou (podél říms a příčné dil. spáry za opěrami);</t>
  </si>
  <si>
    <t>13,80+11,05</t>
  </si>
  <si>
    <t>64</t>
  </si>
  <si>
    <t>919726124</t>
  </si>
  <si>
    <t>Geotextilie pro ochranu, separaci a filtraci netkaná měrná hmotnost do 800 g/m2</t>
  </si>
  <si>
    <t>-236379635</t>
  </si>
  <si>
    <t>Geotextilie netkaná pro ochranu, separaci nebo filtraci měrná hmotnost přes 500 do 800 g/m2</t>
  </si>
  <si>
    <t xml:space="preserve"> ochranná geotextilie 600g/m2</t>
  </si>
  <si>
    <t>82,0+0,5*5,50*2</t>
  </si>
  <si>
    <t>65</t>
  </si>
  <si>
    <t>919735111</t>
  </si>
  <si>
    <t>Řezání stávajícího živičného krytu hl do 50 mm</t>
  </si>
  <si>
    <t>1648545349</t>
  </si>
  <si>
    <t>Řezání stávajícího živičného krytu nebo podkladu  hloubky do 50 mm</t>
  </si>
  <si>
    <t>těsnění dilatačních spar asiatovou zálivkou (podél říms a příčné dil. spáry za opěrami)</t>
  </si>
  <si>
    <t>66</t>
  </si>
  <si>
    <t>963021112</t>
  </si>
  <si>
    <t>Bourání mostní nosné konstrukce z kamene</t>
  </si>
  <si>
    <t>1414145934</t>
  </si>
  <si>
    <t>Bourání mostních konstrukcí nosných konstrukcí z kamene nebo cihel</t>
  </si>
  <si>
    <t>bourání konstrukcí z kamene (opěry včetně základů )</t>
  </si>
  <si>
    <t>(1,80*0,80+0,80*1,20)*5,05*2</t>
  </si>
  <si>
    <t>67</t>
  </si>
  <si>
    <t>963051111</t>
  </si>
  <si>
    <t>Bourání mostní nosné konstrukce z ŽB</t>
  </si>
  <si>
    <t>-391690297</t>
  </si>
  <si>
    <t>Bourání mostních konstrukcí nosných konstrukcí ze železového betonu</t>
  </si>
  <si>
    <t>nosná konstrukce stávajícího mostu;</t>
  </si>
  <si>
    <t>4,50*5,05*0,30+0,40*0,40*4,50*3+0,40*0,40*3,85*2</t>
  </si>
  <si>
    <t>68</t>
  </si>
  <si>
    <t>966075141</t>
  </si>
  <si>
    <t>Odstranění kovového zábradlí vcelku</t>
  </si>
  <si>
    <t>-2070472943</t>
  </si>
  <si>
    <t>Odstranění různých konstrukcí na mostech kovového zábradlí vcelku</t>
  </si>
  <si>
    <t>stávající zábradlí na mostě</t>
  </si>
  <si>
    <t>5*2</t>
  </si>
  <si>
    <t>69</t>
  </si>
  <si>
    <t>985324221</t>
  </si>
  <si>
    <t>Ochranný akrylátový nátěr betonu dvojnásobný se stěrkou (OS-C)</t>
  </si>
  <si>
    <t>1642659351</t>
  </si>
  <si>
    <t>Ochranný nátěr betonu akrylátový dvojnásobný se stěrkou (OS-C)</t>
  </si>
  <si>
    <t>ochranný nátěr říms</t>
  </si>
  <si>
    <t>1,65*(9,011+5,011)+2*(0,23+0,17)</t>
  </si>
  <si>
    <t>70</t>
  </si>
  <si>
    <t>997013602</t>
  </si>
  <si>
    <t>Poplatek za uložení na skládce (skládkovné) stavebního odpadu železobetonového kód odpadu 17 01 01</t>
  </si>
  <si>
    <t>64936599</t>
  </si>
  <si>
    <t>Poplatek za uložení stavebního odpadu na skládce (skládkovné) z armovaného betonu zatříděného do Katalogu odpadů pod kódem 17 01 01</t>
  </si>
  <si>
    <t>nosná k-ce stávajícího mostu</t>
  </si>
  <si>
    <t>10,209*2,400</t>
  </si>
  <si>
    <t>71</t>
  </si>
  <si>
    <t>997211511</t>
  </si>
  <si>
    <t>Vodorovná doprava suti po suchu na vzdálenost do 1 km</t>
  </si>
  <si>
    <t>-746778381</t>
  </si>
  <si>
    <t>Vodorovná doprava suti nebo vybouraných hmot  suti se složením a hrubým urovnáním, na vzdálenost do 1 km</t>
  </si>
  <si>
    <t>"kryt vozovky" 17,38</t>
  </si>
  <si>
    <t>"podkladní vrstvy vozovky" 26,10</t>
  </si>
  <si>
    <t>72</t>
  </si>
  <si>
    <t>997211519</t>
  </si>
  <si>
    <t>Příplatek ZKD 1 km u vodorovné dopravy suti</t>
  </si>
  <si>
    <t>1369514872</t>
  </si>
  <si>
    <t>Vodorovná doprava suti nebo vybouraných hmot  suti se složením a hrubým urovnáním, na vzdálenost Příplatek k ceně za každý další i započatý 1 km přes 1 km</t>
  </si>
  <si>
    <t>43,48*9"vzd. 10 km"</t>
  </si>
  <si>
    <t>73</t>
  </si>
  <si>
    <t>997211521</t>
  </si>
  <si>
    <t>Vodorovná doprava vybouraných hmot po suchu na vzdálenost do 1 km</t>
  </si>
  <si>
    <t>-1772226197</t>
  </si>
  <si>
    <t>Vodorovná doprava suti nebo vybouraných hmot  vybouraných hmot se složením a hrubým urovnáním nebo s přeložením na jiný dopravní prostředek kromě lodi, na vzdálenost do 1 km</t>
  </si>
  <si>
    <t>"k-ce z kamene" 60,358</t>
  </si>
  <si>
    <t>"k-ce z ŽB" 24,502</t>
  </si>
  <si>
    <t>74</t>
  </si>
  <si>
    <t>997211529</t>
  </si>
  <si>
    <t>Příplatek ZKD 1 km u vodorovné dopravy vybouraných hmot</t>
  </si>
  <si>
    <t>1280221981</t>
  </si>
  <si>
    <t>Vodorovná doprava suti nebo vybouraných hmot  vybouraných hmot se složením a hrubým urovnáním nebo s přeložením na jiný dopravní prostředek kromě lodi, na vzdálenost Příplatek k ceně za každý další i započatý 1 km přes 1 km</t>
  </si>
  <si>
    <t>84,86*9"vzd. 10 km"</t>
  </si>
  <si>
    <t>75</t>
  </si>
  <si>
    <t>997211611</t>
  </si>
  <si>
    <t>Nakládání suti na dopravní prostředky pro vodorovnou dopravu</t>
  </si>
  <si>
    <t>177971155</t>
  </si>
  <si>
    <t>Nakládání suti nebo vybouraných hmot  na dopravní prostředky pro vodorovnou dopravu suti</t>
  </si>
  <si>
    <t>76</t>
  </si>
  <si>
    <t>997211612</t>
  </si>
  <si>
    <t>Nakládání vybouraných hmot na dopravní prostředky pro vodorovnou dopravu</t>
  </si>
  <si>
    <t>131759126</t>
  </si>
  <si>
    <t>Nakládání suti nebo vybouraných hmot  na dopravní prostředky pro vodorovnou dopravu vybouraných hmot</t>
  </si>
  <si>
    <t>77</t>
  </si>
  <si>
    <t>997221645</t>
  </si>
  <si>
    <t>Poplatek za uložení na skládce (skládkovné) odpadu asfaltového bez dehtu kód odpadu 17 03 02</t>
  </si>
  <si>
    <t>1988786865</t>
  </si>
  <si>
    <t>Poplatek za uložení stavebního odpadu na skládce (skládkovné) asfaltového bez obsahu dehtu zatříděného do Katalogu odpadů pod kódem 17 03 02</t>
  </si>
  <si>
    <t>kryt vozovky;</t>
  </si>
  <si>
    <t>79*0,22</t>
  </si>
  <si>
    <t>78</t>
  </si>
  <si>
    <t>997221655</t>
  </si>
  <si>
    <t>-1393803584</t>
  </si>
  <si>
    <t>"podkladní vrstvy vozovky"45,0*0,580</t>
  </si>
  <si>
    <t>"k-ce z kamene (opěry včetně základů )"24,24*2,490</t>
  </si>
  <si>
    <t>79</t>
  </si>
  <si>
    <t>998212111</t>
  </si>
  <si>
    <t>Přesun hmot pro mosty zděné, monolitické betonové nebo ocelové v do 20 m</t>
  </si>
  <si>
    <t>952525203</t>
  </si>
  <si>
    <t>Přesun hmot pro mosty zděné, betonové monolitické, spřažené ocelobetonové nebo kovové  vodorovná dopravní vzdálenost do 100 m výška mostu do 20 m</t>
  </si>
  <si>
    <t>334,834</t>
  </si>
  <si>
    <t>PSV</t>
  </si>
  <si>
    <t>Práce a dodávky PSV</t>
  </si>
  <si>
    <t>711</t>
  </si>
  <si>
    <t>Izolace proti vodě, vlhkosti a plynům</t>
  </si>
  <si>
    <t>80</t>
  </si>
  <si>
    <t>711111002</t>
  </si>
  <si>
    <t>Provedení izolace proti zemní vlhkosti vodorovné za studena lakem asfaltovým</t>
  </si>
  <si>
    <t>594577198</t>
  </si>
  <si>
    <t>Provedení izolace proti zemní vlhkosti natěradly a tmely za studena  na ploše vodorovné V nátěrem lakem asfaltovým</t>
  </si>
  <si>
    <t>izolace proti zemní vlhkosti - Np</t>
  </si>
  <si>
    <t>2,38*5,11*2+5,50*5,01+0,60*5,51*2+0,4*(5,81+5,51)*2+0,5*(0,8+2,5)*1,60*2+2,24*2+1,0*2+3,16*0,4*2</t>
  </si>
  <si>
    <t>81</t>
  </si>
  <si>
    <t>11163150</t>
  </si>
  <si>
    <t>lak penetrační asfaltový</t>
  </si>
  <si>
    <t>1385083393</t>
  </si>
  <si>
    <t>P</t>
  </si>
  <si>
    <t>Poznámka k položce:
Spotřeba 0,3-0,4kg/m2</t>
  </si>
  <si>
    <t>(2,38*5,11 *2+5,50*5,01+0,60*5,51 *2+0,4*(5,81 +5,51 )*2+0,5*(0,8+2,5)*1,60*2+2,24*2+1,0*2+3,16*0,4*2)*0,00030</t>
  </si>
  <si>
    <t>82</t>
  </si>
  <si>
    <t>711112001</t>
  </si>
  <si>
    <t>Provedení izolace proti zemní vlhkosti svislé za studena nátěrem penetračním</t>
  </si>
  <si>
    <t>-337755169</t>
  </si>
  <si>
    <t>Provedení izolace proti zemní vlhkosti natěradly a tmely za studena  na ploše svislé S nátěrem penetračním</t>
  </si>
  <si>
    <t>izolace proti zemní vlhkosti - 2x Alp</t>
  </si>
  <si>
    <t>2*(2,38*5,11 *2+5,50*5,01 +0,60*5,51 *2+0,4*(5,81 +5,51 )*2+0,5*(0,8+2,5)*1,60*2+2,24*2+1,0*2+3,16*0,4*2)</t>
  </si>
  <si>
    <t>83</t>
  </si>
  <si>
    <t>11161346</t>
  </si>
  <si>
    <t>asfalt oxidovaný stavebně izolační</t>
  </si>
  <si>
    <t>397351610</t>
  </si>
  <si>
    <t xml:space="preserve"> izolace proti zemní vlhkosti - 2x Alp</t>
  </si>
  <si>
    <t>(2*(2,38*5,11 *2+5,50*5,01+0,60*5,51 *2+0,4*(5,81+5,51 )*2+0,5*(0,8+2,5)*1,60*2+2,24*2+1,0*2+3,16*0,4*2))*0,00030</t>
  </si>
  <si>
    <t>84</t>
  </si>
  <si>
    <t>711341564</t>
  </si>
  <si>
    <t>Provedení hydroizolace mostovek pásy přitavením NAIP</t>
  </si>
  <si>
    <t>101851923</t>
  </si>
  <si>
    <t>Provedení izolace mostovek pásy přitavením  NAIP</t>
  </si>
  <si>
    <t>"izolace mostovek - natavovací pásy (přetaženy 0,5m na svislou stěnu desky)"5,813*5,50+5,11*0,5*2</t>
  </si>
  <si>
    <t>"izolace pod římsou" 0,70*5,813*2</t>
  </si>
  <si>
    <t>85</t>
  </si>
  <si>
    <t>62832001</t>
  </si>
  <si>
    <t>pás asfaltový natavitelný oxidovaný tl 3,5mm typu V60 S35 s vložkou ze skleněné rohože, s jemnozrnným minerálním posypem</t>
  </si>
  <si>
    <t>-1930810771</t>
  </si>
  <si>
    <t>"celoplošná izolace mostu" 45,22</t>
  </si>
  <si>
    <t>45,22*1,15 'Přepočtené koeficientem množství</t>
  </si>
  <si>
    <t>86</t>
  </si>
  <si>
    <t>X71100000</t>
  </si>
  <si>
    <t>Dodávka a montáž hydroizolace</t>
  </si>
  <si>
    <t>902639292</t>
  </si>
  <si>
    <t>těsnící fólie ve vrstvě štěrkopísku;</t>
  </si>
  <si>
    <t>2*1,7*6</t>
  </si>
  <si>
    <t>SO 03 - Přeložka vedení CETIN</t>
  </si>
  <si>
    <t>SO 03.1 - 1.ETAPA</t>
  </si>
  <si>
    <t>N01 - ETAPA Č.1</t>
  </si>
  <si>
    <t>N01</t>
  </si>
  <si>
    <t>ETAPA Č.1</t>
  </si>
  <si>
    <t>951349</t>
  </si>
  <si>
    <t>Zřízení a odstr.přech.lávky z ocel.desky</t>
  </si>
  <si>
    <t>512</t>
  </si>
  <si>
    <t>-216233772</t>
  </si>
  <si>
    <t>Pokládka PE nebo vrapované chráničky</t>
  </si>
  <si>
    <t>951549</t>
  </si>
  <si>
    <t>Přesun lávky přechodové z ocelové desky</t>
  </si>
  <si>
    <t>-1550514665</t>
  </si>
  <si>
    <t>952345</t>
  </si>
  <si>
    <t>Rýha v trávě 35/70-100</t>
  </si>
  <si>
    <t>-1059083471</t>
  </si>
  <si>
    <t>954958</t>
  </si>
  <si>
    <t>Rýha v trávě 35/70-100 rozšíření o 10 cm</t>
  </si>
  <si>
    <t>1977727356</t>
  </si>
  <si>
    <t>954970</t>
  </si>
  <si>
    <t>-1675476042</t>
  </si>
  <si>
    <t>955053</t>
  </si>
  <si>
    <t>Vytyčení trasy v zastavěném terénu</t>
  </si>
  <si>
    <t>-1584074022</t>
  </si>
  <si>
    <t>955570</t>
  </si>
  <si>
    <t>Rýha ve vozovce litý asfalt 50/100</t>
  </si>
  <si>
    <t>-557570187</t>
  </si>
  <si>
    <t>955571</t>
  </si>
  <si>
    <t>Rýha ve vozovce l.asf.50/100rozš.o 10 cm</t>
  </si>
  <si>
    <t>-1028911057</t>
  </si>
  <si>
    <t>958554</t>
  </si>
  <si>
    <t>Práce zemní do 50 m-ostatní činnosti</t>
  </si>
  <si>
    <t>68316223</t>
  </si>
  <si>
    <t>952643</t>
  </si>
  <si>
    <t>Měření střídavé během stavby - první čtyřka</t>
  </si>
  <si>
    <t>-2051609004</t>
  </si>
  <si>
    <t>Měření stejnosměrné během stavby- první čtyřka</t>
  </si>
  <si>
    <t>952644</t>
  </si>
  <si>
    <t>Měření střídavé během stavby - další čtyřka</t>
  </si>
  <si>
    <t>1470865476</t>
  </si>
  <si>
    <t>952649</t>
  </si>
  <si>
    <t>-1783239195</t>
  </si>
  <si>
    <t>952650</t>
  </si>
  <si>
    <t>Měření stejnosměrné během stavby - další čtyřka</t>
  </si>
  <si>
    <t>-1594343384</t>
  </si>
  <si>
    <t>954990</t>
  </si>
  <si>
    <t>Montáž úložných kabelů do 15 XN</t>
  </si>
  <si>
    <t>-1229100073</t>
  </si>
  <si>
    <t>954991</t>
  </si>
  <si>
    <t>Montáž úložných kabelů do 50 XN</t>
  </si>
  <si>
    <t>-927230787</t>
  </si>
  <si>
    <t>955000</t>
  </si>
  <si>
    <t>Montáž jedné čtyřky s oboustr.číslováním</t>
  </si>
  <si>
    <t>202648710</t>
  </si>
  <si>
    <t>955266</t>
  </si>
  <si>
    <t>Montáž trubky ochranné.Materiál a práce spojené s uchycením chráničky PVC75 na dřevěnou konstrukci 9m.</t>
  </si>
  <si>
    <t>soubor</t>
  </si>
  <si>
    <t>1062355</t>
  </si>
  <si>
    <t>955267</t>
  </si>
  <si>
    <t>Montáž nadzemní tratě síťové. Materiál a montáž spojené s dočasnou dřevěnou konstrukcí - 9m.</t>
  </si>
  <si>
    <t>-732834363</t>
  </si>
  <si>
    <t>955268</t>
  </si>
  <si>
    <t>Montáž podzemní tratě síťové metalické. Práce spojené se zatažením kabelů do chráničky PVC dočasné trasy - 28m.</t>
  </si>
  <si>
    <t>436400605</t>
  </si>
  <si>
    <t>955281</t>
  </si>
  <si>
    <t>Montáž spojky smrštitelné do 50 čtyřek</t>
  </si>
  <si>
    <t>-1539840180</t>
  </si>
  <si>
    <t>955313</t>
  </si>
  <si>
    <t>Uzavření sml. o SB o VBŘ</t>
  </si>
  <si>
    <t>491861942</t>
  </si>
  <si>
    <t>957721</t>
  </si>
  <si>
    <t>Uzavření smlouvy o umístění zařízení</t>
  </si>
  <si>
    <t>-91684707</t>
  </si>
  <si>
    <t>300105</t>
  </si>
  <si>
    <t>Kabel plastový TCEPKPFLE 5x4x0,4</t>
  </si>
  <si>
    <t>594546458</t>
  </si>
  <si>
    <t>Fólie výstražná 80mm PE červenobílá</t>
  </si>
  <si>
    <t>300109</t>
  </si>
  <si>
    <t>Kabel plastový TCEPKPFLE 50x4x0,4</t>
  </si>
  <si>
    <t>-1363343602</t>
  </si>
  <si>
    <t>302388</t>
  </si>
  <si>
    <t>Trubka vrapovaná 75/61 s lankem</t>
  </si>
  <si>
    <t>-813996769</t>
  </si>
  <si>
    <t>303777</t>
  </si>
  <si>
    <t>-650908780</t>
  </si>
  <si>
    <t>303795</t>
  </si>
  <si>
    <t>Fólie výstražná 220mm PE oranžová</t>
  </si>
  <si>
    <t>849043560</t>
  </si>
  <si>
    <t>303838</t>
  </si>
  <si>
    <t>Deska krycí plast. 150x1000 mm</t>
  </si>
  <si>
    <t>1622776017</t>
  </si>
  <si>
    <t>312425</t>
  </si>
  <si>
    <t>Modul konektor. 9700-10P</t>
  </si>
  <si>
    <t>321560536</t>
  </si>
  <si>
    <t>312845</t>
  </si>
  <si>
    <t>Spojka kabelová XAGA 500  43/ 8- 150/FLE</t>
  </si>
  <si>
    <t>791176576</t>
  </si>
  <si>
    <t>312881</t>
  </si>
  <si>
    <t>Spojka kabelová XAGA 500  55/12- 300/FLE</t>
  </si>
  <si>
    <t>-409551433</t>
  </si>
  <si>
    <t>407582</t>
  </si>
  <si>
    <t>Souprava čistící 4413S</t>
  </si>
  <si>
    <t>-509450016</t>
  </si>
  <si>
    <t>SO 03.2 - 2.ETAPA</t>
  </si>
  <si>
    <t>01 - 2. ETAPA</t>
  </si>
  <si>
    <t>01</t>
  </si>
  <si>
    <t>2. ETAPA</t>
  </si>
  <si>
    <t>421126785</t>
  </si>
  <si>
    <t>Čištění stáv.kab.prost.bez kom. - stavba</t>
  </si>
  <si>
    <t>-816674317</t>
  </si>
  <si>
    <t>302423</t>
  </si>
  <si>
    <t>Trubka vrapovaná 110/94 s lankem</t>
  </si>
  <si>
    <t>-507437656</t>
  </si>
  <si>
    <t>302550</t>
  </si>
  <si>
    <t>Mini Marker 1401 3M Ball</t>
  </si>
  <si>
    <t>266769122</t>
  </si>
  <si>
    <t>-612596352</t>
  </si>
  <si>
    <t>1235987973</t>
  </si>
  <si>
    <t>44126407</t>
  </si>
  <si>
    <t xml:space="preserve">Poznámka k položce:
Přesná výše náhrad za zřízení služebnosti (věcného břemene) nebo způsob jejího určení , bude známa po uzavření smlouvy o smlouvě budoucí o zřízení služebnosti se všemi vlastníky dotčených nemovitostí. </t>
  </si>
  <si>
    <t>-818357456</t>
  </si>
  <si>
    <t>1541140112</t>
  </si>
  <si>
    <t>-124432432</t>
  </si>
  <si>
    <t>-704340987</t>
  </si>
  <si>
    <t>-69381728</t>
  </si>
  <si>
    <t>-1486129403</t>
  </si>
  <si>
    <t>951624</t>
  </si>
  <si>
    <t>1522367745</t>
  </si>
  <si>
    <t>1834390232</t>
  </si>
  <si>
    <t>779015845</t>
  </si>
  <si>
    <t>1928906758</t>
  </si>
  <si>
    <t>-429800471</t>
  </si>
  <si>
    <t>-1796197629</t>
  </si>
  <si>
    <t>954830</t>
  </si>
  <si>
    <t xml:space="preserve">Projednání Smlouvy o zřízení věcného břemene, náhrada za VBŘ - odhadovaná </t>
  </si>
  <si>
    <t>-776025046</t>
  </si>
  <si>
    <t>1949879102</t>
  </si>
  <si>
    <t>905872791</t>
  </si>
  <si>
    <t>-758096500</t>
  </si>
  <si>
    <t>-157071654</t>
  </si>
  <si>
    <t>-1046786390</t>
  </si>
  <si>
    <t>955029</t>
  </si>
  <si>
    <t>Demontáž úložných kabelů do15 XN</t>
  </si>
  <si>
    <t>-1910166493</t>
  </si>
  <si>
    <t>955030</t>
  </si>
  <si>
    <t>Demontáž úložných kabelů do 50 XN</t>
  </si>
  <si>
    <t>-1024205347</t>
  </si>
  <si>
    <t>-118118903</t>
  </si>
  <si>
    <t>955066</t>
  </si>
  <si>
    <t>Zrušení spojky smrštitelné do 50 čtyř.</t>
  </si>
  <si>
    <t>-668411362</t>
  </si>
  <si>
    <t>955198</t>
  </si>
  <si>
    <t>Plán geom.pro VBŘ do 200m vč.(kus=100m)</t>
  </si>
  <si>
    <t>1199333153</t>
  </si>
  <si>
    <t>955265</t>
  </si>
  <si>
    <t>Práce zemní pro podzemní tratě síťové. Materiál+práce spojené s obetonováním chrániček PVC110 - 4m</t>
  </si>
  <si>
    <t>-357363588</t>
  </si>
  <si>
    <t>Montáž trubky ochranné. Práce spojené s demontáží chráničky na dřevěné konstrukci - 9m.</t>
  </si>
  <si>
    <t>467040917</t>
  </si>
  <si>
    <t xml:space="preserve">Montáž nadzemní tratě síťové. Práce spojené s demontáží dočasné dřevěné konstrukce - 9m </t>
  </si>
  <si>
    <t>1919370392</t>
  </si>
  <si>
    <t>Montáž podzemní tratě síťové metalické. Práce spojené s vytažením dočasných kabelů z chrániček PVC - 28m</t>
  </si>
  <si>
    <t>-1406605301</t>
  </si>
  <si>
    <t>-1062140445</t>
  </si>
  <si>
    <t>955315</t>
  </si>
  <si>
    <t>Uzavření sml.na zákl.SSB a přípr.vkl.VBŘ</t>
  </si>
  <si>
    <t>557440249</t>
  </si>
  <si>
    <t>955367</t>
  </si>
  <si>
    <t xml:space="preserve">Poplatky k podzemním tratím síť.metalic., Správní poplatek </t>
  </si>
  <si>
    <t>1106521231</t>
  </si>
  <si>
    <t>-15646461</t>
  </si>
  <si>
    <t>955824</t>
  </si>
  <si>
    <t>Instal.metal. kab. do stávajících trubek</t>
  </si>
  <si>
    <t>-2137956826</t>
  </si>
  <si>
    <t>956278</t>
  </si>
  <si>
    <t>Předměření trasy do 100 m</t>
  </si>
  <si>
    <t>596953772</t>
  </si>
  <si>
    <t>956284</t>
  </si>
  <si>
    <t>Zaměření trasy pro stavbu do 100m</t>
  </si>
  <si>
    <t>538972153</t>
  </si>
  <si>
    <t>957753</t>
  </si>
  <si>
    <t>Realizace tratě síťové dohodou</t>
  </si>
  <si>
    <t>1868389502</t>
  </si>
  <si>
    <t>958085</t>
  </si>
  <si>
    <t>Zajištění vkladu/výmazu věcného břemene do/z KN POPLATKY</t>
  </si>
  <si>
    <t>816257604</t>
  </si>
  <si>
    <t>958469</t>
  </si>
  <si>
    <t>Uvedení stavby do provozu</t>
  </si>
  <si>
    <t>2093812898</t>
  </si>
  <si>
    <t>-665444844</t>
  </si>
  <si>
    <t>958555</t>
  </si>
  <si>
    <t>Zpracování dok. skut. provedení do 50 m</t>
  </si>
  <si>
    <t>592991078</t>
  </si>
  <si>
    <t>SO 04 - Přeložka STL plynovodu</t>
  </si>
  <si>
    <t>113107126</t>
  </si>
  <si>
    <t>Odstranění podkladu z kameniva drceného se štětem tl 450 mm ručně</t>
  </si>
  <si>
    <t>-121356600</t>
  </si>
  <si>
    <t>Odstranění podkladů nebo krytů ručně s přemístěním hmot na skládku na vzdálenost do 3 m nebo s naložením na dopravní prostředek z kameniva hrubého drceného se štětem, o tl. vrstvy přes 250 do 450 mm</t>
  </si>
  <si>
    <t>2*2*2</t>
  </si>
  <si>
    <t>(2,5+3)*1,2</t>
  </si>
  <si>
    <t>113107143</t>
  </si>
  <si>
    <t>Odstranění podkladu živičného tl 150 mm ručně</t>
  </si>
  <si>
    <t>-296144876</t>
  </si>
  <si>
    <t>Odstranění podkladů nebo krytů ručně s přemístěním hmot na skládku na vzdálenost do 3 m nebo s naložením na dopravní prostředek živičných, o tl. vrstvy přes 100 do 150 mm</t>
  </si>
  <si>
    <t xml:space="preserve"> 14,60</t>
  </si>
  <si>
    <t>-80432379</t>
  </si>
  <si>
    <t>-2022409092</t>
  </si>
  <si>
    <t>12*1,2*1,3</t>
  </si>
  <si>
    <t>125703302</t>
  </si>
  <si>
    <t>Čištění melioračních kanálů od naplavenin tl do 250 mm dno zpevněné kamenem</t>
  </si>
  <si>
    <t>825605571</t>
  </si>
  <si>
    <t>Čištění melioračních kanálů s úpravou svahu do výšky naplavené vrstvy tloušťky naplavené vrstvy do 250 mm, se dnem zpevněným lomovým kamenem</t>
  </si>
  <si>
    <t>131251201</t>
  </si>
  <si>
    <t>Hloubení jam zapažených v hornině třídy těžitelnosti I, skupiny 3 objem do 20 m3 strojně</t>
  </si>
  <si>
    <t>755460304</t>
  </si>
  <si>
    <t>Hloubení zapažených jam a zářezů strojně s urovnáním dna do předepsaného profilu a spádu v hornině třídy těžitelnosti I skupiny 3 do 20 m3</t>
  </si>
  <si>
    <t>Montážní a propojovací jámy</t>
  </si>
  <si>
    <t>2*2*1,3*2</t>
  </si>
  <si>
    <t>132254201</t>
  </si>
  <si>
    <t>Hloubení zapažených rýh š do 2000 mm v hornině třídy těžitelnosti I, skupiny 3 objem do 20 m3</t>
  </si>
  <si>
    <t>-1537821910</t>
  </si>
  <si>
    <t>Hloubení zapažených rýh šířky přes 800 do 2 000 mm strojně s urovnáním dna do předepsaného profilu a spádu v hornině třídy těžitelnosti I skupiny 3 do 20 m3</t>
  </si>
  <si>
    <t>2,5*1,2*1,3</t>
  </si>
  <si>
    <t>3*1,2*1,3</t>
  </si>
  <si>
    <t>-598186415</t>
  </si>
  <si>
    <t>(2,5+2,5)*2*1,5</t>
  </si>
  <si>
    <t>(3+3)*2*1,5</t>
  </si>
  <si>
    <t>2*2*2*2</t>
  </si>
  <si>
    <t>1355531328</t>
  </si>
  <si>
    <t>161151103</t>
  </si>
  <si>
    <t>Svislé přemístění výkopku z horniny třídy těžitelnosti I, skupiny 1 až 3 hl výkopu přes 4 do 8 m</t>
  </si>
  <si>
    <t>1006287958</t>
  </si>
  <si>
    <t>Svislé přemístění výkopku strojně bez naložení do dopravní nádoby avšak s vyprázdněním dopravní nádoby na hromadu nebo do dopravního prostředku z horniny třídy těžitelnosti I skupiny 1 až 3 při hloubce výkopu přes 4 do 8 m</t>
  </si>
  <si>
    <t>37,70</t>
  </si>
  <si>
    <t>678738079</t>
  </si>
  <si>
    <t>-349535403</t>
  </si>
  <si>
    <t>171153101</t>
  </si>
  <si>
    <t>Zemní hrázky melioračních kanálů z horniny třídy těžitelnosti I a II, skupiny 1 až 4</t>
  </si>
  <si>
    <t>-1050558820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</si>
  <si>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</si>
  <si>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10*1*1,5</t>
  </si>
  <si>
    <t>-1328757055</t>
  </si>
  <si>
    <t>37,7*1,85</t>
  </si>
  <si>
    <t>2129233942</t>
  </si>
  <si>
    <t>171251201R</t>
  </si>
  <si>
    <t>Uložení suti na skládku s hrubým urovnáním bez zhutnění</t>
  </si>
  <si>
    <t>-1571927974</t>
  </si>
  <si>
    <t>12,79</t>
  </si>
  <si>
    <t>1364365471</t>
  </si>
  <si>
    <t>37,7-2,9-14,5</t>
  </si>
  <si>
    <t>175111101</t>
  </si>
  <si>
    <t>Obsypání potrubí ručně sypaninou bez prohození, uloženou do 3 m</t>
  </si>
  <si>
    <t>1404455462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</si>
  <si>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</si>
  <si>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12*1,2*0,5</t>
  </si>
  <si>
    <t>2*2*0,5*2</t>
  </si>
  <si>
    <t>(2,5+3)*1,2*0,5</t>
  </si>
  <si>
    <t>58337303</t>
  </si>
  <si>
    <t>štěrkopísek frakce 0/8</t>
  </si>
  <si>
    <t>-653845219</t>
  </si>
  <si>
    <t>14,5*1,85</t>
  </si>
  <si>
    <t>58344197</t>
  </si>
  <si>
    <t>štěrkodrť frakce 0/63</t>
  </si>
  <si>
    <t>-1352188144</t>
  </si>
  <si>
    <t>20,3*1,85</t>
  </si>
  <si>
    <t>451573111</t>
  </si>
  <si>
    <t>Lože pod potrubí otevřený výkop ze štěrkopísku</t>
  </si>
  <si>
    <t>1977118183</t>
  </si>
  <si>
    <t>Lože pod potrubí, stoky a drobné objekty v otevřeném výkopu z písku a štěrkopísku do 63 mm</t>
  </si>
  <si>
    <t>12*1,2*0,1</t>
  </si>
  <si>
    <t>2*2*0,1*2</t>
  </si>
  <si>
    <t>(2,5+3)*1,2*0,1</t>
  </si>
  <si>
    <t>564851111</t>
  </si>
  <si>
    <t>Podklad ze štěrkodrtě ŠD tl 150 mm</t>
  </si>
  <si>
    <t>-1950885895</t>
  </si>
  <si>
    <t>Podklad ze štěrkodrti ŠD  s rozprostřením a zhutněním, po zhutnění tl. 150 mm</t>
  </si>
  <si>
    <t xml:space="preserve">  14,60</t>
  </si>
  <si>
    <t>564871111</t>
  </si>
  <si>
    <t>Podklad ze štěrkodrtě ŠD tl 250 mm</t>
  </si>
  <si>
    <t>489324446</t>
  </si>
  <si>
    <t>Podklad ze štěrkodrti ŠD  s rozprostřením a zhutněním, po zhutnění tl. 250 mm</t>
  </si>
  <si>
    <t>565135111</t>
  </si>
  <si>
    <t>Asfaltový beton vrstva podkladní ACP 16 (obalované kamenivo OKS) tl 50 mm š do 3 m</t>
  </si>
  <si>
    <t>1880277435</t>
  </si>
  <si>
    <t>Asfaltový beton vrstva podkladní ACP 16 (obalované kamenivo střednězrnné - OKS)  s rozprostřením a zhutněním v pruhu šířky přes 1,5 do 3 m, po zhutnění tl. 50 mm</t>
  </si>
  <si>
    <t>566901144</t>
  </si>
  <si>
    <t>Vyspravení podkladu po překopech ing sítí plochy do 15 m2 kamenivem hrubým drceným tl. 250 mm</t>
  </si>
  <si>
    <t>1452240535</t>
  </si>
  <si>
    <t>Vyspravení podkladu po překopech inženýrských sítí plochy do 15 m2 s rozprostřením a zhutněním kamenivem hrubým drceným tl. 250 mm</t>
  </si>
  <si>
    <t>573211112</t>
  </si>
  <si>
    <t>Postřik živičný spojovací z asfaltu v množství 0,70 kg/m2</t>
  </si>
  <si>
    <t>1898608596</t>
  </si>
  <si>
    <t>Postřik spojovací PS bez posypu kamenivem z asfaltu silničního, v množství 0,70 kg/m2</t>
  </si>
  <si>
    <t>573431103</t>
  </si>
  <si>
    <t>Jednoduchý nátěr s předdrcením z asfaltu v množství 1,5 kg/m2 s posypem</t>
  </si>
  <si>
    <t>-1723845729</t>
  </si>
  <si>
    <t>Jednoduchý nátěr s předdrcením JNP se zaválcováním z asfaltu silničního, v množství 1,5 kg/m2</t>
  </si>
  <si>
    <t>577134211</t>
  </si>
  <si>
    <t>Asfaltový beton vrstva obrusná ACO 11 (ABS) tř. II tl 40 mm š do 3 m z nemodifikovaného asfaltu</t>
  </si>
  <si>
    <t>135290891</t>
  </si>
  <si>
    <t>Asfaltový beton vrstva obrusná ACO 11 (ABS)  s rozprostřením a se zhutněním z nemodifikovaného asfaltu v pruhu šířky do 3 m tř. II, po zhutnění tl. 40 mm</t>
  </si>
  <si>
    <t>871171211</t>
  </si>
  <si>
    <t>Montáž potrubí z PE100 SDR 11 otevřený výkop svařovaných elektrotvarovkou D 40 x 3,7 mm</t>
  </si>
  <si>
    <t>-669568628</t>
  </si>
  <si>
    <t>Montáž vodovodního potrubí z plastů v otevřeném výkopu z polyetylenu PE 100 svařovaných elektrotvarovkou SDR 11/PN16 D 40 x 3,7 mm</t>
  </si>
  <si>
    <t>28613922</t>
  </si>
  <si>
    <t>potrubí plynovodní z PE 100+ opláštěné vrstvou z pěnového PE, SDR 11, 40x3,7 mm</t>
  </si>
  <si>
    <t>1722047273</t>
  </si>
  <si>
    <t>30*1,015 'Přepočtené koeficientem množství</t>
  </si>
  <si>
    <t>871241221</t>
  </si>
  <si>
    <t>Montáž potrubí z PE100 SDR 17 otevřený výkop svařovaných elektrotvarovkou D 90 x 5,4 mm</t>
  </si>
  <si>
    <t>1595223649</t>
  </si>
  <si>
    <t>Montáž vodovodního potrubí z plastů v otevřeném výkopu z polyetylenu PE 100 svařovaných elektrotvarovkou SDR 17/PN10 D 90 x 5,4 mm</t>
  </si>
  <si>
    <t>28613900R</t>
  </si>
  <si>
    <t>potrubí plynovodní z PE 100+ opláštěné vrstvou z pěnového PE, SDR 17, 90x5,4 mm</t>
  </si>
  <si>
    <t>-1157224139</t>
  </si>
  <si>
    <t>potrubí plynovodní PE 100RC SDR 17,6 PN 0,1MPa tyče 12m 90x5,1mm</t>
  </si>
  <si>
    <t>20*1,015 'Přepočtené koeficientem množství</t>
  </si>
  <si>
    <t>877241101</t>
  </si>
  <si>
    <t>Montáž elektrospojek na vodovodním potrubí z PE trub d 90</t>
  </si>
  <si>
    <t>639538243</t>
  </si>
  <si>
    <t>Montáž tvarovek na vodovodním plastovém potrubí z polyetylenu PE 100 elektrotvarovek SDR 11/PN16 spojek, oblouků nebo redukcí d 90</t>
  </si>
  <si>
    <t>28615974</t>
  </si>
  <si>
    <t>elektrospojka SDR11 PE 100 PN16 D 90mm</t>
  </si>
  <si>
    <t>1986749055</t>
  </si>
  <si>
    <t>877241110</t>
  </si>
  <si>
    <t>Montáž elektrokolen 45° na vodovodním potrubí z PE trub d 90</t>
  </si>
  <si>
    <t>688693621</t>
  </si>
  <si>
    <t>Montáž tvarovek na vodovodním plastovém potrubí z polyetylenu PE 100 elektrotvarovek SDR 11/PN16 kolen 45° d 90</t>
  </si>
  <si>
    <t>28614948</t>
  </si>
  <si>
    <t>elektrokoleno 45° PE 100 PN16 D 90mm</t>
  </si>
  <si>
    <t>431970280</t>
  </si>
  <si>
    <t>899721111</t>
  </si>
  <si>
    <t>Signalizační vodič DN do 150 mm na potrubí</t>
  </si>
  <si>
    <t>-1712756335</t>
  </si>
  <si>
    <t>Signalizační vodič na potrubí DN do 150 mm</t>
  </si>
  <si>
    <t>X87102</t>
  </si>
  <si>
    <t>Montážní práce na propoji se stávajícím potrubím STL plynovodu PE d90, přeřezání, D+M</t>
  </si>
  <si>
    <t>-1370915382</t>
  </si>
  <si>
    <t>X87103</t>
  </si>
  <si>
    <t>Ochranná trubka na překládaném STL plynovodu PE d125, s vystřeďovacími objímkami pro potrubí d90, - á 1,0m, ukončovací manžetou, D+M</t>
  </si>
  <si>
    <t>262889204</t>
  </si>
  <si>
    <t>X87104</t>
  </si>
  <si>
    <t>GEodetické zaměření STL přeložky plynu, D+M</t>
  </si>
  <si>
    <t>583516208</t>
  </si>
  <si>
    <t>X87105</t>
  </si>
  <si>
    <t>Projektová dokumentace skutečného provedení</t>
  </si>
  <si>
    <t>2138162668</t>
  </si>
  <si>
    <t>X87108</t>
  </si>
  <si>
    <t>Navrtávací odbočkový  T kus pod tlakem  PE 90/40 s prodlouženým hrdlem a přiloženou objímkou 90/40, -  PE 100,SDR 11, (10 bar) pro plyn, D+M</t>
  </si>
  <si>
    <t>1278614</t>
  </si>
  <si>
    <t>X87109</t>
  </si>
  <si>
    <t>Uzavření stávajícího potrubí STL plynovodu  PE d90 stlačením STL plynovodu, D+M</t>
  </si>
  <si>
    <t>-1134843061</t>
  </si>
  <si>
    <t>X87111</t>
  </si>
  <si>
    <t>Odplynění a demontáž  rušené části STL plynovodu PE d 63,proplach inertem , D+M</t>
  </si>
  <si>
    <t>1046080357</t>
  </si>
  <si>
    <t>X87112</t>
  </si>
  <si>
    <t>Tlaková zkouška, revize By passu STL plynovodu PE 100 d40, D+M</t>
  </si>
  <si>
    <t>-1060786501</t>
  </si>
  <si>
    <t>X87115</t>
  </si>
  <si>
    <t>Tlaková zkouška překládaného STL plynovodu PE 100 d90,D+M</t>
  </si>
  <si>
    <t>-1617525097</t>
  </si>
  <si>
    <t>X87116</t>
  </si>
  <si>
    <t>Revize překládaného STL plynovodu PE100 d90 v délce do 20m , D+M</t>
  </si>
  <si>
    <t>-587528267</t>
  </si>
  <si>
    <t>X87119</t>
  </si>
  <si>
    <t>Montážní práce na propoji signalizačního vodiče - se stáv.potrubím</t>
  </si>
  <si>
    <t>-1613399123</t>
  </si>
  <si>
    <t>X87131</t>
  </si>
  <si>
    <t>Provizorní převedení vodního toku  potrubím DN 500, délky 10,0 m , D+M</t>
  </si>
  <si>
    <t>-1722227104</t>
  </si>
  <si>
    <t>X89901</t>
  </si>
  <si>
    <t>Orientační fólie pro plyn, D+M</t>
  </si>
  <si>
    <t>-120894570</t>
  </si>
  <si>
    <t>919735113</t>
  </si>
  <si>
    <t>Řezání stávajícího živičného krytu hl do 150 mm</t>
  </si>
  <si>
    <t>692129781</t>
  </si>
  <si>
    <t>Řezání stávajícího živičného krytu nebo podkladu  hloubky přes 100 do 150 mm</t>
  </si>
  <si>
    <t>2,5+2,5+1,2+1,2</t>
  </si>
  <si>
    <t>3+3+1,2+1,2</t>
  </si>
  <si>
    <t>2+2+2+2</t>
  </si>
  <si>
    <t>938909311</t>
  </si>
  <si>
    <t>Čištění vozovek metením strojně podkladu nebo krytu betonového nebo živičného</t>
  </si>
  <si>
    <t>-1677786401</t>
  </si>
  <si>
    <t>Čištění vozovek metením bláta, prachu nebo hlinitého nánosu s odklizením na hromady na vzdálenost do 20 m nebo naložením na dopravní prostředek strojně povrchu podkladu nebo krytu betonového nebo živičného</t>
  </si>
  <si>
    <t>250</t>
  </si>
  <si>
    <t>X97926</t>
  </si>
  <si>
    <t>Obetonování potrubí uloženého v chráničce d 125 po obvodu tl. 70 mm  D+M - ( beton C 12/15), D+M</t>
  </si>
  <si>
    <t>429539670</t>
  </si>
  <si>
    <t>X97927</t>
  </si>
  <si>
    <t>Betonové žlabovky pro zatížení plynovodu pod dnem vodního toku, opatření proti vyplavení v délce 6,2 - m, š žlabovky 60 cm, kompletní D+M</t>
  </si>
  <si>
    <t>1658182349</t>
  </si>
  <si>
    <t>-1799923664</t>
  </si>
  <si>
    <t>1199975154</t>
  </si>
  <si>
    <t>12,79*9</t>
  </si>
  <si>
    <t>997221655R</t>
  </si>
  <si>
    <t xml:space="preserve">Poplatek za uložení kameniva na skládce (skládkovné)  </t>
  </si>
  <si>
    <t>1825617302</t>
  </si>
  <si>
    <t>752581447</t>
  </si>
  <si>
    <t>24,33</t>
  </si>
  <si>
    <t>SO 05 - Opěrné stěny a pažení</t>
  </si>
  <si>
    <t>121151113</t>
  </si>
  <si>
    <t>Sejmutí ornice plochy do 500 m2 tl vrstvy do 200 mm strojně</t>
  </si>
  <si>
    <t>348087422</t>
  </si>
  <si>
    <t>Sejmutí ornice strojně při souvislé ploše přes 100 do 500 m2, tl. vrstvy do 200 mm</t>
  </si>
  <si>
    <t>20.7/0,2</t>
  </si>
  <si>
    <t>121506780</t>
  </si>
  <si>
    <t>75 % Třída těžitelnosti I</t>
  </si>
  <si>
    <t>(412,8-20,7)*0,75</t>
  </si>
  <si>
    <t>-1570727921</t>
  </si>
  <si>
    <t>25 % Třída těžitelnosti II</t>
  </si>
  <si>
    <t>(412,8-20,7)*0,25</t>
  </si>
  <si>
    <t>151711111R</t>
  </si>
  <si>
    <t>Osazení provizorních vzpěr, vč. přivaření koutovým svarem ke KD01 ve stěně - kompletní položka dodávka + montáž</t>
  </si>
  <si>
    <t>-374342625</t>
  </si>
  <si>
    <t>Osazení ocelových zápor pro pažení hloubených vykopávek  do předem provedených vrtů se zabetonováním spodního konce, s příp. nutným obsypem zápory pískem délky od 0 do 8 m</t>
  </si>
  <si>
    <t>05.3 Výkres tvaru</t>
  </si>
  <si>
    <t>4*2*2*4,4</t>
  </si>
  <si>
    <t>13010916</t>
  </si>
  <si>
    <t>ocel profilová UE 160 jakost 11 375</t>
  </si>
  <si>
    <t>700520956</t>
  </si>
  <si>
    <t>Poznámka k položce:
Hmotnost: 14,20 kg/m</t>
  </si>
  <si>
    <t>05.3 Výkres tvaru - hm. 18,8 kg/m</t>
  </si>
  <si>
    <t>(70,4*18,8)/1000</t>
  </si>
  <si>
    <t>1310929977</t>
  </si>
  <si>
    <t>(294,075+98,025-180,7)*0,75</t>
  </si>
  <si>
    <t>1760918497</t>
  </si>
  <si>
    <t>Odvoz na skládku vzd. 30 km</t>
  </si>
  <si>
    <t>(294,075+98,025-180,7)*0,75*20</t>
  </si>
  <si>
    <t>-1917347414</t>
  </si>
  <si>
    <t>(294,075+98,025-180,7)*0,25</t>
  </si>
  <si>
    <t>850060806</t>
  </si>
  <si>
    <t>(294,075+98,025-180,7)*0,25*20</t>
  </si>
  <si>
    <t>150855209</t>
  </si>
  <si>
    <t>167151111</t>
  </si>
  <si>
    <t>Nakládání výkopku z hornin třídy těžitelnosti I, skupiny 1 až 3 přes 100 m3</t>
  </si>
  <si>
    <t>-1315946893</t>
  </si>
  <si>
    <t>Nakládání, skládání a překládání neulehlého výkopku nebo sypaniny strojně nakládání, množství přes 100 m3, z hornin třídy těžitelnosti I, skupiny 1 až 3</t>
  </si>
  <si>
    <t>114539052</t>
  </si>
  <si>
    <t>(158,55+52,85)*1,9</t>
  </si>
  <si>
    <t>-797730358</t>
  </si>
  <si>
    <t>180,7</t>
  </si>
  <si>
    <t>181311103</t>
  </si>
  <si>
    <t>Rozprostření ornice tl vrstvy do 200 mm v rovině nebo ve svahu do 1:5 ručně</t>
  </si>
  <si>
    <t>-1819812916</t>
  </si>
  <si>
    <t>Rozprostření a urovnání ornice v rovině nebo ve svahu sklonu do 1:5 ručně při souvislé ploše, tl. vrstvy do 200 mm</t>
  </si>
  <si>
    <t>181411131</t>
  </si>
  <si>
    <t>Založení parkového trávníku výsevem plochy do 1000 m2 v rovině a ve svahu do 1:5</t>
  </si>
  <si>
    <t>478739813</t>
  </si>
  <si>
    <t>Založení trávníku na půdě předem připravené plochy do 1000 m2 výsevem včetně utažení parkového v rovině nebo na svahu do 1:5</t>
  </si>
  <si>
    <t>00572410R</t>
  </si>
  <si>
    <t>speciální travní směs</t>
  </si>
  <si>
    <t>1126163927</t>
  </si>
  <si>
    <t>103,5*0,015</t>
  </si>
  <si>
    <t>D.Technická zpráva (SO 06 Vegetační úpravy)</t>
  </si>
  <si>
    <t>-999391452</t>
  </si>
  <si>
    <t>121,4*0,75</t>
  </si>
  <si>
    <t>2118893766</t>
  </si>
  <si>
    <t>121,4*0,25</t>
  </si>
  <si>
    <t>-1994133447</t>
  </si>
  <si>
    <t>33*0,75</t>
  </si>
  <si>
    <t>1184982957</t>
  </si>
  <si>
    <t>33*0,25</t>
  </si>
  <si>
    <t>212792211</t>
  </si>
  <si>
    <t>Odvodnění - drenážní flexibilní plastové potrubí DN 100</t>
  </si>
  <si>
    <t>520547839</t>
  </si>
  <si>
    <t>63,4</t>
  </si>
  <si>
    <t>212792311R</t>
  </si>
  <si>
    <t>Odvodnění zdi, vyústění drenáže - PVC DN 100</t>
  </si>
  <si>
    <t>1611915678</t>
  </si>
  <si>
    <t>Odvodnění mostní opěry z plastových trub drenážní potrubí HDPE DN 110</t>
  </si>
  <si>
    <t>22,5</t>
  </si>
  <si>
    <t>214500411</t>
  </si>
  <si>
    <t>Zřízení výplně rýh s drenážním potrubím do DN 200 štěrkopískem v do 1300 mm</t>
  </si>
  <si>
    <t>-118691127</t>
  </si>
  <si>
    <t>Zřízení výplně rýhy s drenážním potrubím z trub DN do 200  štěrkem, pískem nebo štěrkopískem, výšky přes 850 do 1300 mm</t>
  </si>
  <si>
    <t>-1504652465</t>
  </si>
  <si>
    <t>31,2*2,5</t>
  </si>
  <si>
    <t>321213345</t>
  </si>
  <si>
    <t>835798135</t>
  </si>
  <si>
    <t xml:space="preserve">61,4 </t>
  </si>
  <si>
    <t>321311115</t>
  </si>
  <si>
    <t>Konstrukce vodních staveb z betonu prostého mrazuvzdorného tř. C 25/30</t>
  </si>
  <si>
    <t>1608644675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</si>
  <si>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</si>
  <si>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D.Technická zpráva, 01.4 Vzorové řezy - podbetonování</t>
  </si>
  <si>
    <t>321321115</t>
  </si>
  <si>
    <t>Konstrukce vodních staveb ze ŽB mrazuvzdorného tř. C 25/30</t>
  </si>
  <si>
    <t>-1593105731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</si>
  <si>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25/30</t>
  </si>
  <si>
    <t>59,9</t>
  </si>
  <si>
    <t>321351010</t>
  </si>
  <si>
    <t>Bednění konstrukcí vodních staveb rovinné - zřízení</t>
  </si>
  <si>
    <t>-1624256143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</si>
  <si>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ploch rovinných</t>
  </si>
  <si>
    <t>378,1</t>
  </si>
  <si>
    <t>321352010</t>
  </si>
  <si>
    <t>Bednění konstrukcí vodních staveb rovinné - odstranění</t>
  </si>
  <si>
    <t>661086986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</si>
  <si>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ploch rovinných</t>
  </si>
  <si>
    <t>321366111</t>
  </si>
  <si>
    <t>Výztuž železobetonových konstrukcí vodních staveb z oceli 10 505 D do 12 mm</t>
  </si>
  <si>
    <t>-1214038877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</si>
  <si>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</si>
  <si>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05.3 Výkres tvaru - kotvení přizdívky - kotvící trny (hmotnost 0,62 kg/m)</t>
  </si>
  <si>
    <t>((0,32*450)*0,62)/1000</t>
  </si>
  <si>
    <t>05.4 Výkres vyztužení</t>
  </si>
  <si>
    <t>2032,5/1000</t>
  </si>
  <si>
    <t>321366112</t>
  </si>
  <si>
    <t>Výztuž železobetonových konstrukcí vodních staveb z oceli 10 505 D do 32 mm</t>
  </si>
  <si>
    <t>-13156907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</si>
  <si>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</si>
  <si>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722,9/1000</t>
  </si>
  <si>
    <t>321368211</t>
  </si>
  <si>
    <t>Výztuž železobetonových konstrukcí vodních staveb ze svařovaných sítí</t>
  </si>
  <si>
    <t>-686470675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</si>
  <si>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</si>
  <si>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(2389+1706,4+12+41,1)/1000</t>
  </si>
  <si>
    <t>451315115</t>
  </si>
  <si>
    <t>Podkladní nebo výplňová vrstva z betonu C 16/20 tl do 100 mm</t>
  </si>
  <si>
    <t>1512239112</t>
  </si>
  <si>
    <t>Podkladní a výplňové vrstvy z betonu prostého  tloušťky do 100 mm, z betonu C 16/20</t>
  </si>
  <si>
    <t>12,4/0,1</t>
  </si>
  <si>
    <t>1471052766</t>
  </si>
  <si>
    <t>108,4</t>
  </si>
  <si>
    <t>931994132</t>
  </si>
  <si>
    <t>Těsnění dilatační spáry betonové konstrukce silikonovým tmelem do pl 4,0 cm2</t>
  </si>
  <si>
    <t>-783943003</t>
  </si>
  <si>
    <t>Těsnění spáry betonové konstrukce pásy, profily, tmely  tmelem silikonovým spáry dilatační do 4,0 cm2</t>
  </si>
  <si>
    <t>44,7</t>
  </si>
  <si>
    <t>Přesná specifikace v příloze D.Technická zpráva a 05.3 výkres tvaru</t>
  </si>
  <si>
    <t>953312124</t>
  </si>
  <si>
    <t>Vložky do svislých dilatačních spár z extrudovaných polystyrénových desek tl 40 mm</t>
  </si>
  <si>
    <t>325079853</t>
  </si>
  <si>
    <t>Vložky svislé do dilatačních spár z polystyrenových desek  extrudovaných včetně dodání a osazení, v jakémkoliv zdivu přes 30 do 40 mm</t>
  </si>
  <si>
    <t>14*0,81</t>
  </si>
  <si>
    <t>-1685880056</t>
  </si>
  <si>
    <t>68,5*0,5</t>
  </si>
  <si>
    <t>981511116</t>
  </si>
  <si>
    <t>Demolice konstrukcí objektů z betonu prostého postupným rozebíráním</t>
  </si>
  <si>
    <t>-1978771923</t>
  </si>
  <si>
    <t>Demolice konstrukcí objektů  postupným rozebíráním konstrukcí z betonu prostého</t>
  </si>
  <si>
    <t>-92154805</t>
  </si>
  <si>
    <t>68,5*2,5</t>
  </si>
  <si>
    <t>-32330577</t>
  </si>
  <si>
    <t>68,5*2,5*29"odvoz na skládku, vzd. 30 km"</t>
  </si>
  <si>
    <t>-1633473159</t>
  </si>
  <si>
    <t>68,5*0,5*2,5</t>
  </si>
  <si>
    <t>1091316925</t>
  </si>
  <si>
    <t>680027964</t>
  </si>
  <si>
    <t>SO 06 - Vegetační úpravy</t>
  </si>
  <si>
    <t>111251102</t>
  </si>
  <si>
    <t>Odstranění křovin a stromů průměru kmene do 100 mm i s kořeny sklonu terénu do 1:5 z celkové plochy přes 100 do 500 m2 strojně</t>
  </si>
  <si>
    <t>711981709</t>
  </si>
  <si>
    <t>Odstranění křovin a stromů s odstraněním kořenů strojně průměru kmene do 100 mm v rovině nebo ve svahu sklonu terénu do 1:5, při celkové ploše přes 100 do 500 m2</t>
  </si>
  <si>
    <t>106"D.Technická zpráva"</t>
  </si>
  <si>
    <t>112101101</t>
  </si>
  <si>
    <t>Odstranění stromů listnatých průměru kmene do 300 mm</t>
  </si>
  <si>
    <t>-1094829154</t>
  </si>
  <si>
    <t>Odstranění stromů s odřezáním kmene a s odvětvením listnatých, průměru kmene přes 100 do 300 mm</t>
  </si>
  <si>
    <t>2+4"D.technická zpráva"</t>
  </si>
  <si>
    <t>112101102</t>
  </si>
  <si>
    <t>Odstranění stromů listnatých průměru kmene do 500 mm</t>
  </si>
  <si>
    <t>1418001721</t>
  </si>
  <si>
    <t>Odstranění stromů s odřezáním kmene a s odvětvením listnatých, průměru kmene přes 300 do 500 mm</t>
  </si>
  <si>
    <t>1+2"D.technická zpráva"</t>
  </si>
  <si>
    <t>112101103</t>
  </si>
  <si>
    <t>Odstranění stromů listnatých průměru kmene do 700 mm</t>
  </si>
  <si>
    <t>-539688566</t>
  </si>
  <si>
    <t>Odstranění stromů s odřezáním kmene a s odvětvením listnatých, průměru kmene přes 500 do 700 mm</t>
  </si>
  <si>
    <t>2"D.Technická zpráva"</t>
  </si>
  <si>
    <t>112211111</t>
  </si>
  <si>
    <t>Spálení pařezu D do 0,3 m</t>
  </si>
  <si>
    <t>708415560</t>
  </si>
  <si>
    <t>Spálení pařezů na hromadách  průměru přes 0,10 do 0,30 m</t>
  </si>
  <si>
    <t>3"D.Technická zpráva"</t>
  </si>
  <si>
    <t>112211112</t>
  </si>
  <si>
    <t>Spálení pařezu D do 0,5 m</t>
  </si>
  <si>
    <t>1940290658</t>
  </si>
  <si>
    <t>Spálení pařezů na hromadách  průměru přes 0,30 do 0,50 m</t>
  </si>
  <si>
    <t>112211113</t>
  </si>
  <si>
    <t>Spálení pařezu D do 1,0 m</t>
  </si>
  <si>
    <t>164345982</t>
  </si>
  <si>
    <t>Spálení pařezů na hromadách  průměru přes 0,50 do 1,00 m</t>
  </si>
  <si>
    <t>6+3"D.Technická zpráva"</t>
  </si>
  <si>
    <t>112251101</t>
  </si>
  <si>
    <t>Odstranění pařezů D do 300 mm</t>
  </si>
  <si>
    <t>265782966</t>
  </si>
  <si>
    <t>Odstranění pařezů strojně s jejich vykopáním, vytrháním nebo odstřelením průměru přes 100 do 300 mm</t>
  </si>
  <si>
    <t>112251102</t>
  </si>
  <si>
    <t>Odstranění pařezů D do 500 mm</t>
  </si>
  <si>
    <t>-1658626314</t>
  </si>
  <si>
    <t>Odstranění pařezů strojně s jejich vykopáním, vytrháním nebo odstřelením průměru přes 300 do 500 mm</t>
  </si>
  <si>
    <t>112251103</t>
  </si>
  <si>
    <t>Odstranění pařezů D do 700 mm</t>
  </si>
  <si>
    <t>721654636</t>
  </si>
  <si>
    <t>Odstranění pařezů strojně s jejich vykopáním, vytrháním nebo odstřelením průměru přes 500 do 700 mm</t>
  </si>
  <si>
    <t>5+1"D.Technická zpráva"</t>
  </si>
  <si>
    <t>112251104</t>
  </si>
  <si>
    <t>Odstranění pařezů D do 900 mm</t>
  </si>
  <si>
    <t>-1281862537</t>
  </si>
  <si>
    <t>Odstranění pařezů strojně s jejich vykopáním, vytrháním nebo odstřelením průměru přes 700 do 900 mm</t>
  </si>
  <si>
    <t>2+1"D.Technická zpráva"</t>
  </si>
  <si>
    <t>181411122</t>
  </si>
  <si>
    <t>Založení lučního trávníku výsevem plochy do 1000 m2 ve svahu do 1:2</t>
  </si>
  <si>
    <t>-2126607776</t>
  </si>
  <si>
    <t>Založení trávníku na půdě předem připravené plochy do 1000 m2 výsevem včetně utažení lučního na svahu přes 1:5 do 1:2</t>
  </si>
  <si>
    <t>SO 05 Opěrné stěny - D.Technická zpráva</t>
  </si>
  <si>
    <t>20,7/0,2</t>
  </si>
  <si>
    <t>00572100R</t>
  </si>
  <si>
    <t>618916017</t>
  </si>
  <si>
    <t>103,5*0,015 'Přepočtené koeficientem množství</t>
  </si>
  <si>
    <t xml:space="preserve">Drcení ořezaných větví, keřů a pařezů vč. rozmanipulování pařezů s odvozem štěpky do 30 km. </t>
  </si>
  <si>
    <t>-1288067492</t>
  </si>
  <si>
    <t xml:space="preserve">Drcení ořezaných větví, keřů a pařezů vč. rozmanipulování pařezů s odvozem štěpky do 20 km. </t>
  </si>
  <si>
    <t>4,1"D.Technická zpráva"</t>
  </si>
  <si>
    <t>SO 07 - Vedlejší rozpočtové náklady</t>
  </si>
  <si>
    <t>VRN - Vedlejší rozpočtové náklady</t>
  </si>
  <si>
    <t>VRN</t>
  </si>
  <si>
    <t>Průběžné denní čištění a údržba dotčených komunikací  v průběhu stavby</t>
  </si>
  <si>
    <t>1024</t>
  </si>
  <si>
    <t>-1615598429</t>
  </si>
  <si>
    <t>Čištění komunikací dle potřeby stavby</t>
  </si>
  <si>
    <t xml:space="preserve">Poznámka k položce:
Podmínky vlastníka komunikace  specifikované v dokladové části PD. např.čistící stanice se zpevněnou plochou, pravidelné kropení, kartáčování aj) </t>
  </si>
  <si>
    <t xml:space="preserve">Zajištění a zabezpečení staveniště, zřízení a likvidace zařízení staveniště, zřízení sjezdů do koryta, včetně případných přípojek, přístupů, skládek, deponií apod. </t>
  </si>
  <si>
    <t>-492318374</t>
  </si>
  <si>
    <t>Provedení (zabezpečení) následujících opatření nezbytných pro ochranu zvláště chráněných částí přírody: záchranný přenos, biologický dozor</t>
  </si>
  <si>
    <t>-1574396964</t>
  </si>
  <si>
    <t>Provedení (zabezpečení) následujících opatření nezbytných pro ochranu zvláště chráněných částí přírody.</t>
  </si>
  <si>
    <t>R04</t>
  </si>
  <si>
    <t xml:space="preserve">Protokolární předání stavbou dotčených pozemků a komunikací, uvedených do původního stavu, zpět jejich vlastníkům. </t>
  </si>
  <si>
    <t>-1373493204</t>
  </si>
  <si>
    <t>R05</t>
  </si>
  <si>
    <t>Inženýrské sítě - vytýčení inženýrských sítí a zařízení, včetně zajištění případné aktualizace vyjádření správců sítí, která pozbudou platnosti v období mezi předáním staveniště a vytyčením sítí.</t>
  </si>
  <si>
    <t>-533247983</t>
  </si>
  <si>
    <t>Vytýčení inženýrských sítí a zařízení, včetně zajištění případné aktualizace vyjádření správců sítí, která pozbudou platnosti v období mezi předáním staveniště a vytyčením sítí.</t>
  </si>
  <si>
    <t xml:space="preserve">Poznámka k položce:
Položka obsahuje: 
Zajištění všech nezbytných opatření, jimiž bude předejito
porušení jakékoliv inženýrské sítě během výstavby, aktualizaci vyjádření k existenci sítí, jejich vytýčení, označení a ochrana stávajících inženýrských sítí a zařízení v obvodu staveniště. Doklady o vytýčení, včetně zaměření, budou před zahájením stavebních prací předány objednateli v tištěné, příp. digitální formě. Dále respektování ochranných pásem inženýrských sítí dle příslušných norem a vyhlášek a údajů jejich majetkových správců; provedení potřebných přeložek podzemních a nadzemních sítí, jejich ochranu a zajištění; potřebného vypínání vzdušných el. vedení při práci pod nimi, zajištění výluk a náhradního zásobování, související s realizací a propojením inženýrských sítí, úhrada poplatků za připojení elektrického vedení na základní síť apod.   </t>
  </si>
  <si>
    <t>R07</t>
  </si>
  <si>
    <t>Vypracování mostního listu a protokolu z první hlavní prohlídky mostu</t>
  </si>
  <si>
    <t>720644498</t>
  </si>
  <si>
    <t>R08</t>
  </si>
  <si>
    <t>Zpracování povodňového a havarijního plánu pro stavbu</t>
  </si>
  <si>
    <t>-22537339</t>
  </si>
  <si>
    <t>R10</t>
  </si>
  <si>
    <t xml:space="preserve">Ochrana kmenů a náběhů stromů v prostoru staveniště </t>
  </si>
  <si>
    <t>895620224</t>
  </si>
  <si>
    <t>R11</t>
  </si>
  <si>
    <t>Projednání a zajištění (zvláštního) užívání komunikací včetně zajištění dopravního značení</t>
  </si>
  <si>
    <t>1588985120</t>
  </si>
  <si>
    <t xml:space="preserve">Poznámka k položce:
Projednání a zajištění (zvláštního) užívání komunikací a veřejných ploch včetně zajištění dopravního značení a to v rozsahu nezbytném pro řádné a bezpečné provádění stavby. (rozhodnutí, písemný protokol o jednání, zápis v SD...)   </t>
  </si>
  <si>
    <t>R12</t>
  </si>
  <si>
    <t xml:space="preserve">Vytyčení stavby (případně pozemků nebo provedení jiných geodetických prací) odborně způsobilou osobou - geodetické práce po celou dobu výstavby </t>
  </si>
  <si>
    <t>-1975455390</t>
  </si>
  <si>
    <t xml:space="preserve">Poznámka k položce:
 </t>
  </si>
  <si>
    <t>R15</t>
  </si>
  <si>
    <t>Zajištění umístění štítku o povolení stavby  (příp. stejnopisu oznámení o zahájení prací oblastnímu inspektorátu práce) na viditelném místě u vstupu na staveniště.</t>
  </si>
  <si>
    <t>-505165135</t>
  </si>
  <si>
    <t>R17</t>
  </si>
  <si>
    <t>Zpracování a předání dokumentace skutečného provedení stavby objednateli. Pořízení fotodokumentace stavby.</t>
  </si>
  <si>
    <t>-110832178</t>
  </si>
  <si>
    <t>Poznámka k položce:
Zpracování a předání dokumentace skutečného provedení stavby  objednateli (3 paré + 1 v elektronické formě + 1x původní situace s překryvem zaměřeného skutečného stavu)  Pořízení fotodokumentace z celého průběhu stavby včetně stavebních a konstrukčních detailů v rozlišení a kvalitě pro tisk. Položka neobsahuje geodetické zaměření.</t>
  </si>
  <si>
    <t>R18</t>
  </si>
  <si>
    <t>Geodetické práce - zaměření skutečného provedení stavby. Zpracování geometrických plánů a schválení na katastru nemovitostí.</t>
  </si>
  <si>
    <t>602994851</t>
  </si>
  <si>
    <t xml:space="preserve">Poznámka k položce:
Zajištění veškerých geodetických prací a potřebných  geodetických podkladů odborně způsobilou osobou v oboru zeměměřictví pro účely zpracování dokumentace skutečného provedení a pro kolaudaci stavby. 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</si>
</sst>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4" fontId="5" fillId="2" borderId="7" xfId="0" applyNumberFormat="1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3" borderId="6" xfId="0" applyFont="1" applyFill="1" applyBorder="1" applyAlignment="1" applyProtection="1">
      <alignment horizontal="center" vertical="center"/>
      <protection/>
    </xf>
    <xf numFmtId="0" fontId="21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21" fillId="3" borderId="7" xfId="0" applyFont="1" applyFill="1" applyBorder="1" applyAlignment="1" applyProtection="1">
      <alignment horizontal="center" vertical="center"/>
      <protection/>
    </xf>
    <xf numFmtId="0" fontId="21" fillId="3" borderId="7" xfId="0" applyFont="1" applyFill="1" applyBorder="1" applyAlignment="1" applyProtection="1">
      <alignment horizontal="right" vertical="center"/>
      <protection/>
    </xf>
    <xf numFmtId="0" fontId="21" fillId="3" borderId="8" xfId="0" applyFont="1" applyFill="1" applyBorder="1" applyAlignment="1" applyProtection="1">
      <alignment horizontal="left" vertical="center"/>
      <protection/>
    </xf>
    <xf numFmtId="0" fontId="21" fillId="3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21" fillId="3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3" borderId="16" xfId="0" applyFont="1" applyFill="1" applyBorder="1" applyAlignment="1" applyProtection="1">
      <alignment horizontal="center" vertical="center" wrapText="1"/>
      <protection/>
    </xf>
    <xf numFmtId="0" fontId="21" fillId="3" borderId="17" xfId="0" applyFont="1" applyFill="1" applyBorder="1" applyAlignment="1" applyProtection="1">
      <alignment horizontal="center" vertical="center" wrapText="1"/>
      <protection/>
    </xf>
    <xf numFmtId="0" fontId="21" fillId="3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0" borderId="14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S4" s="17" t="s">
        <v>11</v>
      </c>
    </row>
    <row r="5" spans="2:71" s="1" customFormat="1" ht="12" customHeight="1">
      <c r="B5" s="21"/>
      <c r="C5" s="22"/>
      <c r="D5" s="25" t="s">
        <v>12</v>
      </c>
      <c r="E5" s="22"/>
      <c r="F5" s="22"/>
      <c r="G5" s="22"/>
      <c r="H5" s="22"/>
      <c r="I5" s="22"/>
      <c r="J5" s="22"/>
      <c r="K5" s="26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S5" s="17" t="s">
        <v>6</v>
      </c>
    </row>
    <row r="6" spans="2:71" s="1" customFormat="1" ht="36.95" customHeight="1">
      <c r="B6" s="21"/>
      <c r="C6" s="22"/>
      <c r="D6" s="27" t="s">
        <v>14</v>
      </c>
      <c r="E6" s="22"/>
      <c r="F6" s="22"/>
      <c r="G6" s="22"/>
      <c r="H6" s="22"/>
      <c r="I6" s="22"/>
      <c r="J6" s="22"/>
      <c r="K6" s="28" t="s">
        <v>15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S6" s="17" t="s">
        <v>6</v>
      </c>
    </row>
    <row r="7" spans="2:71" s="1" customFormat="1" ht="12" customHeight="1">
      <c r="B7" s="21"/>
      <c r="C7" s="22"/>
      <c r="D7" s="29" t="s">
        <v>16</v>
      </c>
      <c r="E7" s="22"/>
      <c r="F7" s="22"/>
      <c r="G7" s="22"/>
      <c r="H7" s="22"/>
      <c r="I7" s="22"/>
      <c r="J7" s="22"/>
      <c r="K7" s="26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17</v>
      </c>
      <c r="AL7" s="22"/>
      <c r="AM7" s="22"/>
      <c r="AN7" s="26" t="s">
        <v>1</v>
      </c>
      <c r="AO7" s="22"/>
      <c r="AP7" s="22"/>
      <c r="AQ7" s="22"/>
      <c r="AR7" s="20"/>
      <c r="BS7" s="17" t="s">
        <v>6</v>
      </c>
    </row>
    <row r="8" spans="2:71" s="1" customFormat="1" ht="12" customHeight="1">
      <c r="B8" s="21"/>
      <c r="C8" s="22"/>
      <c r="D8" s="29" t="s">
        <v>18</v>
      </c>
      <c r="E8" s="22"/>
      <c r="F8" s="22"/>
      <c r="G8" s="22"/>
      <c r="H8" s="22"/>
      <c r="I8" s="22"/>
      <c r="J8" s="22"/>
      <c r="K8" s="26" t="s">
        <v>19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20</v>
      </c>
      <c r="AL8" s="22"/>
      <c r="AM8" s="22"/>
      <c r="AN8" s="26" t="s">
        <v>21</v>
      </c>
      <c r="AO8" s="22"/>
      <c r="AP8" s="22"/>
      <c r="AQ8" s="22"/>
      <c r="AR8" s="20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S9" s="17" t="s">
        <v>6</v>
      </c>
    </row>
    <row r="10" spans="2:71" s="1" customFormat="1" ht="12" customHeight="1">
      <c r="B10" s="21"/>
      <c r="C10" s="22"/>
      <c r="D10" s="29" t="s">
        <v>22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23</v>
      </c>
      <c r="AL10" s="22"/>
      <c r="AM10" s="22"/>
      <c r="AN10" s="26" t="s">
        <v>1</v>
      </c>
      <c r="AO10" s="22"/>
      <c r="AP10" s="22"/>
      <c r="AQ10" s="22"/>
      <c r="AR10" s="20"/>
      <c r="BS10" s="17" t="s">
        <v>6</v>
      </c>
    </row>
    <row r="11" spans="2:71" s="1" customFormat="1" ht="18.45" customHeight="1">
      <c r="B11" s="21"/>
      <c r="C11" s="22"/>
      <c r="D11" s="22"/>
      <c r="E11" s="26" t="s">
        <v>24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25</v>
      </c>
      <c r="AL11" s="22"/>
      <c r="AM11" s="22"/>
      <c r="AN11" s="26" t="s">
        <v>1</v>
      </c>
      <c r="AO11" s="22"/>
      <c r="AP11" s="22"/>
      <c r="AQ11" s="22"/>
      <c r="AR11" s="20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S12" s="17" t="s">
        <v>6</v>
      </c>
    </row>
    <row r="13" spans="2:71" s="1" customFormat="1" ht="12" customHeight="1">
      <c r="B13" s="21"/>
      <c r="C13" s="22"/>
      <c r="D13" s="29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23</v>
      </c>
      <c r="AL13" s="22"/>
      <c r="AM13" s="22"/>
      <c r="AN13" s="26" t="s">
        <v>1</v>
      </c>
      <c r="AO13" s="22"/>
      <c r="AP13" s="22"/>
      <c r="AQ13" s="22"/>
      <c r="AR13" s="20"/>
      <c r="BS13" s="17" t="s">
        <v>6</v>
      </c>
    </row>
    <row r="14" spans="2:71" ht="12">
      <c r="B14" s="21"/>
      <c r="C14" s="22"/>
      <c r="D14" s="22"/>
      <c r="E14" s="26" t="s">
        <v>27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9" t="s">
        <v>25</v>
      </c>
      <c r="AL14" s="22"/>
      <c r="AM14" s="22"/>
      <c r="AN14" s="26" t="s">
        <v>1</v>
      </c>
      <c r="AO14" s="22"/>
      <c r="AP14" s="22"/>
      <c r="AQ14" s="22"/>
      <c r="AR14" s="20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S15" s="17" t="s">
        <v>4</v>
      </c>
    </row>
    <row r="16" spans="2:71" s="1" customFormat="1" ht="12" customHeight="1">
      <c r="B16" s="21"/>
      <c r="C16" s="22"/>
      <c r="D16" s="29" t="s">
        <v>28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23</v>
      </c>
      <c r="AL16" s="22"/>
      <c r="AM16" s="22"/>
      <c r="AN16" s="26" t="s">
        <v>29</v>
      </c>
      <c r="AO16" s="22"/>
      <c r="AP16" s="22"/>
      <c r="AQ16" s="22"/>
      <c r="AR16" s="20"/>
      <c r="BS16" s="17" t="s">
        <v>4</v>
      </c>
    </row>
    <row r="17" spans="2:71" s="1" customFormat="1" ht="18.45" customHeight="1">
      <c r="B17" s="21"/>
      <c r="C17" s="22"/>
      <c r="D17" s="22"/>
      <c r="E17" s="26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25</v>
      </c>
      <c r="AL17" s="22"/>
      <c r="AM17" s="22"/>
      <c r="AN17" s="26" t="s">
        <v>31</v>
      </c>
      <c r="AO17" s="22"/>
      <c r="AP17" s="22"/>
      <c r="AQ17" s="22"/>
      <c r="AR17" s="20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23</v>
      </c>
      <c r="AL19" s="22"/>
      <c r="AM19" s="22"/>
      <c r="AN19" s="26" t="s">
        <v>29</v>
      </c>
      <c r="AO19" s="22"/>
      <c r="AP19" s="22"/>
      <c r="AQ19" s="22"/>
      <c r="AR19" s="20"/>
      <c r="BS19" s="17" t="s">
        <v>6</v>
      </c>
    </row>
    <row r="20" spans="2:71" s="1" customFormat="1" ht="18.45" customHeight="1">
      <c r="B20" s="21"/>
      <c r="C20" s="22"/>
      <c r="D20" s="22"/>
      <c r="E20" s="26" t="s">
        <v>30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25</v>
      </c>
      <c r="AL20" s="22"/>
      <c r="AM20" s="22"/>
      <c r="AN20" s="26" t="s">
        <v>31</v>
      </c>
      <c r="AO20" s="22"/>
      <c r="AP20" s="22"/>
      <c r="AQ20" s="22"/>
      <c r="AR20" s="20"/>
      <c r="BS20" s="17" t="s">
        <v>32</v>
      </c>
    </row>
    <row r="21" spans="2:44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</row>
    <row r="22" spans="2:44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</row>
    <row r="23" spans="2:44" s="1" customFormat="1" ht="16.5" customHeight="1">
      <c r="B23" s="21"/>
      <c r="C23" s="22"/>
      <c r="D23" s="22"/>
      <c r="E23" s="30" t="s">
        <v>1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2"/>
      <c r="AP23" s="22"/>
      <c r="AQ23" s="22"/>
      <c r="AR23" s="20"/>
    </row>
    <row r="24" spans="2:44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</row>
    <row r="25" spans="2:44" s="1" customFormat="1" ht="6.95" customHeight="1">
      <c r="B25" s="21"/>
      <c r="C25" s="22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2"/>
      <c r="AQ25" s="22"/>
      <c r="AR25" s="20"/>
    </row>
    <row r="26" spans="1:57" s="2" customFormat="1" ht="25.9" customHeight="1">
      <c r="A26" s="32"/>
      <c r="B26" s="33"/>
      <c r="C26" s="34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ROUND(AG94,2)</f>
        <v>8564555.42</v>
      </c>
      <c r="AL26" s="36"/>
      <c r="AM26" s="36"/>
      <c r="AN26" s="36"/>
      <c r="AO26" s="36"/>
      <c r="AP26" s="34"/>
      <c r="AQ26" s="34"/>
      <c r="AR26" s="38"/>
      <c r="BE26" s="32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32"/>
    </row>
    <row r="28" spans="1:57" s="2" customFormat="1" ht="12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8"/>
      <c r="BE28" s="32"/>
    </row>
    <row r="29" spans="1:57" s="3" customFormat="1" ht="14.4" customHeight="1">
      <c r="A29" s="3"/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42">
        <v>0.21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ROUND(AZ94,2)</f>
        <v>8564555.42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ROUND(AV94,2)</f>
        <v>1798556.64</v>
      </c>
      <c r="AL29" s="41"/>
      <c r="AM29" s="41"/>
      <c r="AN29" s="41"/>
      <c r="AO29" s="41"/>
      <c r="AP29" s="41"/>
      <c r="AQ29" s="41"/>
      <c r="AR29" s="44"/>
      <c r="BE29" s="3"/>
    </row>
    <row r="30" spans="1:57" s="3" customFormat="1" ht="14.4" customHeight="1">
      <c r="A30" s="3"/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42">
        <v>0.15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ROUND(BA94,2)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ROUND(AW94,2)</f>
        <v>0</v>
      </c>
      <c r="AL30" s="41"/>
      <c r="AM30" s="41"/>
      <c r="AN30" s="41"/>
      <c r="AO30" s="41"/>
      <c r="AP30" s="41"/>
      <c r="AQ30" s="41"/>
      <c r="AR30" s="44"/>
      <c r="BE30" s="3"/>
    </row>
    <row r="31" spans="1:57" s="3" customFormat="1" ht="14.4" customHeight="1" hidden="1">
      <c r="A31" s="3"/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42">
        <v>0.21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ROUND(BB94,2)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3"/>
    </row>
    <row r="32" spans="1:57" s="3" customFormat="1" ht="14.4" customHeight="1" hidden="1">
      <c r="A32" s="3"/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42">
        <v>0.15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ROUND(BC94,2)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3"/>
    </row>
    <row r="33" spans="1:57" s="3" customFormat="1" ht="14.4" customHeight="1" hidden="1">
      <c r="A33" s="3"/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ROUND(BD94,2)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3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32"/>
    </row>
    <row r="35" spans="1:57" s="2" customFormat="1" ht="25.9" customHeight="1">
      <c r="A35" s="32"/>
      <c r="B35" s="33"/>
      <c r="C35" s="45"/>
      <c r="D35" s="46" t="s">
        <v>45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46</v>
      </c>
      <c r="U35" s="47"/>
      <c r="V35" s="47"/>
      <c r="W35" s="47"/>
      <c r="X35" s="49" t="s">
        <v>47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10363112.06</v>
      </c>
      <c r="AL35" s="47"/>
      <c r="AM35" s="47"/>
      <c r="AN35" s="47"/>
      <c r="AO35" s="51"/>
      <c r="AP35" s="45"/>
      <c r="AQ35" s="45"/>
      <c r="AR35" s="38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  <c r="BE36" s="32"/>
    </row>
    <row r="37" spans="1:57" s="2" customFormat="1" ht="14.4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8"/>
      <c r="BE37" s="32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2"/>
      <c r="C49" s="53"/>
      <c r="D49" s="54" t="s">
        <v>48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49</v>
      </c>
      <c r="AI49" s="55"/>
      <c r="AJ49" s="55"/>
      <c r="AK49" s="55"/>
      <c r="AL49" s="55"/>
      <c r="AM49" s="55"/>
      <c r="AN49" s="55"/>
      <c r="AO49" s="55"/>
      <c r="AP49" s="53"/>
      <c r="AQ49" s="53"/>
      <c r="AR49" s="56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2"/>
      <c r="B60" s="33"/>
      <c r="C60" s="34"/>
      <c r="D60" s="57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7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7" t="s">
        <v>50</v>
      </c>
      <c r="AI60" s="36"/>
      <c r="AJ60" s="36"/>
      <c r="AK60" s="36"/>
      <c r="AL60" s="36"/>
      <c r="AM60" s="57" t="s">
        <v>51</v>
      </c>
      <c r="AN60" s="36"/>
      <c r="AO60" s="36"/>
      <c r="AP60" s="34"/>
      <c r="AQ60" s="34"/>
      <c r="AR60" s="38"/>
      <c r="BE60" s="32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2"/>
      <c r="B64" s="33"/>
      <c r="C64" s="34"/>
      <c r="D64" s="54" t="s">
        <v>52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4" t="s">
        <v>53</v>
      </c>
      <c r="AI64" s="58"/>
      <c r="AJ64" s="58"/>
      <c r="AK64" s="58"/>
      <c r="AL64" s="58"/>
      <c r="AM64" s="58"/>
      <c r="AN64" s="58"/>
      <c r="AO64" s="58"/>
      <c r="AP64" s="34"/>
      <c r="AQ64" s="34"/>
      <c r="AR64" s="38"/>
      <c r="BE64" s="32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2"/>
      <c r="B75" s="33"/>
      <c r="C75" s="34"/>
      <c r="D75" s="57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7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7" t="s">
        <v>50</v>
      </c>
      <c r="AI75" s="36"/>
      <c r="AJ75" s="36"/>
      <c r="AK75" s="36"/>
      <c r="AL75" s="36"/>
      <c r="AM75" s="57" t="s">
        <v>51</v>
      </c>
      <c r="AN75" s="36"/>
      <c r="AO75" s="36"/>
      <c r="AP75" s="34"/>
      <c r="AQ75" s="34"/>
      <c r="AR75" s="38"/>
      <c r="BE75" s="32"/>
    </row>
    <row r="76" spans="1:57" s="2" customFormat="1" ht="12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8"/>
      <c r="BE76" s="32"/>
    </row>
    <row r="77" spans="1:57" s="2" customFormat="1" ht="6.95" customHeight="1">
      <c r="A77" s="32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2"/>
    </row>
    <row r="81" spans="1:57" s="2" customFormat="1" ht="6.95" customHeight="1">
      <c r="A81" s="32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2"/>
    </row>
    <row r="82" spans="1:57" s="2" customFormat="1" ht="24.95" customHeight="1">
      <c r="A82" s="32"/>
      <c r="B82" s="33"/>
      <c r="C82" s="23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8"/>
      <c r="BE82" s="32"/>
    </row>
    <row r="83" spans="1:5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8"/>
      <c r="BE83" s="32"/>
    </row>
    <row r="84" spans="1:57" s="4" customFormat="1" ht="12" customHeight="1">
      <c r="A84" s="4"/>
      <c r="B84" s="63"/>
      <c r="C84" s="29" t="s">
        <v>12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36/2020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  <c r="BE84" s="4"/>
    </row>
    <row r="85" spans="1:57" s="5" customFormat="1" ht="36.95" customHeight="1">
      <c r="A85" s="5"/>
      <c r="B85" s="66"/>
      <c r="C85" s="67" t="s">
        <v>14</v>
      </c>
      <c r="D85" s="68"/>
      <c r="E85" s="68"/>
      <c r="F85" s="68"/>
      <c r="G85" s="68"/>
      <c r="H85" s="68"/>
      <c r="I85" s="68"/>
      <c r="J85" s="68"/>
      <c r="K85" s="68"/>
      <c r="L85" s="69" t="str">
        <f>K6</f>
        <v>Svratouch, protipovodňové úpravy potoka Řivnáč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70"/>
      <c r="BE85" s="5"/>
    </row>
    <row r="86" spans="1:5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8"/>
      <c r="BE86" s="32"/>
    </row>
    <row r="87" spans="1:57" s="2" customFormat="1" ht="12" customHeight="1">
      <c r="A87" s="32"/>
      <c r="B87" s="33"/>
      <c r="C87" s="29" t="s">
        <v>18</v>
      </c>
      <c r="D87" s="34"/>
      <c r="E87" s="34"/>
      <c r="F87" s="34"/>
      <c r="G87" s="34"/>
      <c r="H87" s="34"/>
      <c r="I87" s="34"/>
      <c r="J87" s="34"/>
      <c r="K87" s="34"/>
      <c r="L87" s="71" t="str">
        <f>IF(K8="","",K8)</f>
        <v>Svratouch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9" t="s">
        <v>20</v>
      </c>
      <c r="AJ87" s="34"/>
      <c r="AK87" s="34"/>
      <c r="AL87" s="34"/>
      <c r="AM87" s="72" t="str">
        <f>IF(AN8="","",AN8)</f>
        <v>23. 10. 2020</v>
      </c>
      <c r="AN87" s="72"/>
      <c r="AO87" s="34"/>
      <c r="AP87" s="34"/>
      <c r="AQ87" s="34"/>
      <c r="AR87" s="38"/>
      <c r="BE87" s="32"/>
    </row>
    <row r="88" spans="1:5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8"/>
      <c r="BE88" s="32"/>
    </row>
    <row r="89" spans="1:57" s="2" customFormat="1" ht="15.15" customHeight="1">
      <c r="A89" s="32"/>
      <c r="B89" s="33"/>
      <c r="C89" s="29" t="s">
        <v>22</v>
      </c>
      <c r="D89" s="34"/>
      <c r="E89" s="34"/>
      <c r="F89" s="34"/>
      <c r="G89" s="34"/>
      <c r="H89" s="34"/>
      <c r="I89" s="34"/>
      <c r="J89" s="34"/>
      <c r="K89" s="34"/>
      <c r="L89" s="64" t="str">
        <f>IF(E11="","",E11)</f>
        <v>Obec Svratouch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9" t="s">
        <v>28</v>
      </c>
      <c r="AJ89" s="34"/>
      <c r="AK89" s="34"/>
      <c r="AL89" s="34"/>
      <c r="AM89" s="73" t="str">
        <f>IF(E17="","",E17)</f>
        <v>Envicons, s.r.o.</v>
      </c>
      <c r="AN89" s="64"/>
      <c r="AO89" s="64"/>
      <c r="AP89" s="64"/>
      <c r="AQ89" s="34"/>
      <c r="AR89" s="38"/>
      <c r="AS89" s="74" t="s">
        <v>55</v>
      </c>
      <c r="AT89" s="75"/>
      <c r="AU89" s="76"/>
      <c r="AV89" s="76"/>
      <c r="AW89" s="76"/>
      <c r="AX89" s="76"/>
      <c r="AY89" s="76"/>
      <c r="AZ89" s="76"/>
      <c r="BA89" s="76"/>
      <c r="BB89" s="76"/>
      <c r="BC89" s="76"/>
      <c r="BD89" s="77"/>
      <c r="BE89" s="32"/>
    </row>
    <row r="90" spans="1:57" s="2" customFormat="1" ht="15.15" customHeight="1">
      <c r="A90" s="32"/>
      <c r="B90" s="33"/>
      <c r="C90" s="29" t="s">
        <v>26</v>
      </c>
      <c r="D90" s="34"/>
      <c r="E90" s="34"/>
      <c r="F90" s="34"/>
      <c r="G90" s="34"/>
      <c r="H90" s="34"/>
      <c r="I90" s="34"/>
      <c r="J90" s="34"/>
      <c r="K90" s="34"/>
      <c r="L90" s="64" t="str">
        <f>IF(E14="","",E14)</f>
        <v xml:space="preserve"> </v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9" t="s">
        <v>33</v>
      </c>
      <c r="AJ90" s="34"/>
      <c r="AK90" s="34"/>
      <c r="AL90" s="34"/>
      <c r="AM90" s="73" t="str">
        <f>IF(E20="","",E20)</f>
        <v>Envicons, s.r.o.</v>
      </c>
      <c r="AN90" s="64"/>
      <c r="AO90" s="64"/>
      <c r="AP90" s="64"/>
      <c r="AQ90" s="34"/>
      <c r="AR90" s="38"/>
      <c r="AS90" s="78"/>
      <c r="AT90" s="79"/>
      <c r="AU90" s="80"/>
      <c r="AV90" s="80"/>
      <c r="AW90" s="80"/>
      <c r="AX90" s="80"/>
      <c r="AY90" s="80"/>
      <c r="AZ90" s="80"/>
      <c r="BA90" s="80"/>
      <c r="BB90" s="80"/>
      <c r="BC90" s="80"/>
      <c r="BD90" s="81"/>
      <c r="BE90" s="32"/>
    </row>
    <row r="91" spans="1:57" s="2" customFormat="1" ht="10.8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8"/>
      <c r="AS91" s="82"/>
      <c r="AT91" s="83"/>
      <c r="AU91" s="84"/>
      <c r="AV91" s="84"/>
      <c r="AW91" s="84"/>
      <c r="AX91" s="84"/>
      <c r="AY91" s="84"/>
      <c r="AZ91" s="84"/>
      <c r="BA91" s="84"/>
      <c r="BB91" s="84"/>
      <c r="BC91" s="84"/>
      <c r="BD91" s="85"/>
      <c r="BE91" s="32"/>
    </row>
    <row r="92" spans="1:57" s="2" customFormat="1" ht="29.25" customHeight="1">
      <c r="A92" s="32"/>
      <c r="B92" s="33"/>
      <c r="C92" s="86" t="s">
        <v>56</v>
      </c>
      <c r="D92" s="87"/>
      <c r="E92" s="87"/>
      <c r="F92" s="87"/>
      <c r="G92" s="87"/>
      <c r="H92" s="88"/>
      <c r="I92" s="89" t="s">
        <v>57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58</v>
      </c>
      <c r="AH92" s="87"/>
      <c r="AI92" s="87"/>
      <c r="AJ92" s="87"/>
      <c r="AK92" s="87"/>
      <c r="AL92" s="87"/>
      <c r="AM92" s="87"/>
      <c r="AN92" s="89" t="s">
        <v>59</v>
      </c>
      <c r="AO92" s="87"/>
      <c r="AP92" s="91"/>
      <c r="AQ92" s="92" t="s">
        <v>60</v>
      </c>
      <c r="AR92" s="38"/>
      <c r="AS92" s="93" t="s">
        <v>61</v>
      </c>
      <c r="AT92" s="94" t="s">
        <v>62</v>
      </c>
      <c r="AU92" s="94" t="s">
        <v>63</v>
      </c>
      <c r="AV92" s="94" t="s">
        <v>64</v>
      </c>
      <c r="AW92" s="94" t="s">
        <v>65</v>
      </c>
      <c r="AX92" s="94" t="s">
        <v>66</v>
      </c>
      <c r="AY92" s="94" t="s">
        <v>67</v>
      </c>
      <c r="AZ92" s="94" t="s">
        <v>68</v>
      </c>
      <c r="BA92" s="94" t="s">
        <v>69</v>
      </c>
      <c r="BB92" s="94" t="s">
        <v>70</v>
      </c>
      <c r="BC92" s="94" t="s">
        <v>71</v>
      </c>
      <c r="BD92" s="95" t="s">
        <v>72</v>
      </c>
      <c r="BE92" s="32"/>
    </row>
    <row r="93" spans="1:57" s="2" customFormat="1" ht="10.8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8"/>
      <c r="AS93" s="96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  <c r="BE93" s="32"/>
    </row>
    <row r="94" spans="1:90" s="6" customFormat="1" ht="32.4" customHeight="1">
      <c r="A94" s="6"/>
      <c r="B94" s="99"/>
      <c r="C94" s="100" t="s">
        <v>73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>
        <f>ROUND(AG95+AG103+AG104+SUM(AG107:AG110),2)</f>
        <v>8564555.42</v>
      </c>
      <c r="AH94" s="102"/>
      <c r="AI94" s="102"/>
      <c r="AJ94" s="102"/>
      <c r="AK94" s="102"/>
      <c r="AL94" s="102"/>
      <c r="AM94" s="102"/>
      <c r="AN94" s="103">
        <f>SUM(AG94,AT94)</f>
        <v>10363112.06</v>
      </c>
      <c r="AO94" s="103"/>
      <c r="AP94" s="103"/>
      <c r="AQ94" s="104" t="s">
        <v>1</v>
      </c>
      <c r="AR94" s="105"/>
      <c r="AS94" s="106">
        <f>ROUND(AS95+AS103+AS104+SUM(AS107:AS110),2)</f>
        <v>0</v>
      </c>
      <c r="AT94" s="107">
        <f>ROUND(SUM(AV94:AW94),2)</f>
        <v>1798556.64</v>
      </c>
      <c r="AU94" s="108">
        <f>ROUND(AU95+AU103+AU104+SUM(AU107:AU110),5)</f>
        <v>8608.54485</v>
      </c>
      <c r="AV94" s="107">
        <f>ROUND(AZ94*L29,2)</f>
        <v>1798556.64</v>
      </c>
      <c r="AW94" s="107">
        <f>ROUND(BA94*L30,2)</f>
        <v>0</v>
      </c>
      <c r="AX94" s="107">
        <f>ROUND(BB94*L29,2)</f>
        <v>0</v>
      </c>
      <c r="AY94" s="107">
        <f>ROUND(BC94*L30,2)</f>
        <v>0</v>
      </c>
      <c r="AZ94" s="107">
        <f>ROUND(AZ95+AZ103+AZ104+SUM(AZ107:AZ110),2)</f>
        <v>8564555.42</v>
      </c>
      <c r="BA94" s="107">
        <f>ROUND(BA95+BA103+BA104+SUM(BA107:BA110),2)</f>
        <v>0</v>
      </c>
      <c r="BB94" s="107">
        <f>ROUND(BB95+BB103+BB104+SUM(BB107:BB110),2)</f>
        <v>0</v>
      </c>
      <c r="BC94" s="107">
        <f>ROUND(BC95+BC103+BC104+SUM(BC107:BC110),2)</f>
        <v>0</v>
      </c>
      <c r="BD94" s="109">
        <f>ROUND(BD95+BD103+BD104+SUM(BD107:BD110),2)</f>
        <v>0</v>
      </c>
      <c r="BE94" s="6"/>
      <c r="BS94" s="110" t="s">
        <v>74</v>
      </c>
      <c r="BT94" s="110" t="s">
        <v>75</v>
      </c>
      <c r="BU94" s="111" t="s">
        <v>76</v>
      </c>
      <c r="BV94" s="110" t="s">
        <v>77</v>
      </c>
      <c r="BW94" s="110" t="s">
        <v>5</v>
      </c>
      <c r="BX94" s="110" t="s">
        <v>78</v>
      </c>
      <c r="CL94" s="110" t="s">
        <v>1</v>
      </c>
    </row>
    <row r="95" spans="1:91" s="7" customFormat="1" ht="16.5" customHeight="1">
      <c r="A95" s="7"/>
      <c r="B95" s="112"/>
      <c r="C95" s="113"/>
      <c r="D95" s="114" t="s">
        <v>79</v>
      </c>
      <c r="E95" s="114"/>
      <c r="F95" s="114"/>
      <c r="G95" s="114"/>
      <c r="H95" s="114"/>
      <c r="I95" s="115"/>
      <c r="J95" s="114" t="s">
        <v>80</v>
      </c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6">
        <f>ROUND(SUM(AG96:AG102),2)</f>
        <v>3580754.01</v>
      </c>
      <c r="AH95" s="115"/>
      <c r="AI95" s="115"/>
      <c r="AJ95" s="115"/>
      <c r="AK95" s="115"/>
      <c r="AL95" s="115"/>
      <c r="AM95" s="115"/>
      <c r="AN95" s="117">
        <f>SUM(AG95,AT95)</f>
        <v>4332712.35</v>
      </c>
      <c r="AO95" s="115"/>
      <c r="AP95" s="115"/>
      <c r="AQ95" s="118" t="s">
        <v>81</v>
      </c>
      <c r="AR95" s="119"/>
      <c r="AS95" s="120">
        <f>ROUND(SUM(AS96:AS102),2)</f>
        <v>0</v>
      </c>
      <c r="AT95" s="121">
        <f>ROUND(SUM(AV95:AW95),2)</f>
        <v>751958.34</v>
      </c>
      <c r="AU95" s="122">
        <f>ROUND(SUM(AU96:AU102),5)</f>
        <v>3356.10746</v>
      </c>
      <c r="AV95" s="121">
        <f>ROUND(AZ95*L29,2)</f>
        <v>751958.34</v>
      </c>
      <c r="AW95" s="121">
        <f>ROUND(BA95*L30,2)</f>
        <v>0</v>
      </c>
      <c r="AX95" s="121">
        <f>ROUND(BB95*L29,2)</f>
        <v>0</v>
      </c>
      <c r="AY95" s="121">
        <f>ROUND(BC95*L30,2)</f>
        <v>0</v>
      </c>
      <c r="AZ95" s="121">
        <f>ROUND(SUM(AZ96:AZ102),2)</f>
        <v>3580754.01</v>
      </c>
      <c r="BA95" s="121">
        <f>ROUND(SUM(BA96:BA102),2)</f>
        <v>0</v>
      </c>
      <c r="BB95" s="121">
        <f>ROUND(SUM(BB96:BB102),2)</f>
        <v>0</v>
      </c>
      <c r="BC95" s="121">
        <f>ROUND(SUM(BC96:BC102),2)</f>
        <v>0</v>
      </c>
      <c r="BD95" s="123">
        <f>ROUND(SUM(BD96:BD102),2)</f>
        <v>0</v>
      </c>
      <c r="BE95" s="7"/>
      <c r="BS95" s="124" t="s">
        <v>74</v>
      </c>
      <c r="BT95" s="124" t="s">
        <v>82</v>
      </c>
      <c r="BU95" s="124" t="s">
        <v>76</v>
      </c>
      <c r="BV95" s="124" t="s">
        <v>77</v>
      </c>
      <c r="BW95" s="124" t="s">
        <v>83</v>
      </c>
      <c r="BX95" s="124" t="s">
        <v>5</v>
      </c>
      <c r="CL95" s="124" t="s">
        <v>1</v>
      </c>
      <c r="CM95" s="124" t="s">
        <v>84</v>
      </c>
    </row>
    <row r="96" spans="1:90" s="4" customFormat="1" ht="16.5" customHeight="1">
      <c r="A96" s="125" t="s">
        <v>85</v>
      </c>
      <c r="B96" s="63"/>
      <c r="C96" s="126"/>
      <c r="D96" s="126"/>
      <c r="E96" s="127" t="s">
        <v>86</v>
      </c>
      <c r="F96" s="127"/>
      <c r="G96" s="127"/>
      <c r="H96" s="127"/>
      <c r="I96" s="127"/>
      <c r="J96" s="126"/>
      <c r="K96" s="127" t="s">
        <v>87</v>
      </c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8">
        <f>'SO 01.0 - Odvodnění stave...'!J32</f>
        <v>205716.68</v>
      </c>
      <c r="AH96" s="126"/>
      <c r="AI96" s="126"/>
      <c r="AJ96" s="126"/>
      <c r="AK96" s="126"/>
      <c r="AL96" s="126"/>
      <c r="AM96" s="126"/>
      <c r="AN96" s="128">
        <f>SUM(AG96,AT96)</f>
        <v>248917.18</v>
      </c>
      <c r="AO96" s="126"/>
      <c r="AP96" s="126"/>
      <c r="AQ96" s="129" t="s">
        <v>88</v>
      </c>
      <c r="AR96" s="65"/>
      <c r="AS96" s="130">
        <v>0</v>
      </c>
      <c r="AT96" s="131">
        <f>ROUND(SUM(AV96:AW96),2)</f>
        <v>43200.5</v>
      </c>
      <c r="AU96" s="132">
        <f>'SO 01.0 - Odvodnění stave...'!P123</f>
        <v>252.6414</v>
      </c>
      <c r="AV96" s="131">
        <f>'SO 01.0 - Odvodnění stave...'!J35</f>
        <v>43200.5</v>
      </c>
      <c r="AW96" s="131">
        <f>'SO 01.0 - Odvodnění stave...'!J36</f>
        <v>0</v>
      </c>
      <c r="AX96" s="131">
        <f>'SO 01.0 - Odvodnění stave...'!J37</f>
        <v>0</v>
      </c>
      <c r="AY96" s="131">
        <f>'SO 01.0 - Odvodnění stave...'!J38</f>
        <v>0</v>
      </c>
      <c r="AZ96" s="131">
        <f>'SO 01.0 - Odvodnění stave...'!F35</f>
        <v>205716.68</v>
      </c>
      <c r="BA96" s="131">
        <f>'SO 01.0 - Odvodnění stave...'!F36</f>
        <v>0</v>
      </c>
      <c r="BB96" s="131">
        <f>'SO 01.0 - Odvodnění stave...'!F37</f>
        <v>0</v>
      </c>
      <c r="BC96" s="131">
        <f>'SO 01.0 - Odvodnění stave...'!F38</f>
        <v>0</v>
      </c>
      <c r="BD96" s="133">
        <f>'SO 01.0 - Odvodnění stave...'!F39</f>
        <v>0</v>
      </c>
      <c r="BE96" s="4"/>
      <c r="BT96" s="134" t="s">
        <v>84</v>
      </c>
      <c r="BV96" s="134" t="s">
        <v>77</v>
      </c>
      <c r="BW96" s="134" t="s">
        <v>89</v>
      </c>
      <c r="BX96" s="134" t="s">
        <v>83</v>
      </c>
      <c r="CL96" s="134" t="s">
        <v>1</v>
      </c>
    </row>
    <row r="97" spans="1:90" s="4" customFormat="1" ht="23.25" customHeight="1">
      <c r="A97" s="125" t="s">
        <v>85</v>
      </c>
      <c r="B97" s="63"/>
      <c r="C97" s="126"/>
      <c r="D97" s="126"/>
      <c r="E97" s="127" t="s">
        <v>90</v>
      </c>
      <c r="F97" s="127"/>
      <c r="G97" s="127"/>
      <c r="H97" s="127"/>
      <c r="I97" s="127"/>
      <c r="J97" s="126"/>
      <c r="K97" s="127" t="s">
        <v>91</v>
      </c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8">
        <f>'SO 01.1 - Rozšíření koryt...'!J32</f>
        <v>257511.48</v>
      </c>
      <c r="AH97" s="126"/>
      <c r="AI97" s="126"/>
      <c r="AJ97" s="126"/>
      <c r="AK97" s="126"/>
      <c r="AL97" s="126"/>
      <c r="AM97" s="126"/>
      <c r="AN97" s="128">
        <f>SUM(AG97,AT97)</f>
        <v>311588.89</v>
      </c>
      <c r="AO97" s="126"/>
      <c r="AP97" s="126"/>
      <c r="AQ97" s="129" t="s">
        <v>88</v>
      </c>
      <c r="AR97" s="65"/>
      <c r="AS97" s="130">
        <v>0</v>
      </c>
      <c r="AT97" s="131">
        <f>ROUND(SUM(AV97:AW97),2)</f>
        <v>54077.41</v>
      </c>
      <c r="AU97" s="132">
        <f>'SO 01.1 - Rozšíření koryt...'!P127</f>
        <v>413.15002699999997</v>
      </c>
      <c r="AV97" s="131">
        <f>'SO 01.1 - Rozšíření koryt...'!J35</f>
        <v>54077.41</v>
      </c>
      <c r="AW97" s="131">
        <f>'SO 01.1 - Rozšíření koryt...'!J36</f>
        <v>0</v>
      </c>
      <c r="AX97" s="131">
        <f>'SO 01.1 - Rozšíření koryt...'!J37</f>
        <v>0</v>
      </c>
      <c r="AY97" s="131">
        <f>'SO 01.1 - Rozšíření koryt...'!J38</f>
        <v>0</v>
      </c>
      <c r="AZ97" s="131">
        <f>'SO 01.1 - Rozšíření koryt...'!F35</f>
        <v>257511.48</v>
      </c>
      <c r="BA97" s="131">
        <f>'SO 01.1 - Rozšíření koryt...'!F36</f>
        <v>0</v>
      </c>
      <c r="BB97" s="131">
        <f>'SO 01.1 - Rozšíření koryt...'!F37</f>
        <v>0</v>
      </c>
      <c r="BC97" s="131">
        <f>'SO 01.1 - Rozšíření koryt...'!F38</f>
        <v>0</v>
      </c>
      <c r="BD97" s="133">
        <f>'SO 01.1 - Rozšíření koryt...'!F39</f>
        <v>0</v>
      </c>
      <c r="BE97" s="4"/>
      <c r="BT97" s="134" t="s">
        <v>84</v>
      </c>
      <c r="BV97" s="134" t="s">
        <v>77</v>
      </c>
      <c r="BW97" s="134" t="s">
        <v>92</v>
      </c>
      <c r="BX97" s="134" t="s">
        <v>83</v>
      </c>
      <c r="CL97" s="134" t="s">
        <v>1</v>
      </c>
    </row>
    <row r="98" spans="1:90" s="4" customFormat="1" ht="23.25" customHeight="1">
      <c r="A98" s="125" t="s">
        <v>85</v>
      </c>
      <c r="B98" s="63"/>
      <c r="C98" s="126"/>
      <c r="D98" s="126"/>
      <c r="E98" s="127" t="s">
        <v>93</v>
      </c>
      <c r="F98" s="127"/>
      <c r="G98" s="127"/>
      <c r="H98" s="127"/>
      <c r="I98" s="127"/>
      <c r="J98" s="126"/>
      <c r="K98" s="127" t="s">
        <v>94</v>
      </c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8">
        <f>'SO 01.2 - Rozšíření koryt...'!J32</f>
        <v>1413048.85</v>
      </c>
      <c r="AH98" s="126"/>
      <c r="AI98" s="126"/>
      <c r="AJ98" s="126"/>
      <c r="AK98" s="126"/>
      <c r="AL98" s="126"/>
      <c r="AM98" s="126"/>
      <c r="AN98" s="128">
        <f>SUM(AG98,AT98)</f>
        <v>1709789.11</v>
      </c>
      <c r="AO98" s="126"/>
      <c r="AP98" s="126"/>
      <c r="AQ98" s="129" t="s">
        <v>88</v>
      </c>
      <c r="AR98" s="65"/>
      <c r="AS98" s="130">
        <v>0</v>
      </c>
      <c r="AT98" s="131">
        <f>ROUND(SUM(AV98:AW98),2)</f>
        <v>296740.26</v>
      </c>
      <c r="AU98" s="132">
        <f>'SO 01.2 - Rozšíření koryt...'!P127</f>
        <v>1446.2063750000002</v>
      </c>
      <c r="AV98" s="131">
        <f>'SO 01.2 - Rozšíření koryt...'!J35</f>
        <v>296740.26</v>
      </c>
      <c r="AW98" s="131">
        <f>'SO 01.2 - Rozšíření koryt...'!J36</f>
        <v>0</v>
      </c>
      <c r="AX98" s="131">
        <f>'SO 01.2 - Rozšíření koryt...'!J37</f>
        <v>0</v>
      </c>
      <c r="AY98" s="131">
        <f>'SO 01.2 - Rozšíření koryt...'!J38</f>
        <v>0</v>
      </c>
      <c r="AZ98" s="131">
        <f>'SO 01.2 - Rozšíření koryt...'!F35</f>
        <v>1413048.85</v>
      </c>
      <c r="BA98" s="131">
        <f>'SO 01.2 - Rozšíření koryt...'!F36</f>
        <v>0</v>
      </c>
      <c r="BB98" s="131">
        <f>'SO 01.2 - Rozšíření koryt...'!F37</f>
        <v>0</v>
      </c>
      <c r="BC98" s="131">
        <f>'SO 01.2 - Rozšíření koryt...'!F38</f>
        <v>0</v>
      </c>
      <c r="BD98" s="133">
        <f>'SO 01.2 - Rozšíření koryt...'!F39</f>
        <v>0</v>
      </c>
      <c r="BE98" s="4"/>
      <c r="BT98" s="134" t="s">
        <v>84</v>
      </c>
      <c r="BV98" s="134" t="s">
        <v>77</v>
      </c>
      <c r="BW98" s="134" t="s">
        <v>95</v>
      </c>
      <c r="BX98" s="134" t="s">
        <v>83</v>
      </c>
      <c r="CL98" s="134" t="s">
        <v>1</v>
      </c>
    </row>
    <row r="99" spans="1:90" s="4" customFormat="1" ht="23.25" customHeight="1">
      <c r="A99" s="125" t="s">
        <v>85</v>
      </c>
      <c r="B99" s="63"/>
      <c r="C99" s="126"/>
      <c r="D99" s="126"/>
      <c r="E99" s="127" t="s">
        <v>96</v>
      </c>
      <c r="F99" s="127"/>
      <c r="G99" s="127"/>
      <c r="H99" s="127"/>
      <c r="I99" s="127"/>
      <c r="J99" s="126"/>
      <c r="K99" s="127" t="s">
        <v>97</v>
      </c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8">
        <f>'SO 01.3 - Rozšíření koryt...'!J32</f>
        <v>1126894.44</v>
      </c>
      <c r="AH99" s="126"/>
      <c r="AI99" s="126"/>
      <c r="AJ99" s="126"/>
      <c r="AK99" s="126"/>
      <c r="AL99" s="126"/>
      <c r="AM99" s="126"/>
      <c r="AN99" s="128">
        <f>SUM(AG99,AT99)</f>
        <v>1363542.27</v>
      </c>
      <c r="AO99" s="126"/>
      <c r="AP99" s="126"/>
      <c r="AQ99" s="129" t="s">
        <v>88</v>
      </c>
      <c r="AR99" s="65"/>
      <c r="AS99" s="130">
        <v>0</v>
      </c>
      <c r="AT99" s="131">
        <f>ROUND(SUM(AV99:AW99),2)</f>
        <v>236647.83</v>
      </c>
      <c r="AU99" s="132">
        <f>'SO 01.3 - Rozšíření koryt...'!P126</f>
        <v>742.328026</v>
      </c>
      <c r="AV99" s="131">
        <f>'SO 01.3 - Rozšíření koryt...'!J35</f>
        <v>236647.83</v>
      </c>
      <c r="AW99" s="131">
        <f>'SO 01.3 - Rozšíření koryt...'!J36</f>
        <v>0</v>
      </c>
      <c r="AX99" s="131">
        <f>'SO 01.3 - Rozšíření koryt...'!J37</f>
        <v>0</v>
      </c>
      <c r="AY99" s="131">
        <f>'SO 01.3 - Rozšíření koryt...'!J38</f>
        <v>0</v>
      </c>
      <c r="AZ99" s="131">
        <f>'SO 01.3 - Rozšíření koryt...'!F35</f>
        <v>1126894.44</v>
      </c>
      <c r="BA99" s="131">
        <f>'SO 01.3 - Rozšíření koryt...'!F36</f>
        <v>0</v>
      </c>
      <c r="BB99" s="131">
        <f>'SO 01.3 - Rozšíření koryt...'!F37</f>
        <v>0</v>
      </c>
      <c r="BC99" s="131">
        <f>'SO 01.3 - Rozšíření koryt...'!F38</f>
        <v>0</v>
      </c>
      <c r="BD99" s="133">
        <f>'SO 01.3 - Rozšíření koryt...'!F39</f>
        <v>0</v>
      </c>
      <c r="BE99" s="4"/>
      <c r="BT99" s="134" t="s">
        <v>84</v>
      </c>
      <c r="BV99" s="134" t="s">
        <v>77</v>
      </c>
      <c r="BW99" s="134" t="s">
        <v>98</v>
      </c>
      <c r="BX99" s="134" t="s">
        <v>83</v>
      </c>
      <c r="CL99" s="134" t="s">
        <v>1</v>
      </c>
    </row>
    <row r="100" spans="1:90" s="4" customFormat="1" ht="16.5" customHeight="1">
      <c r="A100" s="125" t="s">
        <v>85</v>
      </c>
      <c r="B100" s="63"/>
      <c r="C100" s="126"/>
      <c r="D100" s="126"/>
      <c r="E100" s="127" t="s">
        <v>99</v>
      </c>
      <c r="F100" s="127"/>
      <c r="G100" s="127"/>
      <c r="H100" s="127"/>
      <c r="I100" s="127"/>
      <c r="J100" s="126"/>
      <c r="K100" s="127" t="s">
        <v>100</v>
      </c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8">
        <f>'SO 01.4 - Revitalizace ko...'!J32</f>
        <v>333147.19</v>
      </c>
      <c r="AH100" s="126"/>
      <c r="AI100" s="126"/>
      <c r="AJ100" s="126"/>
      <c r="AK100" s="126"/>
      <c r="AL100" s="126"/>
      <c r="AM100" s="126"/>
      <c r="AN100" s="128">
        <f>SUM(AG100,AT100)</f>
        <v>403108.1</v>
      </c>
      <c r="AO100" s="126"/>
      <c r="AP100" s="126"/>
      <c r="AQ100" s="129" t="s">
        <v>88</v>
      </c>
      <c r="AR100" s="65"/>
      <c r="AS100" s="130">
        <v>0</v>
      </c>
      <c r="AT100" s="131">
        <f>ROUND(SUM(AV100:AW100),2)</f>
        <v>69960.91</v>
      </c>
      <c r="AU100" s="132">
        <f>'SO 01.4 - Revitalizace ko...'!P126</f>
        <v>293.948606</v>
      </c>
      <c r="AV100" s="131">
        <f>'SO 01.4 - Revitalizace ko...'!J35</f>
        <v>69960.91</v>
      </c>
      <c r="AW100" s="131">
        <f>'SO 01.4 - Revitalizace ko...'!J36</f>
        <v>0</v>
      </c>
      <c r="AX100" s="131">
        <f>'SO 01.4 - Revitalizace ko...'!J37</f>
        <v>0</v>
      </c>
      <c r="AY100" s="131">
        <f>'SO 01.4 - Revitalizace ko...'!J38</f>
        <v>0</v>
      </c>
      <c r="AZ100" s="131">
        <f>'SO 01.4 - Revitalizace ko...'!F35</f>
        <v>333147.19</v>
      </c>
      <c r="BA100" s="131">
        <f>'SO 01.4 - Revitalizace ko...'!F36</f>
        <v>0</v>
      </c>
      <c r="BB100" s="131">
        <f>'SO 01.4 - Revitalizace ko...'!F37</f>
        <v>0</v>
      </c>
      <c r="BC100" s="131">
        <f>'SO 01.4 - Revitalizace ko...'!F38</f>
        <v>0</v>
      </c>
      <c r="BD100" s="133">
        <f>'SO 01.4 - Revitalizace ko...'!F39</f>
        <v>0</v>
      </c>
      <c r="BE100" s="4"/>
      <c r="BT100" s="134" t="s">
        <v>84</v>
      </c>
      <c r="BV100" s="134" t="s">
        <v>77</v>
      </c>
      <c r="BW100" s="134" t="s">
        <v>101</v>
      </c>
      <c r="BX100" s="134" t="s">
        <v>83</v>
      </c>
      <c r="CL100" s="134" t="s">
        <v>1</v>
      </c>
    </row>
    <row r="101" spans="1:90" s="4" customFormat="1" ht="23.25" customHeight="1">
      <c r="A101" s="125" t="s">
        <v>85</v>
      </c>
      <c r="B101" s="63"/>
      <c r="C101" s="126"/>
      <c r="D101" s="126"/>
      <c r="E101" s="127" t="s">
        <v>102</v>
      </c>
      <c r="F101" s="127"/>
      <c r="G101" s="127"/>
      <c r="H101" s="127"/>
      <c r="I101" s="127"/>
      <c r="J101" s="126"/>
      <c r="K101" s="127" t="s">
        <v>103</v>
      </c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8">
        <f>'SO 01.5 - Rozšíření koryt...'!J32</f>
        <v>151386.41</v>
      </c>
      <c r="AH101" s="126"/>
      <c r="AI101" s="126"/>
      <c r="AJ101" s="126"/>
      <c r="AK101" s="126"/>
      <c r="AL101" s="126"/>
      <c r="AM101" s="126"/>
      <c r="AN101" s="128">
        <f>SUM(AG101,AT101)</f>
        <v>183177.56</v>
      </c>
      <c r="AO101" s="126"/>
      <c r="AP101" s="126"/>
      <c r="AQ101" s="129" t="s">
        <v>88</v>
      </c>
      <c r="AR101" s="65"/>
      <c r="AS101" s="130">
        <v>0</v>
      </c>
      <c r="AT101" s="131">
        <f>ROUND(SUM(AV101:AW101),2)</f>
        <v>31791.15</v>
      </c>
      <c r="AU101" s="132">
        <f>'SO 01.5 - Rozšíření koryt...'!P126</f>
        <v>109.59906000000001</v>
      </c>
      <c r="AV101" s="131">
        <f>'SO 01.5 - Rozšíření koryt...'!J35</f>
        <v>31791.15</v>
      </c>
      <c r="AW101" s="131">
        <f>'SO 01.5 - Rozšíření koryt...'!J36</f>
        <v>0</v>
      </c>
      <c r="AX101" s="131">
        <f>'SO 01.5 - Rozšíření koryt...'!J37</f>
        <v>0</v>
      </c>
      <c r="AY101" s="131">
        <f>'SO 01.5 - Rozšíření koryt...'!J38</f>
        <v>0</v>
      </c>
      <c r="AZ101" s="131">
        <f>'SO 01.5 - Rozšíření koryt...'!F35</f>
        <v>151386.41</v>
      </c>
      <c r="BA101" s="131">
        <f>'SO 01.5 - Rozšíření koryt...'!F36</f>
        <v>0</v>
      </c>
      <c r="BB101" s="131">
        <f>'SO 01.5 - Rozšíření koryt...'!F37</f>
        <v>0</v>
      </c>
      <c r="BC101" s="131">
        <f>'SO 01.5 - Rozšíření koryt...'!F38</f>
        <v>0</v>
      </c>
      <c r="BD101" s="133">
        <f>'SO 01.5 - Rozšíření koryt...'!F39</f>
        <v>0</v>
      </c>
      <c r="BE101" s="4"/>
      <c r="BT101" s="134" t="s">
        <v>84</v>
      </c>
      <c r="BV101" s="134" t="s">
        <v>77</v>
      </c>
      <c r="BW101" s="134" t="s">
        <v>104</v>
      </c>
      <c r="BX101" s="134" t="s">
        <v>83</v>
      </c>
      <c r="CL101" s="134" t="s">
        <v>1</v>
      </c>
    </row>
    <row r="102" spans="1:90" s="4" customFormat="1" ht="16.5" customHeight="1">
      <c r="A102" s="125" t="s">
        <v>85</v>
      </c>
      <c r="B102" s="63"/>
      <c r="C102" s="126"/>
      <c r="D102" s="126"/>
      <c r="E102" s="127" t="s">
        <v>105</v>
      </c>
      <c r="F102" s="127"/>
      <c r="G102" s="127"/>
      <c r="H102" s="127"/>
      <c r="I102" s="127"/>
      <c r="J102" s="126"/>
      <c r="K102" s="127" t="s">
        <v>106</v>
      </c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8">
        <f>'SO 01.6 - Přeložka vodovo...'!J32</f>
        <v>93048.96</v>
      </c>
      <c r="AH102" s="126"/>
      <c r="AI102" s="126"/>
      <c r="AJ102" s="126"/>
      <c r="AK102" s="126"/>
      <c r="AL102" s="126"/>
      <c r="AM102" s="126"/>
      <c r="AN102" s="128">
        <f>SUM(AG102,AT102)</f>
        <v>112589.24</v>
      </c>
      <c r="AO102" s="126"/>
      <c r="AP102" s="126"/>
      <c r="AQ102" s="129" t="s">
        <v>88</v>
      </c>
      <c r="AR102" s="65"/>
      <c r="AS102" s="130">
        <v>0</v>
      </c>
      <c r="AT102" s="131">
        <f>ROUND(SUM(AV102:AW102),2)</f>
        <v>19540.28</v>
      </c>
      <c r="AU102" s="132">
        <f>'SO 01.6 - Přeložka vodovo...'!P125</f>
        <v>98.233968</v>
      </c>
      <c r="AV102" s="131">
        <f>'SO 01.6 - Přeložka vodovo...'!J35</f>
        <v>19540.28</v>
      </c>
      <c r="AW102" s="131">
        <f>'SO 01.6 - Přeložka vodovo...'!J36</f>
        <v>0</v>
      </c>
      <c r="AX102" s="131">
        <f>'SO 01.6 - Přeložka vodovo...'!J37</f>
        <v>0</v>
      </c>
      <c r="AY102" s="131">
        <f>'SO 01.6 - Přeložka vodovo...'!J38</f>
        <v>0</v>
      </c>
      <c r="AZ102" s="131">
        <f>'SO 01.6 - Přeložka vodovo...'!F35</f>
        <v>93048.96</v>
      </c>
      <c r="BA102" s="131">
        <f>'SO 01.6 - Přeložka vodovo...'!F36</f>
        <v>0</v>
      </c>
      <c r="BB102" s="131">
        <f>'SO 01.6 - Přeložka vodovo...'!F37</f>
        <v>0</v>
      </c>
      <c r="BC102" s="131">
        <f>'SO 01.6 - Přeložka vodovo...'!F38</f>
        <v>0</v>
      </c>
      <c r="BD102" s="133">
        <f>'SO 01.6 - Přeložka vodovo...'!F39</f>
        <v>0</v>
      </c>
      <c r="BE102" s="4"/>
      <c r="BT102" s="134" t="s">
        <v>84</v>
      </c>
      <c r="BV102" s="134" t="s">
        <v>77</v>
      </c>
      <c r="BW102" s="134" t="s">
        <v>107</v>
      </c>
      <c r="BX102" s="134" t="s">
        <v>83</v>
      </c>
      <c r="CL102" s="134" t="s">
        <v>1</v>
      </c>
    </row>
    <row r="103" spans="1:91" s="7" customFormat="1" ht="16.5" customHeight="1">
      <c r="A103" s="125" t="s">
        <v>85</v>
      </c>
      <c r="B103" s="112"/>
      <c r="C103" s="113"/>
      <c r="D103" s="114" t="s">
        <v>108</v>
      </c>
      <c r="E103" s="114"/>
      <c r="F103" s="114"/>
      <c r="G103" s="114"/>
      <c r="H103" s="114"/>
      <c r="I103" s="115"/>
      <c r="J103" s="114" t="s">
        <v>109</v>
      </c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7">
        <f>'SO 02 - Rekonstrukce mostu'!J30</f>
        <v>1480652.29</v>
      </c>
      <c r="AH103" s="115"/>
      <c r="AI103" s="115"/>
      <c r="AJ103" s="115"/>
      <c r="AK103" s="115"/>
      <c r="AL103" s="115"/>
      <c r="AM103" s="115"/>
      <c r="AN103" s="117">
        <f>SUM(AG103,AT103)</f>
        <v>1791589.27</v>
      </c>
      <c r="AO103" s="115"/>
      <c r="AP103" s="115"/>
      <c r="AQ103" s="118" t="s">
        <v>81</v>
      </c>
      <c r="AR103" s="119"/>
      <c r="AS103" s="120">
        <v>0</v>
      </c>
      <c r="AT103" s="121">
        <f>ROUND(SUM(AV103:AW103),2)</f>
        <v>310936.98</v>
      </c>
      <c r="AU103" s="122">
        <f>'SO 02 - Rekonstrukce mostu'!P128</f>
        <v>1590.7825010000001</v>
      </c>
      <c r="AV103" s="121">
        <f>'SO 02 - Rekonstrukce mostu'!J33</f>
        <v>310936.98</v>
      </c>
      <c r="AW103" s="121">
        <f>'SO 02 - Rekonstrukce mostu'!J34</f>
        <v>0</v>
      </c>
      <c r="AX103" s="121">
        <f>'SO 02 - Rekonstrukce mostu'!J35</f>
        <v>0</v>
      </c>
      <c r="AY103" s="121">
        <f>'SO 02 - Rekonstrukce mostu'!J36</f>
        <v>0</v>
      </c>
      <c r="AZ103" s="121">
        <f>'SO 02 - Rekonstrukce mostu'!F33</f>
        <v>1480652.29</v>
      </c>
      <c r="BA103" s="121">
        <f>'SO 02 - Rekonstrukce mostu'!F34</f>
        <v>0</v>
      </c>
      <c r="BB103" s="121">
        <f>'SO 02 - Rekonstrukce mostu'!F35</f>
        <v>0</v>
      </c>
      <c r="BC103" s="121">
        <f>'SO 02 - Rekonstrukce mostu'!F36</f>
        <v>0</v>
      </c>
      <c r="BD103" s="123">
        <f>'SO 02 - Rekonstrukce mostu'!F37</f>
        <v>0</v>
      </c>
      <c r="BE103" s="7"/>
      <c r="BT103" s="124" t="s">
        <v>82</v>
      </c>
      <c r="BV103" s="124" t="s">
        <v>77</v>
      </c>
      <c r="BW103" s="124" t="s">
        <v>110</v>
      </c>
      <c r="BX103" s="124" t="s">
        <v>5</v>
      </c>
      <c r="CL103" s="124" t="s">
        <v>1</v>
      </c>
      <c r="CM103" s="124" t="s">
        <v>84</v>
      </c>
    </row>
    <row r="104" spans="1:91" s="7" customFormat="1" ht="16.5" customHeight="1">
      <c r="A104" s="7"/>
      <c r="B104" s="112"/>
      <c r="C104" s="113"/>
      <c r="D104" s="114" t="s">
        <v>111</v>
      </c>
      <c r="E104" s="114"/>
      <c r="F104" s="114"/>
      <c r="G104" s="114"/>
      <c r="H104" s="114"/>
      <c r="I104" s="115"/>
      <c r="J104" s="114" t="s">
        <v>112</v>
      </c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6">
        <f>ROUND(SUM(AG105:AG106),2)</f>
        <v>195109</v>
      </c>
      <c r="AH104" s="115"/>
      <c r="AI104" s="115"/>
      <c r="AJ104" s="115"/>
      <c r="AK104" s="115"/>
      <c r="AL104" s="115"/>
      <c r="AM104" s="115"/>
      <c r="AN104" s="117">
        <f>SUM(AG104,AT104)</f>
        <v>236081.89</v>
      </c>
      <c r="AO104" s="115"/>
      <c r="AP104" s="115"/>
      <c r="AQ104" s="118" t="s">
        <v>81</v>
      </c>
      <c r="AR104" s="119"/>
      <c r="AS104" s="120">
        <f>ROUND(SUM(AS105:AS106),2)</f>
        <v>0</v>
      </c>
      <c r="AT104" s="121">
        <f>ROUND(SUM(AV104:AW104),2)</f>
        <v>40972.89</v>
      </c>
      <c r="AU104" s="122">
        <f>ROUND(SUM(AU105:AU106),5)</f>
        <v>0</v>
      </c>
      <c r="AV104" s="121">
        <f>ROUND(AZ104*L29,2)</f>
        <v>40972.89</v>
      </c>
      <c r="AW104" s="121">
        <f>ROUND(BA104*L30,2)</f>
        <v>0</v>
      </c>
      <c r="AX104" s="121">
        <f>ROUND(BB104*L29,2)</f>
        <v>0</v>
      </c>
      <c r="AY104" s="121">
        <f>ROUND(BC104*L30,2)</f>
        <v>0</v>
      </c>
      <c r="AZ104" s="121">
        <f>ROUND(SUM(AZ105:AZ106),2)</f>
        <v>195109</v>
      </c>
      <c r="BA104" s="121">
        <f>ROUND(SUM(BA105:BA106),2)</f>
        <v>0</v>
      </c>
      <c r="BB104" s="121">
        <f>ROUND(SUM(BB105:BB106),2)</f>
        <v>0</v>
      </c>
      <c r="BC104" s="121">
        <f>ROUND(SUM(BC105:BC106),2)</f>
        <v>0</v>
      </c>
      <c r="BD104" s="123">
        <f>ROUND(SUM(BD105:BD106),2)</f>
        <v>0</v>
      </c>
      <c r="BE104" s="7"/>
      <c r="BS104" s="124" t="s">
        <v>74</v>
      </c>
      <c r="BT104" s="124" t="s">
        <v>82</v>
      </c>
      <c r="BU104" s="124" t="s">
        <v>76</v>
      </c>
      <c r="BV104" s="124" t="s">
        <v>77</v>
      </c>
      <c r="BW104" s="124" t="s">
        <v>113</v>
      </c>
      <c r="BX104" s="124" t="s">
        <v>5</v>
      </c>
      <c r="CL104" s="124" t="s">
        <v>1</v>
      </c>
      <c r="CM104" s="124" t="s">
        <v>84</v>
      </c>
    </row>
    <row r="105" spans="1:90" s="4" customFormat="1" ht="16.5" customHeight="1">
      <c r="A105" s="125" t="s">
        <v>85</v>
      </c>
      <c r="B105" s="63"/>
      <c r="C105" s="126"/>
      <c r="D105" s="126"/>
      <c r="E105" s="127" t="s">
        <v>114</v>
      </c>
      <c r="F105" s="127"/>
      <c r="G105" s="127"/>
      <c r="H105" s="127"/>
      <c r="I105" s="127"/>
      <c r="J105" s="126"/>
      <c r="K105" s="127" t="s">
        <v>115</v>
      </c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8">
        <f>'SO 03.1 - 1.ETAPA'!J32</f>
        <v>71815</v>
      </c>
      <c r="AH105" s="126"/>
      <c r="AI105" s="126"/>
      <c r="AJ105" s="126"/>
      <c r="AK105" s="126"/>
      <c r="AL105" s="126"/>
      <c r="AM105" s="126"/>
      <c r="AN105" s="128">
        <f>SUM(AG105,AT105)</f>
        <v>86896.15</v>
      </c>
      <c r="AO105" s="126"/>
      <c r="AP105" s="126"/>
      <c r="AQ105" s="129" t="s">
        <v>88</v>
      </c>
      <c r="AR105" s="65"/>
      <c r="AS105" s="130">
        <v>0</v>
      </c>
      <c r="AT105" s="131">
        <f>ROUND(SUM(AV105:AW105),2)</f>
        <v>15081.15</v>
      </c>
      <c r="AU105" s="132">
        <f>'SO 03.1 - 1.ETAPA'!P121</f>
        <v>0</v>
      </c>
      <c r="AV105" s="131">
        <f>'SO 03.1 - 1.ETAPA'!J35</f>
        <v>15081.15</v>
      </c>
      <c r="AW105" s="131">
        <f>'SO 03.1 - 1.ETAPA'!J36</f>
        <v>0</v>
      </c>
      <c r="AX105" s="131">
        <f>'SO 03.1 - 1.ETAPA'!J37</f>
        <v>0</v>
      </c>
      <c r="AY105" s="131">
        <f>'SO 03.1 - 1.ETAPA'!J38</f>
        <v>0</v>
      </c>
      <c r="AZ105" s="131">
        <f>'SO 03.1 - 1.ETAPA'!F35</f>
        <v>71815</v>
      </c>
      <c r="BA105" s="131">
        <f>'SO 03.1 - 1.ETAPA'!F36</f>
        <v>0</v>
      </c>
      <c r="BB105" s="131">
        <f>'SO 03.1 - 1.ETAPA'!F37</f>
        <v>0</v>
      </c>
      <c r="BC105" s="131">
        <f>'SO 03.1 - 1.ETAPA'!F38</f>
        <v>0</v>
      </c>
      <c r="BD105" s="133">
        <f>'SO 03.1 - 1.ETAPA'!F39</f>
        <v>0</v>
      </c>
      <c r="BE105" s="4"/>
      <c r="BT105" s="134" t="s">
        <v>84</v>
      </c>
      <c r="BV105" s="134" t="s">
        <v>77</v>
      </c>
      <c r="BW105" s="134" t="s">
        <v>116</v>
      </c>
      <c r="BX105" s="134" t="s">
        <v>113</v>
      </c>
      <c r="CL105" s="134" t="s">
        <v>1</v>
      </c>
    </row>
    <row r="106" spans="1:90" s="4" customFormat="1" ht="16.5" customHeight="1">
      <c r="A106" s="125" t="s">
        <v>85</v>
      </c>
      <c r="B106" s="63"/>
      <c r="C106" s="126"/>
      <c r="D106" s="126"/>
      <c r="E106" s="127" t="s">
        <v>117</v>
      </c>
      <c r="F106" s="127"/>
      <c r="G106" s="127"/>
      <c r="H106" s="127"/>
      <c r="I106" s="127"/>
      <c r="J106" s="126"/>
      <c r="K106" s="127" t="s">
        <v>118</v>
      </c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8">
        <f>'SO 03.2 - 2.ETAPA'!J32</f>
        <v>123294</v>
      </c>
      <c r="AH106" s="126"/>
      <c r="AI106" s="126"/>
      <c r="AJ106" s="126"/>
      <c r="AK106" s="126"/>
      <c r="AL106" s="126"/>
      <c r="AM106" s="126"/>
      <c r="AN106" s="128">
        <f>SUM(AG106,AT106)</f>
        <v>149185.74</v>
      </c>
      <c r="AO106" s="126"/>
      <c r="AP106" s="126"/>
      <c r="AQ106" s="129" t="s">
        <v>88</v>
      </c>
      <c r="AR106" s="65"/>
      <c r="AS106" s="130">
        <v>0</v>
      </c>
      <c r="AT106" s="131">
        <f>ROUND(SUM(AV106:AW106),2)</f>
        <v>25891.74</v>
      </c>
      <c r="AU106" s="132">
        <f>'SO 03.2 - 2.ETAPA'!P121</f>
        <v>0</v>
      </c>
      <c r="AV106" s="131">
        <f>'SO 03.2 - 2.ETAPA'!J35</f>
        <v>25891.74</v>
      </c>
      <c r="AW106" s="131">
        <f>'SO 03.2 - 2.ETAPA'!J36</f>
        <v>0</v>
      </c>
      <c r="AX106" s="131">
        <f>'SO 03.2 - 2.ETAPA'!J37</f>
        <v>0</v>
      </c>
      <c r="AY106" s="131">
        <f>'SO 03.2 - 2.ETAPA'!J38</f>
        <v>0</v>
      </c>
      <c r="AZ106" s="131">
        <f>'SO 03.2 - 2.ETAPA'!F35</f>
        <v>123294</v>
      </c>
      <c r="BA106" s="131">
        <f>'SO 03.2 - 2.ETAPA'!F36</f>
        <v>0</v>
      </c>
      <c r="BB106" s="131">
        <f>'SO 03.2 - 2.ETAPA'!F37</f>
        <v>0</v>
      </c>
      <c r="BC106" s="131">
        <f>'SO 03.2 - 2.ETAPA'!F38</f>
        <v>0</v>
      </c>
      <c r="BD106" s="133">
        <f>'SO 03.2 - 2.ETAPA'!F39</f>
        <v>0</v>
      </c>
      <c r="BE106" s="4"/>
      <c r="BT106" s="134" t="s">
        <v>84</v>
      </c>
      <c r="BV106" s="134" t="s">
        <v>77</v>
      </c>
      <c r="BW106" s="134" t="s">
        <v>119</v>
      </c>
      <c r="BX106" s="134" t="s">
        <v>113</v>
      </c>
      <c r="CL106" s="134" t="s">
        <v>1</v>
      </c>
    </row>
    <row r="107" spans="1:91" s="7" customFormat="1" ht="16.5" customHeight="1">
      <c r="A107" s="125" t="s">
        <v>85</v>
      </c>
      <c r="B107" s="112"/>
      <c r="C107" s="113"/>
      <c r="D107" s="114" t="s">
        <v>120</v>
      </c>
      <c r="E107" s="114"/>
      <c r="F107" s="114"/>
      <c r="G107" s="114"/>
      <c r="H107" s="114"/>
      <c r="I107" s="115"/>
      <c r="J107" s="114" t="s">
        <v>121</v>
      </c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7">
        <f>'SO 04 - Přeložka STL plyn...'!J30</f>
        <v>260784.98</v>
      </c>
      <c r="AH107" s="115"/>
      <c r="AI107" s="115"/>
      <c r="AJ107" s="115"/>
      <c r="AK107" s="115"/>
      <c r="AL107" s="115"/>
      <c r="AM107" s="115"/>
      <c r="AN107" s="117">
        <f>SUM(AG107,AT107)</f>
        <v>315549.83</v>
      </c>
      <c r="AO107" s="115"/>
      <c r="AP107" s="115"/>
      <c r="AQ107" s="118" t="s">
        <v>81</v>
      </c>
      <c r="AR107" s="119"/>
      <c r="AS107" s="120">
        <v>0</v>
      </c>
      <c r="AT107" s="121">
        <f>ROUND(SUM(AV107:AW107),2)</f>
        <v>54764.85</v>
      </c>
      <c r="AU107" s="122">
        <f>'SO 04 - Přeložka STL plyn...'!P124</f>
        <v>246.66076999999996</v>
      </c>
      <c r="AV107" s="121">
        <f>'SO 04 - Přeložka STL plyn...'!J33</f>
        <v>54764.85</v>
      </c>
      <c r="AW107" s="121">
        <f>'SO 04 - Přeložka STL plyn...'!J34</f>
        <v>0</v>
      </c>
      <c r="AX107" s="121">
        <f>'SO 04 - Přeložka STL plyn...'!J35</f>
        <v>0</v>
      </c>
      <c r="AY107" s="121">
        <f>'SO 04 - Přeložka STL plyn...'!J36</f>
        <v>0</v>
      </c>
      <c r="AZ107" s="121">
        <f>'SO 04 - Přeložka STL plyn...'!F33</f>
        <v>260784.98</v>
      </c>
      <c r="BA107" s="121">
        <f>'SO 04 - Přeložka STL plyn...'!F34</f>
        <v>0</v>
      </c>
      <c r="BB107" s="121">
        <f>'SO 04 - Přeložka STL plyn...'!F35</f>
        <v>0</v>
      </c>
      <c r="BC107" s="121">
        <f>'SO 04 - Přeložka STL plyn...'!F36</f>
        <v>0</v>
      </c>
      <c r="BD107" s="123">
        <f>'SO 04 - Přeložka STL plyn...'!F37</f>
        <v>0</v>
      </c>
      <c r="BE107" s="7"/>
      <c r="BT107" s="124" t="s">
        <v>82</v>
      </c>
      <c r="BV107" s="124" t="s">
        <v>77</v>
      </c>
      <c r="BW107" s="124" t="s">
        <v>122</v>
      </c>
      <c r="BX107" s="124" t="s">
        <v>5</v>
      </c>
      <c r="CL107" s="124" t="s">
        <v>1</v>
      </c>
      <c r="CM107" s="124" t="s">
        <v>84</v>
      </c>
    </row>
    <row r="108" spans="1:91" s="7" customFormat="1" ht="16.5" customHeight="1">
      <c r="A108" s="125" t="s">
        <v>85</v>
      </c>
      <c r="B108" s="112"/>
      <c r="C108" s="113"/>
      <c r="D108" s="114" t="s">
        <v>123</v>
      </c>
      <c r="E108" s="114"/>
      <c r="F108" s="114"/>
      <c r="G108" s="114"/>
      <c r="H108" s="114"/>
      <c r="I108" s="115"/>
      <c r="J108" s="114" t="s">
        <v>124</v>
      </c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7">
        <f>'SO 05 - Opěrné stěny a pa...'!J30</f>
        <v>2798921.6</v>
      </c>
      <c r="AH108" s="115"/>
      <c r="AI108" s="115"/>
      <c r="AJ108" s="115"/>
      <c r="AK108" s="115"/>
      <c r="AL108" s="115"/>
      <c r="AM108" s="115"/>
      <c r="AN108" s="117">
        <f>SUM(AG108,AT108)</f>
        <v>3386695.14</v>
      </c>
      <c r="AO108" s="115"/>
      <c r="AP108" s="115"/>
      <c r="AQ108" s="118" t="s">
        <v>81</v>
      </c>
      <c r="AR108" s="119"/>
      <c r="AS108" s="120">
        <v>0</v>
      </c>
      <c r="AT108" s="121">
        <f>ROUND(SUM(AV108:AW108),2)</f>
        <v>587773.54</v>
      </c>
      <c r="AU108" s="122">
        <f>'SO 05 - Opěrné stěny a pa...'!P124</f>
        <v>3331.7959149999997</v>
      </c>
      <c r="AV108" s="121">
        <f>'SO 05 - Opěrné stěny a pa...'!J33</f>
        <v>587773.54</v>
      </c>
      <c r="AW108" s="121">
        <f>'SO 05 - Opěrné stěny a pa...'!J34</f>
        <v>0</v>
      </c>
      <c r="AX108" s="121">
        <f>'SO 05 - Opěrné stěny a pa...'!J35</f>
        <v>0</v>
      </c>
      <c r="AY108" s="121">
        <f>'SO 05 - Opěrné stěny a pa...'!J36</f>
        <v>0</v>
      </c>
      <c r="AZ108" s="121">
        <f>'SO 05 - Opěrné stěny a pa...'!F33</f>
        <v>2798921.6</v>
      </c>
      <c r="BA108" s="121">
        <f>'SO 05 - Opěrné stěny a pa...'!F34</f>
        <v>0</v>
      </c>
      <c r="BB108" s="121">
        <f>'SO 05 - Opěrné stěny a pa...'!F35</f>
        <v>0</v>
      </c>
      <c r="BC108" s="121">
        <f>'SO 05 - Opěrné stěny a pa...'!F36</f>
        <v>0</v>
      </c>
      <c r="BD108" s="123">
        <f>'SO 05 - Opěrné stěny a pa...'!F37</f>
        <v>0</v>
      </c>
      <c r="BE108" s="7"/>
      <c r="BT108" s="124" t="s">
        <v>82</v>
      </c>
      <c r="BV108" s="124" t="s">
        <v>77</v>
      </c>
      <c r="BW108" s="124" t="s">
        <v>125</v>
      </c>
      <c r="BX108" s="124" t="s">
        <v>5</v>
      </c>
      <c r="CL108" s="124" t="s">
        <v>1</v>
      </c>
      <c r="CM108" s="124" t="s">
        <v>84</v>
      </c>
    </row>
    <row r="109" spans="1:91" s="7" customFormat="1" ht="16.5" customHeight="1">
      <c r="A109" s="125" t="s">
        <v>85</v>
      </c>
      <c r="B109" s="112"/>
      <c r="C109" s="113"/>
      <c r="D109" s="114" t="s">
        <v>126</v>
      </c>
      <c r="E109" s="114"/>
      <c r="F109" s="114"/>
      <c r="G109" s="114"/>
      <c r="H109" s="114"/>
      <c r="I109" s="115"/>
      <c r="J109" s="114" t="s">
        <v>127</v>
      </c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7">
        <f>'SO 06 - Vegetační úpravy'!J30</f>
        <v>33333.54</v>
      </c>
      <c r="AH109" s="115"/>
      <c r="AI109" s="115"/>
      <c r="AJ109" s="115"/>
      <c r="AK109" s="115"/>
      <c r="AL109" s="115"/>
      <c r="AM109" s="115"/>
      <c r="AN109" s="117">
        <f>SUM(AG109,AT109)</f>
        <v>40333.58</v>
      </c>
      <c r="AO109" s="115"/>
      <c r="AP109" s="115"/>
      <c r="AQ109" s="118" t="s">
        <v>81</v>
      </c>
      <c r="AR109" s="119"/>
      <c r="AS109" s="120">
        <v>0</v>
      </c>
      <c r="AT109" s="121">
        <f>ROUND(SUM(AV109:AW109),2)</f>
        <v>7000.04</v>
      </c>
      <c r="AU109" s="122">
        <f>'SO 06 - Vegetační úpravy'!P118</f>
        <v>83.1982</v>
      </c>
      <c r="AV109" s="121">
        <f>'SO 06 - Vegetační úpravy'!J33</f>
        <v>7000.04</v>
      </c>
      <c r="AW109" s="121">
        <f>'SO 06 - Vegetační úpravy'!J34</f>
        <v>0</v>
      </c>
      <c r="AX109" s="121">
        <f>'SO 06 - Vegetační úpravy'!J35</f>
        <v>0</v>
      </c>
      <c r="AY109" s="121">
        <f>'SO 06 - Vegetační úpravy'!J36</f>
        <v>0</v>
      </c>
      <c r="AZ109" s="121">
        <f>'SO 06 - Vegetační úpravy'!F33</f>
        <v>33333.54</v>
      </c>
      <c r="BA109" s="121">
        <f>'SO 06 - Vegetační úpravy'!F34</f>
        <v>0</v>
      </c>
      <c r="BB109" s="121">
        <f>'SO 06 - Vegetační úpravy'!F35</f>
        <v>0</v>
      </c>
      <c r="BC109" s="121">
        <f>'SO 06 - Vegetační úpravy'!F36</f>
        <v>0</v>
      </c>
      <c r="BD109" s="123">
        <f>'SO 06 - Vegetační úpravy'!F37</f>
        <v>0</v>
      </c>
      <c r="BE109" s="7"/>
      <c r="BT109" s="124" t="s">
        <v>82</v>
      </c>
      <c r="BV109" s="124" t="s">
        <v>77</v>
      </c>
      <c r="BW109" s="124" t="s">
        <v>128</v>
      </c>
      <c r="BX109" s="124" t="s">
        <v>5</v>
      </c>
      <c r="CL109" s="124" t="s">
        <v>1</v>
      </c>
      <c r="CM109" s="124" t="s">
        <v>84</v>
      </c>
    </row>
    <row r="110" spans="1:91" s="7" customFormat="1" ht="16.5" customHeight="1">
      <c r="A110" s="125" t="s">
        <v>85</v>
      </c>
      <c r="B110" s="112"/>
      <c r="C110" s="113"/>
      <c r="D110" s="114" t="s">
        <v>129</v>
      </c>
      <c r="E110" s="114"/>
      <c r="F110" s="114"/>
      <c r="G110" s="114"/>
      <c r="H110" s="114"/>
      <c r="I110" s="115"/>
      <c r="J110" s="114" t="s">
        <v>130</v>
      </c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7">
        <f>'SO 07 - Vedlejší rozpočto...'!J30</f>
        <v>215000</v>
      </c>
      <c r="AH110" s="115"/>
      <c r="AI110" s="115"/>
      <c r="AJ110" s="115"/>
      <c r="AK110" s="115"/>
      <c r="AL110" s="115"/>
      <c r="AM110" s="115"/>
      <c r="AN110" s="117">
        <f>SUM(AG110,AT110)</f>
        <v>260150</v>
      </c>
      <c r="AO110" s="115"/>
      <c r="AP110" s="115"/>
      <c r="AQ110" s="118" t="s">
        <v>81</v>
      </c>
      <c r="AR110" s="119"/>
      <c r="AS110" s="135">
        <v>0</v>
      </c>
      <c r="AT110" s="136">
        <f>ROUND(SUM(AV110:AW110),2)</f>
        <v>45150</v>
      </c>
      <c r="AU110" s="137">
        <f>'SO 07 - Vedlejší rozpočto...'!P117</f>
        <v>0</v>
      </c>
      <c r="AV110" s="136">
        <f>'SO 07 - Vedlejší rozpočto...'!J33</f>
        <v>45150</v>
      </c>
      <c r="AW110" s="136">
        <f>'SO 07 - Vedlejší rozpočto...'!J34</f>
        <v>0</v>
      </c>
      <c r="AX110" s="136">
        <f>'SO 07 - Vedlejší rozpočto...'!J35</f>
        <v>0</v>
      </c>
      <c r="AY110" s="136">
        <f>'SO 07 - Vedlejší rozpočto...'!J36</f>
        <v>0</v>
      </c>
      <c r="AZ110" s="136">
        <f>'SO 07 - Vedlejší rozpočto...'!F33</f>
        <v>215000</v>
      </c>
      <c r="BA110" s="136">
        <f>'SO 07 - Vedlejší rozpočto...'!F34</f>
        <v>0</v>
      </c>
      <c r="BB110" s="136">
        <f>'SO 07 - Vedlejší rozpočto...'!F35</f>
        <v>0</v>
      </c>
      <c r="BC110" s="136">
        <f>'SO 07 - Vedlejší rozpočto...'!F36</f>
        <v>0</v>
      </c>
      <c r="BD110" s="138">
        <f>'SO 07 - Vedlejší rozpočto...'!F37</f>
        <v>0</v>
      </c>
      <c r="BE110" s="7"/>
      <c r="BT110" s="124" t="s">
        <v>82</v>
      </c>
      <c r="BV110" s="124" t="s">
        <v>77</v>
      </c>
      <c r="BW110" s="124" t="s">
        <v>131</v>
      </c>
      <c r="BX110" s="124" t="s">
        <v>5</v>
      </c>
      <c r="CL110" s="124" t="s">
        <v>1</v>
      </c>
      <c r="CM110" s="124" t="s">
        <v>84</v>
      </c>
    </row>
    <row r="111" spans="1:57" s="2" customFormat="1" ht="30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8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</row>
    <row r="112" spans="1:57" s="2" customFormat="1" ht="6.95" customHeight="1">
      <c r="A112" s="32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38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</row>
  </sheetData>
  <sheetProtection password="CC35" sheet="1" objects="1" scenarios="1" formatColumns="0" formatRows="0"/>
  <mergeCells count="100">
    <mergeCell ref="C92:G92"/>
    <mergeCell ref="D95:H95"/>
    <mergeCell ref="D104:H104"/>
    <mergeCell ref="D103:H103"/>
    <mergeCell ref="E102:I102"/>
    <mergeCell ref="E96:I96"/>
    <mergeCell ref="E101:I101"/>
    <mergeCell ref="E98:I98"/>
    <mergeCell ref="E100:I100"/>
    <mergeCell ref="E97:I97"/>
    <mergeCell ref="E99:I99"/>
    <mergeCell ref="I92:AF92"/>
    <mergeCell ref="J103:AF103"/>
    <mergeCell ref="J95:AF95"/>
    <mergeCell ref="J104:AF104"/>
    <mergeCell ref="K98:AF98"/>
    <mergeCell ref="K96:AF96"/>
    <mergeCell ref="K100:AF100"/>
    <mergeCell ref="K101:AF101"/>
    <mergeCell ref="K102:AF102"/>
    <mergeCell ref="K99:AF99"/>
    <mergeCell ref="K97:AF97"/>
    <mergeCell ref="L85:AO85"/>
    <mergeCell ref="E105:I105"/>
    <mergeCell ref="K105:AF105"/>
    <mergeCell ref="E106:I106"/>
    <mergeCell ref="K106:AF106"/>
    <mergeCell ref="D107:H107"/>
    <mergeCell ref="J107:AF107"/>
    <mergeCell ref="D108:H108"/>
    <mergeCell ref="J108:AF108"/>
    <mergeCell ref="D109:H109"/>
    <mergeCell ref="J109:AF109"/>
    <mergeCell ref="D110:H110"/>
    <mergeCell ref="J110:AF110"/>
    <mergeCell ref="AG94:AM94"/>
    <mergeCell ref="K5:AO5"/>
    <mergeCell ref="K6:AO6"/>
    <mergeCell ref="E23:AN23"/>
    <mergeCell ref="AK26:AO26"/>
    <mergeCell ref="AK28:AO28"/>
    <mergeCell ref="L28:P28"/>
    <mergeCell ref="W28:AE28"/>
    <mergeCell ref="W29:AE29"/>
    <mergeCell ref="AK29:AO29"/>
    <mergeCell ref="L29:P29"/>
    <mergeCell ref="AK30:AO30"/>
    <mergeCell ref="W30:AE30"/>
    <mergeCell ref="L30:P30"/>
    <mergeCell ref="L31:P31"/>
    <mergeCell ref="AK31:AO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92:AM92"/>
    <mergeCell ref="AG97:AM97"/>
    <mergeCell ref="AG101:AM101"/>
    <mergeCell ref="AG103:AM103"/>
    <mergeCell ref="AG95:AM95"/>
    <mergeCell ref="AG100:AM100"/>
    <mergeCell ref="AG104:AM104"/>
    <mergeCell ref="AG96:AM96"/>
    <mergeCell ref="AG98:AM98"/>
    <mergeCell ref="AG99:AM99"/>
    <mergeCell ref="AG102:AM102"/>
    <mergeCell ref="AM87:AN87"/>
    <mergeCell ref="AM89:AP89"/>
    <mergeCell ref="AM90:AP90"/>
    <mergeCell ref="AN104:AP104"/>
    <mergeCell ref="AN103:AP103"/>
    <mergeCell ref="AN97:AP97"/>
    <mergeCell ref="AN92:AP92"/>
    <mergeCell ref="AN101:AP101"/>
    <mergeCell ref="AN100:AP100"/>
    <mergeCell ref="AN95:AP95"/>
    <mergeCell ref="AN99:AP99"/>
    <mergeCell ref="AN96:AP96"/>
    <mergeCell ref="AN102:AP102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94:AP94"/>
  </mergeCells>
  <hyperlinks>
    <hyperlink ref="A96" location="'SO 01.0 - Odvodnění stave...'!C2" display="/"/>
    <hyperlink ref="A97" location="'SO 01.1 - Rozšíření koryt...'!C2" display="/"/>
    <hyperlink ref="A98" location="'SO 01.2 - Rozšíření koryt...'!C2" display="/"/>
    <hyperlink ref="A99" location="'SO 01.3 - Rozšíření koryt...'!C2" display="/"/>
    <hyperlink ref="A100" location="'SO 01.4 - Revitalizace ko...'!C2" display="/"/>
    <hyperlink ref="A101" location="'SO 01.5 - Rozšíření koryt...'!C2" display="/"/>
    <hyperlink ref="A102" location="'SO 01.6 - Přeložka vodovo...'!C2" display="/"/>
    <hyperlink ref="A103" location="'SO 02 - Rekonstrukce mostu'!C2" display="/"/>
    <hyperlink ref="A105" location="'SO 03.1 - 1.ETAPA'!C2" display="/"/>
    <hyperlink ref="A106" location="'SO 03.2 - 2.ETAPA'!C2" display="/"/>
    <hyperlink ref="A107" location="'SO 04 - Přeložka STL plyn...'!C2" display="/"/>
    <hyperlink ref="A108" location="'SO 05 - Opěrné stěny a pa...'!C2" display="/"/>
    <hyperlink ref="A109" location="'SO 06 - Vegetační úpravy'!C2" display="/"/>
    <hyperlink ref="A110" location="'SO 07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84</v>
      </c>
    </row>
    <row r="4" spans="2:46" s="1" customFormat="1" ht="24.95" customHeight="1">
      <c r="B4" s="20"/>
      <c r="D4" s="141" t="s">
        <v>132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14</v>
      </c>
      <c r="L6" s="20"/>
    </row>
    <row r="7" spans="2:12" s="1" customFormat="1" ht="16.5" customHeight="1">
      <c r="B7" s="20"/>
      <c r="E7" s="144" t="str">
        <f>'Rekapitulace stavby'!K6</f>
        <v>Svratouch, protipovodňové úpravy potoka Řivnáč</v>
      </c>
      <c r="F7" s="143"/>
      <c r="G7" s="143"/>
      <c r="H7" s="143"/>
      <c r="L7" s="20"/>
    </row>
    <row r="8" spans="2:12" s="1" customFormat="1" ht="12" customHeight="1">
      <c r="B8" s="20"/>
      <c r="D8" s="143" t="s">
        <v>133</v>
      </c>
      <c r="L8" s="20"/>
    </row>
    <row r="9" spans="1:31" s="2" customFormat="1" ht="16.5" customHeight="1">
      <c r="A9" s="32"/>
      <c r="B9" s="38"/>
      <c r="C9" s="32"/>
      <c r="D9" s="32"/>
      <c r="E9" s="144" t="s">
        <v>1178</v>
      </c>
      <c r="F9" s="32"/>
      <c r="G9" s="32"/>
      <c r="H9" s="32"/>
      <c r="I9" s="32"/>
      <c r="J9" s="32"/>
      <c r="K9" s="32"/>
      <c r="L9" s="56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8"/>
      <c r="C10" s="32"/>
      <c r="D10" s="143" t="s">
        <v>135</v>
      </c>
      <c r="E10" s="32"/>
      <c r="F10" s="32"/>
      <c r="G10" s="32"/>
      <c r="H10" s="32"/>
      <c r="I10" s="32"/>
      <c r="J10" s="32"/>
      <c r="K10" s="32"/>
      <c r="L10" s="56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8"/>
      <c r="C11" s="32"/>
      <c r="D11" s="32"/>
      <c r="E11" s="145" t="s">
        <v>1179</v>
      </c>
      <c r="F11" s="32"/>
      <c r="G11" s="32"/>
      <c r="H11" s="32"/>
      <c r="I11" s="32"/>
      <c r="J11" s="32"/>
      <c r="K11" s="32"/>
      <c r="L11" s="56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8"/>
      <c r="C12" s="32"/>
      <c r="D12" s="32"/>
      <c r="E12" s="32"/>
      <c r="F12" s="32"/>
      <c r="G12" s="32"/>
      <c r="H12" s="32"/>
      <c r="I12" s="32"/>
      <c r="J12" s="32"/>
      <c r="K12" s="32"/>
      <c r="L12" s="56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8"/>
      <c r="C13" s="32"/>
      <c r="D13" s="143" t="s">
        <v>16</v>
      </c>
      <c r="E13" s="32"/>
      <c r="F13" s="134" t="s">
        <v>1</v>
      </c>
      <c r="G13" s="32"/>
      <c r="H13" s="32"/>
      <c r="I13" s="143" t="s">
        <v>17</v>
      </c>
      <c r="J13" s="134" t="s">
        <v>1</v>
      </c>
      <c r="K13" s="32"/>
      <c r="L13" s="56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43" t="s">
        <v>18</v>
      </c>
      <c r="E14" s="32"/>
      <c r="F14" s="134" t="s">
        <v>19</v>
      </c>
      <c r="G14" s="32"/>
      <c r="H14" s="32"/>
      <c r="I14" s="143" t="s">
        <v>20</v>
      </c>
      <c r="J14" s="146" t="str">
        <f>'Rekapitulace stavby'!AN8</f>
        <v>23. 10. 2020</v>
      </c>
      <c r="K14" s="32"/>
      <c r="L14" s="56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8" customHeight="1">
      <c r="A15" s="32"/>
      <c r="B15" s="38"/>
      <c r="C15" s="32"/>
      <c r="D15" s="32"/>
      <c r="E15" s="32"/>
      <c r="F15" s="32"/>
      <c r="G15" s="32"/>
      <c r="H15" s="32"/>
      <c r="I15" s="32"/>
      <c r="J15" s="32"/>
      <c r="K15" s="32"/>
      <c r="L15" s="56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8"/>
      <c r="C16" s="32"/>
      <c r="D16" s="143" t="s">
        <v>22</v>
      </c>
      <c r="E16" s="32"/>
      <c r="F16" s="32"/>
      <c r="G16" s="32"/>
      <c r="H16" s="32"/>
      <c r="I16" s="143" t="s">
        <v>23</v>
      </c>
      <c r="J16" s="134" t="s">
        <v>1</v>
      </c>
      <c r="K16" s="32"/>
      <c r="L16" s="56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8"/>
      <c r="C17" s="32"/>
      <c r="D17" s="32"/>
      <c r="E17" s="134" t="s">
        <v>24</v>
      </c>
      <c r="F17" s="32"/>
      <c r="G17" s="32"/>
      <c r="H17" s="32"/>
      <c r="I17" s="143" t="s">
        <v>25</v>
      </c>
      <c r="J17" s="134" t="s">
        <v>1</v>
      </c>
      <c r="K17" s="32"/>
      <c r="L17" s="56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8"/>
      <c r="C18" s="32"/>
      <c r="D18" s="32"/>
      <c r="E18" s="32"/>
      <c r="F18" s="32"/>
      <c r="G18" s="32"/>
      <c r="H18" s="32"/>
      <c r="I18" s="32"/>
      <c r="J18" s="32"/>
      <c r="K18" s="32"/>
      <c r="L18" s="56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8"/>
      <c r="C19" s="32"/>
      <c r="D19" s="143" t="s">
        <v>26</v>
      </c>
      <c r="E19" s="32"/>
      <c r="F19" s="32"/>
      <c r="G19" s="32"/>
      <c r="H19" s="32"/>
      <c r="I19" s="143" t="s">
        <v>23</v>
      </c>
      <c r="J19" s="134" t="str">
        <f>'Rekapitulace stavby'!AN13</f>
        <v/>
      </c>
      <c r="K19" s="32"/>
      <c r="L19" s="56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8"/>
      <c r="C20" s="32"/>
      <c r="D20" s="32"/>
      <c r="E20" s="134" t="str">
        <f>'Rekapitulace stavby'!E14</f>
        <v xml:space="preserve"> </v>
      </c>
      <c r="F20" s="134"/>
      <c r="G20" s="134"/>
      <c r="H20" s="134"/>
      <c r="I20" s="143" t="s">
        <v>25</v>
      </c>
      <c r="J20" s="134" t="str">
        <f>'Rekapitulace stavby'!AN14</f>
        <v/>
      </c>
      <c r="K20" s="32"/>
      <c r="L20" s="56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8"/>
      <c r="C21" s="32"/>
      <c r="D21" s="32"/>
      <c r="E21" s="32"/>
      <c r="F21" s="32"/>
      <c r="G21" s="32"/>
      <c r="H21" s="32"/>
      <c r="I21" s="32"/>
      <c r="J21" s="32"/>
      <c r="K21" s="32"/>
      <c r="L21" s="56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8"/>
      <c r="C22" s="32"/>
      <c r="D22" s="143" t="s">
        <v>28</v>
      </c>
      <c r="E22" s="32"/>
      <c r="F22" s="32"/>
      <c r="G22" s="32"/>
      <c r="H22" s="32"/>
      <c r="I22" s="143" t="s">
        <v>23</v>
      </c>
      <c r="J22" s="134" t="s">
        <v>1</v>
      </c>
      <c r="K22" s="32"/>
      <c r="L22" s="56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8"/>
      <c r="C23" s="32"/>
      <c r="D23" s="32"/>
      <c r="E23" s="134" t="s">
        <v>669</v>
      </c>
      <c r="F23" s="32"/>
      <c r="G23" s="32"/>
      <c r="H23" s="32"/>
      <c r="I23" s="143" t="s">
        <v>25</v>
      </c>
      <c r="J23" s="134" t="s">
        <v>1</v>
      </c>
      <c r="K23" s="32"/>
      <c r="L23" s="56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8"/>
      <c r="C24" s="32"/>
      <c r="D24" s="32"/>
      <c r="E24" s="32"/>
      <c r="F24" s="32"/>
      <c r="G24" s="32"/>
      <c r="H24" s="32"/>
      <c r="I24" s="32"/>
      <c r="J24" s="32"/>
      <c r="K24" s="32"/>
      <c r="L24" s="5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8"/>
      <c r="C25" s="32"/>
      <c r="D25" s="143" t="s">
        <v>33</v>
      </c>
      <c r="E25" s="32"/>
      <c r="F25" s="32"/>
      <c r="G25" s="32"/>
      <c r="H25" s="32"/>
      <c r="I25" s="143" t="s">
        <v>23</v>
      </c>
      <c r="J25" s="134" t="s">
        <v>1</v>
      </c>
      <c r="K25" s="32"/>
      <c r="L25" s="56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8"/>
      <c r="C26" s="32"/>
      <c r="D26" s="32"/>
      <c r="E26" s="134" t="s">
        <v>669</v>
      </c>
      <c r="F26" s="32"/>
      <c r="G26" s="32"/>
      <c r="H26" s="32"/>
      <c r="I26" s="143" t="s">
        <v>25</v>
      </c>
      <c r="J26" s="134" t="s">
        <v>1</v>
      </c>
      <c r="K26" s="32"/>
      <c r="L26" s="56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8"/>
      <c r="C27" s="32"/>
      <c r="D27" s="32"/>
      <c r="E27" s="32"/>
      <c r="F27" s="32"/>
      <c r="G27" s="32"/>
      <c r="H27" s="32"/>
      <c r="I27" s="32"/>
      <c r="J27" s="32"/>
      <c r="K27" s="32"/>
      <c r="L27" s="56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8"/>
      <c r="C28" s="32"/>
      <c r="D28" s="143" t="s">
        <v>34</v>
      </c>
      <c r="E28" s="32"/>
      <c r="F28" s="32"/>
      <c r="G28" s="32"/>
      <c r="H28" s="32"/>
      <c r="I28" s="32"/>
      <c r="J28" s="32"/>
      <c r="K28" s="32"/>
      <c r="L28" s="56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47"/>
      <c r="B29" s="148"/>
      <c r="C29" s="147"/>
      <c r="D29" s="147"/>
      <c r="E29" s="149" t="s">
        <v>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2"/>
      <c r="B30" s="38"/>
      <c r="C30" s="32"/>
      <c r="D30" s="32"/>
      <c r="E30" s="32"/>
      <c r="F30" s="32"/>
      <c r="G30" s="32"/>
      <c r="H30" s="32"/>
      <c r="I30" s="32"/>
      <c r="J30" s="32"/>
      <c r="K30" s="32"/>
      <c r="L30" s="56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51"/>
      <c r="E31" s="151"/>
      <c r="F31" s="151"/>
      <c r="G31" s="151"/>
      <c r="H31" s="151"/>
      <c r="I31" s="151"/>
      <c r="J31" s="151"/>
      <c r="K31" s="151"/>
      <c r="L31" s="56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8"/>
      <c r="C32" s="32"/>
      <c r="D32" s="152" t="s">
        <v>35</v>
      </c>
      <c r="E32" s="32"/>
      <c r="F32" s="32"/>
      <c r="G32" s="32"/>
      <c r="H32" s="32"/>
      <c r="I32" s="32"/>
      <c r="J32" s="153">
        <f>ROUND(J121,2)</f>
        <v>71815</v>
      </c>
      <c r="K32" s="32"/>
      <c r="L32" s="56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8"/>
      <c r="C33" s="32"/>
      <c r="D33" s="151"/>
      <c r="E33" s="151"/>
      <c r="F33" s="151"/>
      <c r="G33" s="151"/>
      <c r="H33" s="151"/>
      <c r="I33" s="151"/>
      <c r="J33" s="151"/>
      <c r="K33" s="151"/>
      <c r="L33" s="56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32"/>
      <c r="F34" s="154" t="s">
        <v>37</v>
      </c>
      <c r="G34" s="32"/>
      <c r="H34" s="32"/>
      <c r="I34" s="154" t="s">
        <v>36</v>
      </c>
      <c r="J34" s="154" t="s">
        <v>38</v>
      </c>
      <c r="K34" s="32"/>
      <c r="L34" s="56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8"/>
      <c r="C35" s="32"/>
      <c r="D35" s="155" t="s">
        <v>39</v>
      </c>
      <c r="E35" s="143" t="s">
        <v>40</v>
      </c>
      <c r="F35" s="156">
        <f>ROUND((SUM(BE121:BE186)),2)</f>
        <v>71815</v>
      </c>
      <c r="G35" s="32"/>
      <c r="H35" s="32"/>
      <c r="I35" s="157">
        <v>0.21</v>
      </c>
      <c r="J35" s="156">
        <f>ROUND(((SUM(BE121:BE186))*I35),2)</f>
        <v>15081.15</v>
      </c>
      <c r="K35" s="32"/>
      <c r="L35" s="56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8"/>
      <c r="C36" s="32"/>
      <c r="D36" s="32"/>
      <c r="E36" s="143" t="s">
        <v>41</v>
      </c>
      <c r="F36" s="156">
        <f>ROUND((SUM(BF121:BF186)),2)</f>
        <v>0</v>
      </c>
      <c r="G36" s="32"/>
      <c r="H36" s="32"/>
      <c r="I36" s="157">
        <v>0.15</v>
      </c>
      <c r="J36" s="156">
        <f>ROUND(((SUM(BF121:BF186))*I36),2)</f>
        <v>0</v>
      </c>
      <c r="K36" s="32"/>
      <c r="L36" s="56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43" t="s">
        <v>42</v>
      </c>
      <c r="F37" s="156">
        <f>ROUND((SUM(BG121:BG186)),2)</f>
        <v>0</v>
      </c>
      <c r="G37" s="32"/>
      <c r="H37" s="32"/>
      <c r="I37" s="157">
        <v>0.21</v>
      </c>
      <c r="J37" s="156">
        <f>0</f>
        <v>0</v>
      </c>
      <c r="K37" s="32"/>
      <c r="L37" s="56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8"/>
      <c r="C38" s="32"/>
      <c r="D38" s="32"/>
      <c r="E38" s="143" t="s">
        <v>43</v>
      </c>
      <c r="F38" s="156">
        <f>ROUND((SUM(BH121:BH186)),2)</f>
        <v>0</v>
      </c>
      <c r="G38" s="32"/>
      <c r="H38" s="32"/>
      <c r="I38" s="157">
        <v>0.15</v>
      </c>
      <c r="J38" s="156">
        <f>0</f>
        <v>0</v>
      </c>
      <c r="K38" s="32"/>
      <c r="L38" s="56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8"/>
      <c r="C39" s="32"/>
      <c r="D39" s="32"/>
      <c r="E39" s="143" t="s">
        <v>44</v>
      </c>
      <c r="F39" s="156">
        <f>ROUND((SUM(BI121:BI186)),2)</f>
        <v>0</v>
      </c>
      <c r="G39" s="32"/>
      <c r="H39" s="32"/>
      <c r="I39" s="157">
        <v>0</v>
      </c>
      <c r="J39" s="156">
        <f>0</f>
        <v>0</v>
      </c>
      <c r="K39" s="32"/>
      <c r="L39" s="56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8"/>
      <c r="C40" s="32"/>
      <c r="D40" s="32"/>
      <c r="E40" s="32"/>
      <c r="F40" s="32"/>
      <c r="G40" s="32"/>
      <c r="H40" s="32"/>
      <c r="I40" s="32"/>
      <c r="J40" s="32"/>
      <c r="K40" s="32"/>
      <c r="L40" s="56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8"/>
      <c r="C41" s="158"/>
      <c r="D41" s="159" t="s">
        <v>45</v>
      </c>
      <c r="E41" s="160"/>
      <c r="F41" s="160"/>
      <c r="G41" s="161" t="s">
        <v>46</v>
      </c>
      <c r="H41" s="162" t="s">
        <v>47</v>
      </c>
      <c r="I41" s="160"/>
      <c r="J41" s="163">
        <f>SUM(J32:J39)</f>
        <v>86896.15</v>
      </c>
      <c r="K41" s="164"/>
      <c r="L41" s="56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8"/>
      <c r="C42" s="32"/>
      <c r="D42" s="32"/>
      <c r="E42" s="32"/>
      <c r="F42" s="32"/>
      <c r="G42" s="32"/>
      <c r="H42" s="32"/>
      <c r="I42" s="32"/>
      <c r="J42" s="32"/>
      <c r="K42" s="32"/>
      <c r="L42" s="56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6"/>
      <c r="D50" s="165" t="s">
        <v>48</v>
      </c>
      <c r="E50" s="166"/>
      <c r="F50" s="166"/>
      <c r="G50" s="165" t="s">
        <v>49</v>
      </c>
      <c r="H50" s="166"/>
      <c r="I50" s="166"/>
      <c r="J50" s="166"/>
      <c r="K50" s="166"/>
      <c r="L50" s="56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2"/>
      <c r="B61" s="38"/>
      <c r="C61" s="32"/>
      <c r="D61" s="167" t="s">
        <v>50</v>
      </c>
      <c r="E61" s="168"/>
      <c r="F61" s="169" t="s">
        <v>51</v>
      </c>
      <c r="G61" s="167" t="s">
        <v>50</v>
      </c>
      <c r="H61" s="168"/>
      <c r="I61" s="168"/>
      <c r="J61" s="170" t="s">
        <v>51</v>
      </c>
      <c r="K61" s="168"/>
      <c r="L61" s="56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2"/>
      <c r="B65" s="38"/>
      <c r="C65" s="32"/>
      <c r="D65" s="165" t="s">
        <v>52</v>
      </c>
      <c r="E65" s="171"/>
      <c r="F65" s="171"/>
      <c r="G65" s="165" t="s">
        <v>53</v>
      </c>
      <c r="H65" s="171"/>
      <c r="I65" s="171"/>
      <c r="J65" s="171"/>
      <c r="K65" s="171"/>
      <c r="L65" s="56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2"/>
      <c r="B76" s="38"/>
      <c r="C76" s="32"/>
      <c r="D76" s="167" t="s">
        <v>50</v>
      </c>
      <c r="E76" s="168"/>
      <c r="F76" s="169" t="s">
        <v>51</v>
      </c>
      <c r="G76" s="167" t="s">
        <v>50</v>
      </c>
      <c r="H76" s="168"/>
      <c r="I76" s="168"/>
      <c r="J76" s="170" t="s">
        <v>51</v>
      </c>
      <c r="K76" s="168"/>
      <c r="L76" s="56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56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56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3" t="s">
        <v>137</v>
      </c>
      <c r="D82" s="34"/>
      <c r="E82" s="34"/>
      <c r="F82" s="34"/>
      <c r="G82" s="34"/>
      <c r="H82" s="34"/>
      <c r="I82" s="34"/>
      <c r="J82" s="34"/>
      <c r="K82" s="34"/>
      <c r="L82" s="56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9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76" t="str">
        <f>E7</f>
        <v>Svratouch, protipovodňové úpravy potoka Řivnáč</v>
      </c>
      <c r="F85" s="29"/>
      <c r="G85" s="29"/>
      <c r="H85" s="29"/>
      <c r="I85" s="34"/>
      <c r="J85" s="34"/>
      <c r="K85" s="34"/>
      <c r="L85" s="56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2"/>
      <c r="B87" s="33"/>
      <c r="C87" s="34"/>
      <c r="D87" s="34"/>
      <c r="E87" s="176" t="s">
        <v>1178</v>
      </c>
      <c r="F87" s="34"/>
      <c r="G87" s="34"/>
      <c r="H87" s="34"/>
      <c r="I87" s="34"/>
      <c r="J87" s="34"/>
      <c r="K87" s="34"/>
      <c r="L87" s="56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9" t="s">
        <v>135</v>
      </c>
      <c r="D88" s="34"/>
      <c r="E88" s="34"/>
      <c r="F88" s="34"/>
      <c r="G88" s="34"/>
      <c r="H88" s="34"/>
      <c r="I88" s="34"/>
      <c r="J88" s="34"/>
      <c r="K88" s="34"/>
      <c r="L88" s="56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69" t="str">
        <f>E11</f>
        <v>SO 03.1 - 1.ETAPA</v>
      </c>
      <c r="F89" s="34"/>
      <c r="G89" s="34"/>
      <c r="H89" s="34"/>
      <c r="I89" s="34"/>
      <c r="J89" s="34"/>
      <c r="K89" s="34"/>
      <c r="L89" s="56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9" t="s">
        <v>18</v>
      </c>
      <c r="D91" s="34"/>
      <c r="E91" s="34"/>
      <c r="F91" s="26" t="str">
        <f>F14</f>
        <v>Svratouch</v>
      </c>
      <c r="G91" s="34"/>
      <c r="H91" s="34"/>
      <c r="I91" s="29" t="s">
        <v>20</v>
      </c>
      <c r="J91" s="72" t="str">
        <f>IF(J14="","",J14)</f>
        <v>23. 10. 2020</v>
      </c>
      <c r="K91" s="34"/>
      <c r="L91" s="56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customHeight="1">
      <c r="A93" s="32"/>
      <c r="B93" s="33"/>
      <c r="C93" s="29" t="s">
        <v>22</v>
      </c>
      <c r="D93" s="34"/>
      <c r="E93" s="34"/>
      <c r="F93" s="26" t="str">
        <f>E17</f>
        <v>Obec Svratouch</v>
      </c>
      <c r="G93" s="34"/>
      <c r="H93" s="34"/>
      <c r="I93" s="29" t="s">
        <v>28</v>
      </c>
      <c r="J93" s="30" t="str">
        <f>E23</f>
        <v>Optima spol. s.r.o.</v>
      </c>
      <c r="K93" s="34"/>
      <c r="L93" s="56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15" customHeight="1">
      <c r="A94" s="32"/>
      <c r="B94" s="33"/>
      <c r="C94" s="29" t="s">
        <v>26</v>
      </c>
      <c r="D94" s="34"/>
      <c r="E94" s="34"/>
      <c r="F94" s="26" t="str">
        <f>IF(E20="","",E20)</f>
        <v xml:space="preserve"> </v>
      </c>
      <c r="G94" s="34"/>
      <c r="H94" s="34"/>
      <c r="I94" s="29" t="s">
        <v>33</v>
      </c>
      <c r="J94" s="30" t="str">
        <f>E26</f>
        <v>Optima spol. s.r.o.</v>
      </c>
      <c r="K94" s="34"/>
      <c r="L94" s="56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77" t="s">
        <v>138</v>
      </c>
      <c r="D96" s="178"/>
      <c r="E96" s="178"/>
      <c r="F96" s="178"/>
      <c r="G96" s="178"/>
      <c r="H96" s="178"/>
      <c r="I96" s="178"/>
      <c r="J96" s="179" t="s">
        <v>139</v>
      </c>
      <c r="K96" s="178"/>
      <c r="L96" s="56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8" customHeight="1">
      <c r="A98" s="32"/>
      <c r="B98" s="33"/>
      <c r="C98" s="180" t="s">
        <v>140</v>
      </c>
      <c r="D98" s="34"/>
      <c r="E98" s="34"/>
      <c r="F98" s="34"/>
      <c r="G98" s="34"/>
      <c r="H98" s="34"/>
      <c r="I98" s="34"/>
      <c r="J98" s="103">
        <f>J121</f>
        <v>71815</v>
      </c>
      <c r="K98" s="34"/>
      <c r="L98" s="56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141</v>
      </c>
    </row>
    <row r="99" spans="1:31" s="9" customFormat="1" ht="24.95" customHeight="1">
      <c r="A99" s="9"/>
      <c r="B99" s="181"/>
      <c r="C99" s="182"/>
      <c r="D99" s="183" t="s">
        <v>1180</v>
      </c>
      <c r="E99" s="184"/>
      <c r="F99" s="184"/>
      <c r="G99" s="184"/>
      <c r="H99" s="184"/>
      <c r="I99" s="184"/>
      <c r="J99" s="185">
        <f>J122</f>
        <v>71815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2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56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56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6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3" t="s">
        <v>145</v>
      </c>
      <c r="D106" s="34"/>
      <c r="E106" s="34"/>
      <c r="F106" s="34"/>
      <c r="G106" s="34"/>
      <c r="H106" s="34"/>
      <c r="I106" s="34"/>
      <c r="J106" s="34"/>
      <c r="K106" s="34"/>
      <c r="L106" s="56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9" t="s">
        <v>14</v>
      </c>
      <c r="D108" s="34"/>
      <c r="E108" s="34"/>
      <c r="F108" s="34"/>
      <c r="G108" s="34"/>
      <c r="H108" s="34"/>
      <c r="I108" s="34"/>
      <c r="J108" s="34"/>
      <c r="K108" s="34"/>
      <c r="L108" s="56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4"/>
      <c r="D109" s="34"/>
      <c r="E109" s="176" t="str">
        <f>E7</f>
        <v>Svratouch, protipovodňové úpravy potoka Řivnáč</v>
      </c>
      <c r="F109" s="29"/>
      <c r="G109" s="29"/>
      <c r="H109" s="29"/>
      <c r="I109" s="34"/>
      <c r="J109" s="34"/>
      <c r="K109" s="34"/>
      <c r="L109" s="56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2:12" s="1" customFormat="1" ht="12" customHeight="1">
      <c r="B110" s="21"/>
      <c r="C110" s="29" t="s">
        <v>133</v>
      </c>
      <c r="D110" s="22"/>
      <c r="E110" s="22"/>
      <c r="F110" s="22"/>
      <c r="G110" s="22"/>
      <c r="H110" s="22"/>
      <c r="I110" s="22"/>
      <c r="J110" s="22"/>
      <c r="K110" s="22"/>
      <c r="L110" s="20"/>
    </row>
    <row r="111" spans="1:31" s="2" customFormat="1" ht="16.5" customHeight="1">
      <c r="A111" s="32"/>
      <c r="B111" s="33"/>
      <c r="C111" s="34"/>
      <c r="D111" s="34"/>
      <c r="E111" s="176" t="s">
        <v>1178</v>
      </c>
      <c r="F111" s="34"/>
      <c r="G111" s="34"/>
      <c r="H111" s="34"/>
      <c r="I111" s="34"/>
      <c r="J111" s="34"/>
      <c r="K111" s="34"/>
      <c r="L111" s="56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9" t="s">
        <v>135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4"/>
      <c r="D113" s="34"/>
      <c r="E113" s="69" t="str">
        <f>E11</f>
        <v>SO 03.1 - 1.ETAPA</v>
      </c>
      <c r="F113" s="34"/>
      <c r="G113" s="34"/>
      <c r="H113" s="34"/>
      <c r="I113" s="34"/>
      <c r="J113" s="34"/>
      <c r="K113" s="34"/>
      <c r="L113" s="56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9" t="s">
        <v>18</v>
      </c>
      <c r="D115" s="34"/>
      <c r="E115" s="34"/>
      <c r="F115" s="26" t="str">
        <f>F14</f>
        <v>Svratouch</v>
      </c>
      <c r="G115" s="34"/>
      <c r="H115" s="34"/>
      <c r="I115" s="29" t="s">
        <v>20</v>
      </c>
      <c r="J115" s="72" t="str">
        <f>IF(J14="","",J14)</f>
        <v>23. 10. 2020</v>
      </c>
      <c r="K115" s="34"/>
      <c r="L115" s="56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15" customHeight="1">
      <c r="A117" s="32"/>
      <c r="B117" s="33"/>
      <c r="C117" s="29" t="s">
        <v>22</v>
      </c>
      <c r="D117" s="34"/>
      <c r="E117" s="34"/>
      <c r="F117" s="26" t="str">
        <f>E17</f>
        <v>Obec Svratouch</v>
      </c>
      <c r="G117" s="34"/>
      <c r="H117" s="34"/>
      <c r="I117" s="29" t="s">
        <v>28</v>
      </c>
      <c r="J117" s="30" t="str">
        <f>E23</f>
        <v>Optima spol. s.r.o.</v>
      </c>
      <c r="K117" s="34"/>
      <c r="L117" s="56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15" customHeight="1">
      <c r="A118" s="32"/>
      <c r="B118" s="33"/>
      <c r="C118" s="29" t="s">
        <v>26</v>
      </c>
      <c r="D118" s="34"/>
      <c r="E118" s="34"/>
      <c r="F118" s="26" t="str">
        <f>IF(E20="","",E20)</f>
        <v xml:space="preserve"> </v>
      </c>
      <c r="G118" s="34"/>
      <c r="H118" s="34"/>
      <c r="I118" s="29" t="s">
        <v>33</v>
      </c>
      <c r="J118" s="30" t="str">
        <f>E26</f>
        <v>Optima spol. s.r.o.</v>
      </c>
      <c r="K118" s="34"/>
      <c r="L118" s="56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92"/>
      <c r="B120" s="193"/>
      <c r="C120" s="194" t="s">
        <v>146</v>
      </c>
      <c r="D120" s="195" t="s">
        <v>60</v>
      </c>
      <c r="E120" s="195" t="s">
        <v>56</v>
      </c>
      <c r="F120" s="195" t="s">
        <v>57</v>
      </c>
      <c r="G120" s="195" t="s">
        <v>147</v>
      </c>
      <c r="H120" s="195" t="s">
        <v>148</v>
      </c>
      <c r="I120" s="195" t="s">
        <v>149</v>
      </c>
      <c r="J120" s="195" t="s">
        <v>139</v>
      </c>
      <c r="K120" s="196" t="s">
        <v>150</v>
      </c>
      <c r="L120" s="197"/>
      <c r="M120" s="93" t="s">
        <v>1</v>
      </c>
      <c r="N120" s="94" t="s">
        <v>39</v>
      </c>
      <c r="O120" s="94" t="s">
        <v>151</v>
      </c>
      <c r="P120" s="94" t="s">
        <v>152</v>
      </c>
      <c r="Q120" s="94" t="s">
        <v>153</v>
      </c>
      <c r="R120" s="94" t="s">
        <v>154</v>
      </c>
      <c r="S120" s="94" t="s">
        <v>155</v>
      </c>
      <c r="T120" s="95" t="s">
        <v>156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2"/>
      <c r="B121" s="33"/>
      <c r="C121" s="100" t="s">
        <v>157</v>
      </c>
      <c r="D121" s="34"/>
      <c r="E121" s="34"/>
      <c r="F121" s="34"/>
      <c r="G121" s="34"/>
      <c r="H121" s="34"/>
      <c r="I121" s="34"/>
      <c r="J121" s="198">
        <f>BK121</f>
        <v>71815</v>
      </c>
      <c r="K121" s="34"/>
      <c r="L121" s="38"/>
      <c r="M121" s="96"/>
      <c r="N121" s="199"/>
      <c r="O121" s="97"/>
      <c r="P121" s="200">
        <f>P122</f>
        <v>0</v>
      </c>
      <c r="Q121" s="97"/>
      <c r="R121" s="200">
        <f>R122</f>
        <v>0</v>
      </c>
      <c r="S121" s="97"/>
      <c r="T121" s="201">
        <f>T122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74</v>
      </c>
      <c r="AU121" s="17" t="s">
        <v>141</v>
      </c>
      <c r="BK121" s="202">
        <f>BK122</f>
        <v>71815</v>
      </c>
    </row>
    <row r="122" spans="1:63" s="12" customFormat="1" ht="25.9" customHeight="1">
      <c r="A122" s="12"/>
      <c r="B122" s="203"/>
      <c r="C122" s="204"/>
      <c r="D122" s="205" t="s">
        <v>74</v>
      </c>
      <c r="E122" s="206" t="s">
        <v>1181</v>
      </c>
      <c r="F122" s="206" t="s">
        <v>1182</v>
      </c>
      <c r="G122" s="204"/>
      <c r="H122" s="204"/>
      <c r="I122" s="204"/>
      <c r="J122" s="207">
        <f>BK122</f>
        <v>71815</v>
      </c>
      <c r="K122" s="204"/>
      <c r="L122" s="208"/>
      <c r="M122" s="209"/>
      <c r="N122" s="210"/>
      <c r="O122" s="210"/>
      <c r="P122" s="211">
        <f>SUM(P123:P186)</f>
        <v>0</v>
      </c>
      <c r="Q122" s="210"/>
      <c r="R122" s="211">
        <f>SUM(R123:R186)</f>
        <v>0</v>
      </c>
      <c r="S122" s="210"/>
      <c r="T122" s="212">
        <f>SUM(T123:T186)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166</v>
      </c>
      <c r="AT122" s="214" t="s">
        <v>74</v>
      </c>
      <c r="AU122" s="214" t="s">
        <v>75</v>
      </c>
      <c r="AY122" s="213" t="s">
        <v>160</v>
      </c>
      <c r="BK122" s="215">
        <f>SUM(BK123:BK186)</f>
        <v>71815</v>
      </c>
    </row>
    <row r="123" spans="1:65" s="2" customFormat="1" ht="16.5" customHeight="1">
      <c r="A123" s="32"/>
      <c r="B123" s="33"/>
      <c r="C123" s="218" t="s">
        <v>82</v>
      </c>
      <c r="D123" s="218" t="s">
        <v>162</v>
      </c>
      <c r="E123" s="219" t="s">
        <v>1183</v>
      </c>
      <c r="F123" s="220" t="s">
        <v>1184</v>
      </c>
      <c r="G123" s="221" t="s">
        <v>643</v>
      </c>
      <c r="H123" s="222">
        <v>1</v>
      </c>
      <c r="I123" s="223">
        <v>124.73</v>
      </c>
      <c r="J123" s="223">
        <f>ROUND(I123*H123,2)</f>
        <v>124.73</v>
      </c>
      <c r="K123" s="220" t="s">
        <v>1</v>
      </c>
      <c r="L123" s="38"/>
      <c r="M123" s="224" t="s">
        <v>1</v>
      </c>
      <c r="N123" s="225" t="s">
        <v>40</v>
      </c>
      <c r="O123" s="226">
        <v>0</v>
      </c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28" t="s">
        <v>1185</v>
      </c>
      <c r="AT123" s="228" t="s">
        <v>162</v>
      </c>
      <c r="AU123" s="228" t="s">
        <v>82</v>
      </c>
      <c r="AY123" s="17" t="s">
        <v>160</v>
      </c>
      <c r="BE123" s="229">
        <f>IF(N123="základní",J123,0)</f>
        <v>124.73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7" t="s">
        <v>82</v>
      </c>
      <c r="BK123" s="229">
        <f>ROUND(I123*H123,2)</f>
        <v>124.73</v>
      </c>
      <c r="BL123" s="17" t="s">
        <v>1185</v>
      </c>
      <c r="BM123" s="228" t="s">
        <v>1186</v>
      </c>
    </row>
    <row r="124" spans="1:47" s="2" customFormat="1" ht="12">
      <c r="A124" s="32"/>
      <c r="B124" s="33"/>
      <c r="C124" s="34"/>
      <c r="D124" s="232" t="s">
        <v>175</v>
      </c>
      <c r="E124" s="34"/>
      <c r="F124" s="241" t="s">
        <v>1187</v>
      </c>
      <c r="G124" s="34"/>
      <c r="H124" s="34"/>
      <c r="I124" s="34"/>
      <c r="J124" s="34"/>
      <c r="K124" s="34"/>
      <c r="L124" s="38"/>
      <c r="M124" s="242"/>
      <c r="N124" s="243"/>
      <c r="O124" s="84"/>
      <c r="P124" s="84"/>
      <c r="Q124" s="84"/>
      <c r="R124" s="84"/>
      <c r="S124" s="84"/>
      <c r="T124" s="85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175</v>
      </c>
      <c r="AU124" s="17" t="s">
        <v>82</v>
      </c>
    </row>
    <row r="125" spans="1:65" s="2" customFormat="1" ht="16.5" customHeight="1">
      <c r="A125" s="32"/>
      <c r="B125" s="33"/>
      <c r="C125" s="218" t="s">
        <v>84</v>
      </c>
      <c r="D125" s="218" t="s">
        <v>162</v>
      </c>
      <c r="E125" s="219" t="s">
        <v>1188</v>
      </c>
      <c r="F125" s="220" t="s">
        <v>1189</v>
      </c>
      <c r="G125" s="221" t="s">
        <v>643</v>
      </c>
      <c r="H125" s="222">
        <v>1</v>
      </c>
      <c r="I125" s="223">
        <v>37.43</v>
      </c>
      <c r="J125" s="223">
        <f>ROUND(I125*H125,2)</f>
        <v>37.43</v>
      </c>
      <c r="K125" s="220" t="s">
        <v>1</v>
      </c>
      <c r="L125" s="38"/>
      <c r="M125" s="224" t="s">
        <v>1</v>
      </c>
      <c r="N125" s="225" t="s">
        <v>40</v>
      </c>
      <c r="O125" s="226">
        <v>0</v>
      </c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28" t="s">
        <v>1185</v>
      </c>
      <c r="AT125" s="228" t="s">
        <v>162</v>
      </c>
      <c r="AU125" s="228" t="s">
        <v>82</v>
      </c>
      <c r="AY125" s="17" t="s">
        <v>160</v>
      </c>
      <c r="BE125" s="229">
        <f>IF(N125="základní",J125,0)</f>
        <v>37.43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7" t="s">
        <v>82</v>
      </c>
      <c r="BK125" s="229">
        <f>ROUND(I125*H125,2)</f>
        <v>37.43</v>
      </c>
      <c r="BL125" s="17" t="s">
        <v>1185</v>
      </c>
      <c r="BM125" s="228" t="s">
        <v>1190</v>
      </c>
    </row>
    <row r="126" spans="1:47" s="2" customFormat="1" ht="12">
      <c r="A126" s="32"/>
      <c r="B126" s="33"/>
      <c r="C126" s="34"/>
      <c r="D126" s="232" t="s">
        <v>175</v>
      </c>
      <c r="E126" s="34"/>
      <c r="F126" s="241" t="s">
        <v>1187</v>
      </c>
      <c r="G126" s="34"/>
      <c r="H126" s="34"/>
      <c r="I126" s="34"/>
      <c r="J126" s="34"/>
      <c r="K126" s="34"/>
      <c r="L126" s="38"/>
      <c r="M126" s="242"/>
      <c r="N126" s="243"/>
      <c r="O126" s="84"/>
      <c r="P126" s="84"/>
      <c r="Q126" s="84"/>
      <c r="R126" s="84"/>
      <c r="S126" s="84"/>
      <c r="T126" s="85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175</v>
      </c>
      <c r="AU126" s="17" t="s">
        <v>82</v>
      </c>
    </row>
    <row r="127" spans="1:65" s="2" customFormat="1" ht="16.5" customHeight="1">
      <c r="A127" s="32"/>
      <c r="B127" s="33"/>
      <c r="C127" s="218" t="s">
        <v>178</v>
      </c>
      <c r="D127" s="218" t="s">
        <v>162</v>
      </c>
      <c r="E127" s="219" t="s">
        <v>1191</v>
      </c>
      <c r="F127" s="220" t="s">
        <v>1192</v>
      </c>
      <c r="G127" s="221" t="s">
        <v>172</v>
      </c>
      <c r="H127" s="222">
        <v>4</v>
      </c>
      <c r="I127" s="223">
        <v>349.24</v>
      </c>
      <c r="J127" s="223">
        <f>ROUND(I127*H127,2)</f>
        <v>1396.96</v>
      </c>
      <c r="K127" s="220" t="s">
        <v>1</v>
      </c>
      <c r="L127" s="38"/>
      <c r="M127" s="224" t="s">
        <v>1</v>
      </c>
      <c r="N127" s="225" t="s">
        <v>40</v>
      </c>
      <c r="O127" s="226">
        <v>0</v>
      </c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28" t="s">
        <v>1185</v>
      </c>
      <c r="AT127" s="228" t="s">
        <v>162</v>
      </c>
      <c r="AU127" s="228" t="s">
        <v>82</v>
      </c>
      <c r="AY127" s="17" t="s">
        <v>160</v>
      </c>
      <c r="BE127" s="229">
        <f>IF(N127="základní",J127,0)</f>
        <v>1396.96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7" t="s">
        <v>82</v>
      </c>
      <c r="BK127" s="229">
        <f>ROUND(I127*H127,2)</f>
        <v>1396.96</v>
      </c>
      <c r="BL127" s="17" t="s">
        <v>1185</v>
      </c>
      <c r="BM127" s="228" t="s">
        <v>1193</v>
      </c>
    </row>
    <row r="128" spans="1:47" s="2" customFormat="1" ht="12">
      <c r="A128" s="32"/>
      <c r="B128" s="33"/>
      <c r="C128" s="34"/>
      <c r="D128" s="232" t="s">
        <v>175</v>
      </c>
      <c r="E128" s="34"/>
      <c r="F128" s="241" t="s">
        <v>1187</v>
      </c>
      <c r="G128" s="34"/>
      <c r="H128" s="34"/>
      <c r="I128" s="34"/>
      <c r="J128" s="34"/>
      <c r="K128" s="34"/>
      <c r="L128" s="38"/>
      <c r="M128" s="242"/>
      <c r="N128" s="243"/>
      <c r="O128" s="84"/>
      <c r="P128" s="84"/>
      <c r="Q128" s="84"/>
      <c r="R128" s="84"/>
      <c r="S128" s="84"/>
      <c r="T128" s="85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175</v>
      </c>
      <c r="AU128" s="17" t="s">
        <v>82</v>
      </c>
    </row>
    <row r="129" spans="1:65" s="2" customFormat="1" ht="16.5" customHeight="1">
      <c r="A129" s="32"/>
      <c r="B129" s="33"/>
      <c r="C129" s="218" t="s">
        <v>166</v>
      </c>
      <c r="D129" s="218" t="s">
        <v>162</v>
      </c>
      <c r="E129" s="219" t="s">
        <v>1194</v>
      </c>
      <c r="F129" s="220" t="s">
        <v>1195</v>
      </c>
      <c r="G129" s="221" t="s">
        <v>172</v>
      </c>
      <c r="H129" s="222">
        <v>6</v>
      </c>
      <c r="I129" s="223">
        <v>99.79</v>
      </c>
      <c r="J129" s="223">
        <f>ROUND(I129*H129,2)</f>
        <v>598.74</v>
      </c>
      <c r="K129" s="220" t="s">
        <v>1</v>
      </c>
      <c r="L129" s="38"/>
      <c r="M129" s="224" t="s">
        <v>1</v>
      </c>
      <c r="N129" s="225" t="s">
        <v>40</v>
      </c>
      <c r="O129" s="226">
        <v>0</v>
      </c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28" t="s">
        <v>1185</v>
      </c>
      <c r="AT129" s="228" t="s">
        <v>162</v>
      </c>
      <c r="AU129" s="228" t="s">
        <v>82</v>
      </c>
      <c r="AY129" s="17" t="s">
        <v>160</v>
      </c>
      <c r="BE129" s="229">
        <f>IF(N129="základní",J129,0)</f>
        <v>598.74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7" t="s">
        <v>82</v>
      </c>
      <c r="BK129" s="229">
        <f>ROUND(I129*H129,2)</f>
        <v>598.74</v>
      </c>
      <c r="BL129" s="17" t="s">
        <v>1185</v>
      </c>
      <c r="BM129" s="228" t="s">
        <v>1196</v>
      </c>
    </row>
    <row r="130" spans="1:47" s="2" customFormat="1" ht="12">
      <c r="A130" s="32"/>
      <c r="B130" s="33"/>
      <c r="C130" s="34"/>
      <c r="D130" s="232" t="s">
        <v>175</v>
      </c>
      <c r="E130" s="34"/>
      <c r="F130" s="241" t="s">
        <v>1187</v>
      </c>
      <c r="G130" s="34"/>
      <c r="H130" s="34"/>
      <c r="I130" s="34"/>
      <c r="J130" s="34"/>
      <c r="K130" s="34"/>
      <c r="L130" s="38"/>
      <c r="M130" s="242"/>
      <c r="N130" s="243"/>
      <c r="O130" s="84"/>
      <c r="P130" s="84"/>
      <c r="Q130" s="84"/>
      <c r="R130" s="84"/>
      <c r="S130" s="84"/>
      <c r="T130" s="85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175</v>
      </c>
      <c r="AU130" s="17" t="s">
        <v>82</v>
      </c>
    </row>
    <row r="131" spans="1:65" s="2" customFormat="1" ht="16.5" customHeight="1">
      <c r="A131" s="32"/>
      <c r="B131" s="33"/>
      <c r="C131" s="218" t="s">
        <v>192</v>
      </c>
      <c r="D131" s="218" t="s">
        <v>162</v>
      </c>
      <c r="E131" s="219" t="s">
        <v>1197</v>
      </c>
      <c r="F131" s="220" t="s">
        <v>1187</v>
      </c>
      <c r="G131" s="221" t="s">
        <v>172</v>
      </c>
      <c r="H131" s="222">
        <v>28</v>
      </c>
      <c r="I131" s="223">
        <v>18.72</v>
      </c>
      <c r="J131" s="223">
        <f>ROUND(I131*H131,2)</f>
        <v>524.16</v>
      </c>
      <c r="K131" s="220" t="s">
        <v>1</v>
      </c>
      <c r="L131" s="38"/>
      <c r="M131" s="224" t="s">
        <v>1</v>
      </c>
      <c r="N131" s="225" t="s">
        <v>40</v>
      </c>
      <c r="O131" s="226">
        <v>0</v>
      </c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28" t="s">
        <v>1185</v>
      </c>
      <c r="AT131" s="228" t="s">
        <v>162</v>
      </c>
      <c r="AU131" s="228" t="s">
        <v>82</v>
      </c>
      <c r="AY131" s="17" t="s">
        <v>160</v>
      </c>
      <c r="BE131" s="229">
        <f>IF(N131="základní",J131,0)</f>
        <v>524.16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7" t="s">
        <v>82</v>
      </c>
      <c r="BK131" s="229">
        <f>ROUND(I131*H131,2)</f>
        <v>524.16</v>
      </c>
      <c r="BL131" s="17" t="s">
        <v>1185</v>
      </c>
      <c r="BM131" s="228" t="s">
        <v>1198</v>
      </c>
    </row>
    <row r="132" spans="1:47" s="2" customFormat="1" ht="12">
      <c r="A132" s="32"/>
      <c r="B132" s="33"/>
      <c r="C132" s="34"/>
      <c r="D132" s="232" t="s">
        <v>175</v>
      </c>
      <c r="E132" s="34"/>
      <c r="F132" s="241" t="s">
        <v>1187</v>
      </c>
      <c r="G132" s="34"/>
      <c r="H132" s="34"/>
      <c r="I132" s="34"/>
      <c r="J132" s="34"/>
      <c r="K132" s="34"/>
      <c r="L132" s="38"/>
      <c r="M132" s="242"/>
      <c r="N132" s="243"/>
      <c r="O132" s="84"/>
      <c r="P132" s="84"/>
      <c r="Q132" s="84"/>
      <c r="R132" s="84"/>
      <c r="S132" s="84"/>
      <c r="T132" s="85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175</v>
      </c>
      <c r="AU132" s="17" t="s">
        <v>82</v>
      </c>
    </row>
    <row r="133" spans="1:65" s="2" customFormat="1" ht="16.5" customHeight="1">
      <c r="A133" s="32"/>
      <c r="B133" s="33"/>
      <c r="C133" s="218" t="s">
        <v>199</v>
      </c>
      <c r="D133" s="218" t="s">
        <v>162</v>
      </c>
      <c r="E133" s="219" t="s">
        <v>1199</v>
      </c>
      <c r="F133" s="220" t="s">
        <v>1200</v>
      </c>
      <c r="G133" s="221" t="s">
        <v>172</v>
      </c>
      <c r="H133" s="222">
        <v>28</v>
      </c>
      <c r="I133" s="223">
        <v>11.22</v>
      </c>
      <c r="J133" s="223">
        <f>ROUND(I133*H133,2)</f>
        <v>314.16</v>
      </c>
      <c r="K133" s="220" t="s">
        <v>1</v>
      </c>
      <c r="L133" s="38"/>
      <c r="M133" s="224" t="s">
        <v>1</v>
      </c>
      <c r="N133" s="225" t="s">
        <v>40</v>
      </c>
      <c r="O133" s="226">
        <v>0</v>
      </c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28" t="s">
        <v>1185</v>
      </c>
      <c r="AT133" s="228" t="s">
        <v>162</v>
      </c>
      <c r="AU133" s="228" t="s">
        <v>82</v>
      </c>
      <c r="AY133" s="17" t="s">
        <v>160</v>
      </c>
      <c r="BE133" s="229">
        <f>IF(N133="základní",J133,0)</f>
        <v>314.16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7" t="s">
        <v>82</v>
      </c>
      <c r="BK133" s="229">
        <f>ROUND(I133*H133,2)</f>
        <v>314.16</v>
      </c>
      <c r="BL133" s="17" t="s">
        <v>1185</v>
      </c>
      <c r="BM133" s="228" t="s">
        <v>1201</v>
      </c>
    </row>
    <row r="134" spans="1:47" s="2" customFormat="1" ht="12">
      <c r="A134" s="32"/>
      <c r="B134" s="33"/>
      <c r="C134" s="34"/>
      <c r="D134" s="232" t="s">
        <v>175</v>
      </c>
      <c r="E134" s="34"/>
      <c r="F134" s="241" t="s">
        <v>1187</v>
      </c>
      <c r="G134" s="34"/>
      <c r="H134" s="34"/>
      <c r="I134" s="34"/>
      <c r="J134" s="34"/>
      <c r="K134" s="34"/>
      <c r="L134" s="38"/>
      <c r="M134" s="242"/>
      <c r="N134" s="243"/>
      <c r="O134" s="84"/>
      <c r="P134" s="84"/>
      <c r="Q134" s="84"/>
      <c r="R134" s="84"/>
      <c r="S134" s="84"/>
      <c r="T134" s="85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175</v>
      </c>
      <c r="AU134" s="17" t="s">
        <v>82</v>
      </c>
    </row>
    <row r="135" spans="1:65" s="2" customFormat="1" ht="16.5" customHeight="1">
      <c r="A135" s="32"/>
      <c r="B135" s="33"/>
      <c r="C135" s="218" t="s">
        <v>207</v>
      </c>
      <c r="D135" s="218" t="s">
        <v>162</v>
      </c>
      <c r="E135" s="219" t="s">
        <v>1202</v>
      </c>
      <c r="F135" s="220" t="s">
        <v>1203</v>
      </c>
      <c r="G135" s="221" t="s">
        <v>172</v>
      </c>
      <c r="H135" s="222">
        <v>10</v>
      </c>
      <c r="I135" s="223">
        <v>1459.8</v>
      </c>
      <c r="J135" s="223">
        <f>ROUND(I135*H135,2)</f>
        <v>14598</v>
      </c>
      <c r="K135" s="220" t="s">
        <v>1</v>
      </c>
      <c r="L135" s="38"/>
      <c r="M135" s="224" t="s">
        <v>1</v>
      </c>
      <c r="N135" s="225" t="s">
        <v>40</v>
      </c>
      <c r="O135" s="226">
        <v>0</v>
      </c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28" t="s">
        <v>1185</v>
      </c>
      <c r="AT135" s="228" t="s">
        <v>162</v>
      </c>
      <c r="AU135" s="228" t="s">
        <v>82</v>
      </c>
      <c r="AY135" s="17" t="s">
        <v>160</v>
      </c>
      <c r="BE135" s="229">
        <f>IF(N135="základní",J135,0)</f>
        <v>14598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7" t="s">
        <v>82</v>
      </c>
      <c r="BK135" s="229">
        <f>ROUND(I135*H135,2)</f>
        <v>14598</v>
      </c>
      <c r="BL135" s="17" t="s">
        <v>1185</v>
      </c>
      <c r="BM135" s="228" t="s">
        <v>1204</v>
      </c>
    </row>
    <row r="136" spans="1:47" s="2" customFormat="1" ht="12">
      <c r="A136" s="32"/>
      <c r="B136" s="33"/>
      <c r="C136" s="34"/>
      <c r="D136" s="232" t="s">
        <v>175</v>
      </c>
      <c r="E136" s="34"/>
      <c r="F136" s="241" t="s">
        <v>1187</v>
      </c>
      <c r="G136" s="34"/>
      <c r="H136" s="34"/>
      <c r="I136" s="34"/>
      <c r="J136" s="34"/>
      <c r="K136" s="34"/>
      <c r="L136" s="38"/>
      <c r="M136" s="242"/>
      <c r="N136" s="243"/>
      <c r="O136" s="84"/>
      <c r="P136" s="84"/>
      <c r="Q136" s="84"/>
      <c r="R136" s="84"/>
      <c r="S136" s="84"/>
      <c r="T136" s="85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175</v>
      </c>
      <c r="AU136" s="17" t="s">
        <v>82</v>
      </c>
    </row>
    <row r="137" spans="1:65" s="2" customFormat="1" ht="16.5" customHeight="1">
      <c r="A137" s="32"/>
      <c r="B137" s="33"/>
      <c r="C137" s="218" t="s">
        <v>257</v>
      </c>
      <c r="D137" s="218" t="s">
        <v>162</v>
      </c>
      <c r="E137" s="219" t="s">
        <v>1205</v>
      </c>
      <c r="F137" s="220" t="s">
        <v>1206</v>
      </c>
      <c r="G137" s="221" t="s">
        <v>172</v>
      </c>
      <c r="H137" s="222">
        <v>8</v>
      </c>
      <c r="I137" s="223">
        <v>292.24</v>
      </c>
      <c r="J137" s="223">
        <f>ROUND(I137*H137,2)</f>
        <v>2337.92</v>
      </c>
      <c r="K137" s="220" t="s">
        <v>1</v>
      </c>
      <c r="L137" s="38"/>
      <c r="M137" s="224" t="s">
        <v>1</v>
      </c>
      <c r="N137" s="225" t="s">
        <v>40</v>
      </c>
      <c r="O137" s="226">
        <v>0</v>
      </c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28" t="s">
        <v>1185</v>
      </c>
      <c r="AT137" s="228" t="s">
        <v>162</v>
      </c>
      <c r="AU137" s="228" t="s">
        <v>82</v>
      </c>
      <c r="AY137" s="17" t="s">
        <v>160</v>
      </c>
      <c r="BE137" s="229">
        <f>IF(N137="základní",J137,0)</f>
        <v>2337.92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7" t="s">
        <v>82</v>
      </c>
      <c r="BK137" s="229">
        <f>ROUND(I137*H137,2)</f>
        <v>2337.92</v>
      </c>
      <c r="BL137" s="17" t="s">
        <v>1185</v>
      </c>
      <c r="BM137" s="228" t="s">
        <v>1207</v>
      </c>
    </row>
    <row r="138" spans="1:47" s="2" customFormat="1" ht="12">
      <c r="A138" s="32"/>
      <c r="B138" s="33"/>
      <c r="C138" s="34"/>
      <c r="D138" s="232" t="s">
        <v>175</v>
      </c>
      <c r="E138" s="34"/>
      <c r="F138" s="241" t="s">
        <v>1187</v>
      </c>
      <c r="G138" s="34"/>
      <c r="H138" s="34"/>
      <c r="I138" s="34"/>
      <c r="J138" s="34"/>
      <c r="K138" s="34"/>
      <c r="L138" s="38"/>
      <c r="M138" s="242"/>
      <c r="N138" s="243"/>
      <c r="O138" s="84"/>
      <c r="P138" s="84"/>
      <c r="Q138" s="84"/>
      <c r="R138" s="84"/>
      <c r="S138" s="84"/>
      <c r="T138" s="85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175</v>
      </c>
      <c r="AU138" s="17" t="s">
        <v>82</v>
      </c>
    </row>
    <row r="139" spans="1:65" s="2" customFormat="1" ht="16.5" customHeight="1">
      <c r="A139" s="32"/>
      <c r="B139" s="33"/>
      <c r="C139" s="218" t="s">
        <v>205</v>
      </c>
      <c r="D139" s="218" t="s">
        <v>162</v>
      </c>
      <c r="E139" s="219" t="s">
        <v>1208</v>
      </c>
      <c r="F139" s="220" t="s">
        <v>1209</v>
      </c>
      <c r="G139" s="221" t="s">
        <v>643</v>
      </c>
      <c r="H139" s="222">
        <v>1</v>
      </c>
      <c r="I139" s="223">
        <v>5245.55</v>
      </c>
      <c r="J139" s="223">
        <f>ROUND(I139*H139,2)</f>
        <v>5245.55</v>
      </c>
      <c r="K139" s="220" t="s">
        <v>1</v>
      </c>
      <c r="L139" s="38"/>
      <c r="M139" s="224" t="s">
        <v>1</v>
      </c>
      <c r="N139" s="225" t="s">
        <v>40</v>
      </c>
      <c r="O139" s="226">
        <v>0</v>
      </c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28" t="s">
        <v>1185</v>
      </c>
      <c r="AT139" s="228" t="s">
        <v>162</v>
      </c>
      <c r="AU139" s="228" t="s">
        <v>82</v>
      </c>
      <c r="AY139" s="17" t="s">
        <v>160</v>
      </c>
      <c r="BE139" s="229">
        <f>IF(N139="základní",J139,0)</f>
        <v>5245.55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7" t="s">
        <v>82</v>
      </c>
      <c r="BK139" s="229">
        <f>ROUND(I139*H139,2)</f>
        <v>5245.55</v>
      </c>
      <c r="BL139" s="17" t="s">
        <v>1185</v>
      </c>
      <c r="BM139" s="228" t="s">
        <v>1210</v>
      </c>
    </row>
    <row r="140" spans="1:47" s="2" customFormat="1" ht="12">
      <c r="A140" s="32"/>
      <c r="B140" s="33"/>
      <c r="C140" s="34"/>
      <c r="D140" s="232" t="s">
        <v>175</v>
      </c>
      <c r="E140" s="34"/>
      <c r="F140" s="241" t="s">
        <v>1187</v>
      </c>
      <c r="G140" s="34"/>
      <c r="H140" s="34"/>
      <c r="I140" s="34"/>
      <c r="J140" s="34"/>
      <c r="K140" s="34"/>
      <c r="L140" s="38"/>
      <c r="M140" s="242"/>
      <c r="N140" s="243"/>
      <c r="O140" s="84"/>
      <c r="P140" s="84"/>
      <c r="Q140" s="84"/>
      <c r="R140" s="84"/>
      <c r="S140" s="84"/>
      <c r="T140" s="85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175</v>
      </c>
      <c r="AU140" s="17" t="s">
        <v>82</v>
      </c>
    </row>
    <row r="141" spans="1:65" s="2" customFormat="1" ht="16.5" customHeight="1">
      <c r="A141" s="32"/>
      <c r="B141" s="33"/>
      <c r="C141" s="218" t="s">
        <v>272</v>
      </c>
      <c r="D141" s="218" t="s">
        <v>162</v>
      </c>
      <c r="E141" s="219" t="s">
        <v>1211</v>
      </c>
      <c r="F141" s="220" t="s">
        <v>1212</v>
      </c>
      <c r="G141" s="221" t="s">
        <v>643</v>
      </c>
      <c r="H141" s="222">
        <v>1</v>
      </c>
      <c r="I141" s="223">
        <v>87.32</v>
      </c>
      <c r="J141" s="223">
        <f>ROUND(I141*H141,2)</f>
        <v>87.32</v>
      </c>
      <c r="K141" s="220" t="s">
        <v>1</v>
      </c>
      <c r="L141" s="38"/>
      <c r="M141" s="224" t="s">
        <v>1</v>
      </c>
      <c r="N141" s="225" t="s">
        <v>40</v>
      </c>
      <c r="O141" s="226">
        <v>0</v>
      </c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28" t="s">
        <v>166</v>
      </c>
      <c r="AT141" s="228" t="s">
        <v>162</v>
      </c>
      <c r="AU141" s="228" t="s">
        <v>82</v>
      </c>
      <c r="AY141" s="17" t="s">
        <v>160</v>
      </c>
      <c r="BE141" s="229">
        <f>IF(N141="základní",J141,0)</f>
        <v>87.32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7" t="s">
        <v>82</v>
      </c>
      <c r="BK141" s="229">
        <f>ROUND(I141*H141,2)</f>
        <v>87.32</v>
      </c>
      <c r="BL141" s="17" t="s">
        <v>166</v>
      </c>
      <c r="BM141" s="228" t="s">
        <v>1213</v>
      </c>
    </row>
    <row r="142" spans="1:47" s="2" customFormat="1" ht="12">
      <c r="A142" s="32"/>
      <c r="B142" s="33"/>
      <c r="C142" s="34"/>
      <c r="D142" s="232" t="s">
        <v>175</v>
      </c>
      <c r="E142" s="34"/>
      <c r="F142" s="241" t="s">
        <v>1214</v>
      </c>
      <c r="G142" s="34"/>
      <c r="H142" s="34"/>
      <c r="I142" s="34"/>
      <c r="J142" s="34"/>
      <c r="K142" s="34"/>
      <c r="L142" s="38"/>
      <c r="M142" s="242"/>
      <c r="N142" s="243"/>
      <c r="O142" s="84"/>
      <c r="P142" s="84"/>
      <c r="Q142" s="84"/>
      <c r="R142" s="84"/>
      <c r="S142" s="84"/>
      <c r="T142" s="85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175</v>
      </c>
      <c r="AU142" s="17" t="s">
        <v>82</v>
      </c>
    </row>
    <row r="143" spans="1:65" s="2" customFormat="1" ht="16.5" customHeight="1">
      <c r="A143" s="32"/>
      <c r="B143" s="33"/>
      <c r="C143" s="218" t="s">
        <v>279</v>
      </c>
      <c r="D143" s="218" t="s">
        <v>162</v>
      </c>
      <c r="E143" s="219" t="s">
        <v>1215</v>
      </c>
      <c r="F143" s="220" t="s">
        <v>1216</v>
      </c>
      <c r="G143" s="221" t="s">
        <v>643</v>
      </c>
      <c r="H143" s="222">
        <v>49</v>
      </c>
      <c r="I143" s="223">
        <v>24.95</v>
      </c>
      <c r="J143" s="223">
        <f>ROUND(I143*H143,2)</f>
        <v>1222.55</v>
      </c>
      <c r="K143" s="220" t="s">
        <v>1</v>
      </c>
      <c r="L143" s="38"/>
      <c r="M143" s="224" t="s">
        <v>1</v>
      </c>
      <c r="N143" s="225" t="s">
        <v>40</v>
      </c>
      <c r="O143" s="226">
        <v>0</v>
      </c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28" t="s">
        <v>166</v>
      </c>
      <c r="AT143" s="228" t="s">
        <v>162</v>
      </c>
      <c r="AU143" s="228" t="s">
        <v>82</v>
      </c>
      <c r="AY143" s="17" t="s">
        <v>160</v>
      </c>
      <c r="BE143" s="229">
        <f>IF(N143="základní",J143,0)</f>
        <v>1222.55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7" t="s">
        <v>82</v>
      </c>
      <c r="BK143" s="229">
        <f>ROUND(I143*H143,2)</f>
        <v>1222.55</v>
      </c>
      <c r="BL143" s="17" t="s">
        <v>166</v>
      </c>
      <c r="BM143" s="228" t="s">
        <v>1217</v>
      </c>
    </row>
    <row r="144" spans="1:47" s="2" customFormat="1" ht="12">
      <c r="A144" s="32"/>
      <c r="B144" s="33"/>
      <c r="C144" s="34"/>
      <c r="D144" s="232" t="s">
        <v>175</v>
      </c>
      <c r="E144" s="34"/>
      <c r="F144" s="241" t="s">
        <v>1214</v>
      </c>
      <c r="G144" s="34"/>
      <c r="H144" s="34"/>
      <c r="I144" s="34"/>
      <c r="J144" s="34"/>
      <c r="K144" s="34"/>
      <c r="L144" s="38"/>
      <c r="M144" s="242"/>
      <c r="N144" s="243"/>
      <c r="O144" s="84"/>
      <c r="P144" s="84"/>
      <c r="Q144" s="84"/>
      <c r="R144" s="84"/>
      <c r="S144" s="84"/>
      <c r="T144" s="85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175</v>
      </c>
      <c r="AU144" s="17" t="s">
        <v>82</v>
      </c>
    </row>
    <row r="145" spans="1:65" s="2" customFormat="1" ht="16.5" customHeight="1">
      <c r="A145" s="32"/>
      <c r="B145" s="33"/>
      <c r="C145" s="218" t="s">
        <v>285</v>
      </c>
      <c r="D145" s="218" t="s">
        <v>162</v>
      </c>
      <c r="E145" s="219" t="s">
        <v>1218</v>
      </c>
      <c r="F145" s="220" t="s">
        <v>1214</v>
      </c>
      <c r="G145" s="221" t="s">
        <v>643</v>
      </c>
      <c r="H145" s="222">
        <v>7</v>
      </c>
      <c r="I145" s="223">
        <v>162.15</v>
      </c>
      <c r="J145" s="223">
        <f>ROUND(I145*H145,2)</f>
        <v>1135.05</v>
      </c>
      <c r="K145" s="220" t="s">
        <v>1</v>
      </c>
      <c r="L145" s="38"/>
      <c r="M145" s="224" t="s">
        <v>1</v>
      </c>
      <c r="N145" s="225" t="s">
        <v>40</v>
      </c>
      <c r="O145" s="226">
        <v>0</v>
      </c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28" t="s">
        <v>166</v>
      </c>
      <c r="AT145" s="228" t="s">
        <v>162</v>
      </c>
      <c r="AU145" s="228" t="s">
        <v>82</v>
      </c>
      <c r="AY145" s="17" t="s">
        <v>160</v>
      </c>
      <c r="BE145" s="229">
        <f>IF(N145="základní",J145,0)</f>
        <v>1135.05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7" t="s">
        <v>82</v>
      </c>
      <c r="BK145" s="229">
        <f>ROUND(I145*H145,2)</f>
        <v>1135.05</v>
      </c>
      <c r="BL145" s="17" t="s">
        <v>166</v>
      </c>
      <c r="BM145" s="228" t="s">
        <v>1219</v>
      </c>
    </row>
    <row r="146" spans="1:47" s="2" customFormat="1" ht="12">
      <c r="A146" s="32"/>
      <c r="B146" s="33"/>
      <c r="C146" s="34"/>
      <c r="D146" s="232" t="s">
        <v>175</v>
      </c>
      <c r="E146" s="34"/>
      <c r="F146" s="241" t="s">
        <v>1214</v>
      </c>
      <c r="G146" s="34"/>
      <c r="H146" s="34"/>
      <c r="I146" s="34"/>
      <c r="J146" s="34"/>
      <c r="K146" s="34"/>
      <c r="L146" s="38"/>
      <c r="M146" s="242"/>
      <c r="N146" s="243"/>
      <c r="O146" s="84"/>
      <c r="P146" s="84"/>
      <c r="Q146" s="84"/>
      <c r="R146" s="84"/>
      <c r="S146" s="84"/>
      <c r="T146" s="85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175</v>
      </c>
      <c r="AU146" s="17" t="s">
        <v>82</v>
      </c>
    </row>
    <row r="147" spans="1:65" s="2" customFormat="1" ht="16.5" customHeight="1">
      <c r="A147" s="32"/>
      <c r="B147" s="33"/>
      <c r="C147" s="218" t="s">
        <v>291</v>
      </c>
      <c r="D147" s="218" t="s">
        <v>162</v>
      </c>
      <c r="E147" s="219" t="s">
        <v>1220</v>
      </c>
      <c r="F147" s="220" t="s">
        <v>1221</v>
      </c>
      <c r="G147" s="221" t="s">
        <v>643</v>
      </c>
      <c r="H147" s="222">
        <v>47</v>
      </c>
      <c r="I147" s="223">
        <v>37.28</v>
      </c>
      <c r="J147" s="223">
        <f>ROUND(I147*H147,2)</f>
        <v>1752.16</v>
      </c>
      <c r="K147" s="220" t="s">
        <v>1</v>
      </c>
      <c r="L147" s="38"/>
      <c r="M147" s="224" t="s">
        <v>1</v>
      </c>
      <c r="N147" s="225" t="s">
        <v>40</v>
      </c>
      <c r="O147" s="226">
        <v>0</v>
      </c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28" t="s">
        <v>166</v>
      </c>
      <c r="AT147" s="228" t="s">
        <v>162</v>
      </c>
      <c r="AU147" s="228" t="s">
        <v>82</v>
      </c>
      <c r="AY147" s="17" t="s">
        <v>160</v>
      </c>
      <c r="BE147" s="229">
        <f>IF(N147="základní",J147,0)</f>
        <v>1752.16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7" t="s">
        <v>82</v>
      </c>
      <c r="BK147" s="229">
        <f>ROUND(I147*H147,2)</f>
        <v>1752.16</v>
      </c>
      <c r="BL147" s="17" t="s">
        <v>166</v>
      </c>
      <c r="BM147" s="228" t="s">
        <v>1222</v>
      </c>
    </row>
    <row r="148" spans="1:47" s="2" customFormat="1" ht="12">
      <c r="A148" s="32"/>
      <c r="B148" s="33"/>
      <c r="C148" s="34"/>
      <c r="D148" s="232" t="s">
        <v>175</v>
      </c>
      <c r="E148" s="34"/>
      <c r="F148" s="241" t="s">
        <v>1214</v>
      </c>
      <c r="G148" s="34"/>
      <c r="H148" s="34"/>
      <c r="I148" s="34"/>
      <c r="J148" s="34"/>
      <c r="K148" s="34"/>
      <c r="L148" s="38"/>
      <c r="M148" s="242"/>
      <c r="N148" s="243"/>
      <c r="O148" s="84"/>
      <c r="P148" s="84"/>
      <c r="Q148" s="84"/>
      <c r="R148" s="84"/>
      <c r="S148" s="84"/>
      <c r="T148" s="85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175</v>
      </c>
      <c r="AU148" s="17" t="s">
        <v>82</v>
      </c>
    </row>
    <row r="149" spans="1:65" s="2" customFormat="1" ht="16.5" customHeight="1">
      <c r="A149" s="32"/>
      <c r="B149" s="33"/>
      <c r="C149" s="218" t="s">
        <v>297</v>
      </c>
      <c r="D149" s="218" t="s">
        <v>162</v>
      </c>
      <c r="E149" s="219" t="s">
        <v>1223</v>
      </c>
      <c r="F149" s="220" t="s">
        <v>1224</v>
      </c>
      <c r="G149" s="221" t="s">
        <v>172</v>
      </c>
      <c r="H149" s="222">
        <v>36</v>
      </c>
      <c r="I149" s="223">
        <v>21.21</v>
      </c>
      <c r="J149" s="223">
        <f>ROUND(I149*H149,2)</f>
        <v>763.56</v>
      </c>
      <c r="K149" s="220" t="s">
        <v>1</v>
      </c>
      <c r="L149" s="38"/>
      <c r="M149" s="224" t="s">
        <v>1</v>
      </c>
      <c r="N149" s="225" t="s">
        <v>40</v>
      </c>
      <c r="O149" s="226">
        <v>0</v>
      </c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28" t="s">
        <v>166</v>
      </c>
      <c r="AT149" s="228" t="s">
        <v>162</v>
      </c>
      <c r="AU149" s="228" t="s">
        <v>82</v>
      </c>
      <c r="AY149" s="17" t="s">
        <v>160</v>
      </c>
      <c r="BE149" s="229">
        <f>IF(N149="základní",J149,0)</f>
        <v>763.56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7" t="s">
        <v>82</v>
      </c>
      <c r="BK149" s="229">
        <f>ROUND(I149*H149,2)</f>
        <v>763.56</v>
      </c>
      <c r="BL149" s="17" t="s">
        <v>166</v>
      </c>
      <c r="BM149" s="228" t="s">
        <v>1225</v>
      </c>
    </row>
    <row r="150" spans="1:47" s="2" customFormat="1" ht="12">
      <c r="A150" s="32"/>
      <c r="B150" s="33"/>
      <c r="C150" s="34"/>
      <c r="D150" s="232" t="s">
        <v>175</v>
      </c>
      <c r="E150" s="34"/>
      <c r="F150" s="241" t="s">
        <v>1214</v>
      </c>
      <c r="G150" s="34"/>
      <c r="H150" s="34"/>
      <c r="I150" s="34"/>
      <c r="J150" s="34"/>
      <c r="K150" s="34"/>
      <c r="L150" s="38"/>
      <c r="M150" s="242"/>
      <c r="N150" s="243"/>
      <c r="O150" s="84"/>
      <c r="P150" s="84"/>
      <c r="Q150" s="84"/>
      <c r="R150" s="84"/>
      <c r="S150" s="84"/>
      <c r="T150" s="85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175</v>
      </c>
      <c r="AU150" s="17" t="s">
        <v>82</v>
      </c>
    </row>
    <row r="151" spans="1:65" s="2" customFormat="1" ht="16.5" customHeight="1">
      <c r="A151" s="32"/>
      <c r="B151" s="33"/>
      <c r="C151" s="218" t="s">
        <v>8</v>
      </c>
      <c r="D151" s="218" t="s">
        <v>162</v>
      </c>
      <c r="E151" s="219" t="s">
        <v>1226</v>
      </c>
      <c r="F151" s="220" t="s">
        <v>1227</v>
      </c>
      <c r="G151" s="221" t="s">
        <v>172</v>
      </c>
      <c r="H151" s="222">
        <v>36</v>
      </c>
      <c r="I151" s="223">
        <v>26.2</v>
      </c>
      <c r="J151" s="223">
        <f>ROUND(I151*H151,2)</f>
        <v>943.2</v>
      </c>
      <c r="K151" s="220" t="s">
        <v>1</v>
      </c>
      <c r="L151" s="38"/>
      <c r="M151" s="224" t="s">
        <v>1</v>
      </c>
      <c r="N151" s="225" t="s">
        <v>40</v>
      </c>
      <c r="O151" s="226">
        <v>0</v>
      </c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28" t="s">
        <v>166</v>
      </c>
      <c r="AT151" s="228" t="s">
        <v>162</v>
      </c>
      <c r="AU151" s="228" t="s">
        <v>82</v>
      </c>
      <c r="AY151" s="17" t="s">
        <v>160</v>
      </c>
      <c r="BE151" s="229">
        <f>IF(N151="základní",J151,0)</f>
        <v>943.2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7" t="s">
        <v>82</v>
      </c>
      <c r="BK151" s="229">
        <f>ROUND(I151*H151,2)</f>
        <v>943.2</v>
      </c>
      <c r="BL151" s="17" t="s">
        <v>166</v>
      </c>
      <c r="BM151" s="228" t="s">
        <v>1228</v>
      </c>
    </row>
    <row r="152" spans="1:47" s="2" customFormat="1" ht="12">
      <c r="A152" s="32"/>
      <c r="B152" s="33"/>
      <c r="C152" s="34"/>
      <c r="D152" s="232" t="s">
        <v>175</v>
      </c>
      <c r="E152" s="34"/>
      <c r="F152" s="241" t="s">
        <v>1214</v>
      </c>
      <c r="G152" s="34"/>
      <c r="H152" s="34"/>
      <c r="I152" s="34"/>
      <c r="J152" s="34"/>
      <c r="K152" s="34"/>
      <c r="L152" s="38"/>
      <c r="M152" s="242"/>
      <c r="N152" s="243"/>
      <c r="O152" s="84"/>
      <c r="P152" s="84"/>
      <c r="Q152" s="84"/>
      <c r="R152" s="84"/>
      <c r="S152" s="84"/>
      <c r="T152" s="85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175</v>
      </c>
      <c r="AU152" s="17" t="s">
        <v>82</v>
      </c>
    </row>
    <row r="153" spans="1:65" s="2" customFormat="1" ht="16.5" customHeight="1">
      <c r="A153" s="32"/>
      <c r="B153" s="33"/>
      <c r="C153" s="218" t="s">
        <v>311</v>
      </c>
      <c r="D153" s="218" t="s">
        <v>162</v>
      </c>
      <c r="E153" s="219" t="s">
        <v>1229</v>
      </c>
      <c r="F153" s="220" t="s">
        <v>1230</v>
      </c>
      <c r="G153" s="221" t="s">
        <v>643</v>
      </c>
      <c r="H153" s="222">
        <v>110</v>
      </c>
      <c r="I153" s="223">
        <v>31.18</v>
      </c>
      <c r="J153" s="223">
        <f>ROUND(I153*H153,2)</f>
        <v>3429.8</v>
      </c>
      <c r="K153" s="220" t="s">
        <v>1</v>
      </c>
      <c r="L153" s="38"/>
      <c r="M153" s="224" t="s">
        <v>1</v>
      </c>
      <c r="N153" s="225" t="s">
        <v>40</v>
      </c>
      <c r="O153" s="226">
        <v>0</v>
      </c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28" t="s">
        <v>166</v>
      </c>
      <c r="AT153" s="228" t="s">
        <v>162</v>
      </c>
      <c r="AU153" s="228" t="s">
        <v>82</v>
      </c>
      <c r="AY153" s="17" t="s">
        <v>160</v>
      </c>
      <c r="BE153" s="229">
        <f>IF(N153="základní",J153,0)</f>
        <v>3429.8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7" t="s">
        <v>82</v>
      </c>
      <c r="BK153" s="229">
        <f>ROUND(I153*H153,2)</f>
        <v>3429.8</v>
      </c>
      <c r="BL153" s="17" t="s">
        <v>166</v>
      </c>
      <c r="BM153" s="228" t="s">
        <v>1231</v>
      </c>
    </row>
    <row r="154" spans="1:47" s="2" customFormat="1" ht="12">
      <c r="A154" s="32"/>
      <c r="B154" s="33"/>
      <c r="C154" s="34"/>
      <c r="D154" s="232" t="s">
        <v>175</v>
      </c>
      <c r="E154" s="34"/>
      <c r="F154" s="241" t="s">
        <v>1214</v>
      </c>
      <c r="G154" s="34"/>
      <c r="H154" s="34"/>
      <c r="I154" s="34"/>
      <c r="J154" s="34"/>
      <c r="K154" s="34"/>
      <c r="L154" s="38"/>
      <c r="M154" s="242"/>
      <c r="N154" s="243"/>
      <c r="O154" s="84"/>
      <c r="P154" s="84"/>
      <c r="Q154" s="84"/>
      <c r="R154" s="84"/>
      <c r="S154" s="84"/>
      <c r="T154" s="85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175</v>
      </c>
      <c r="AU154" s="17" t="s">
        <v>82</v>
      </c>
    </row>
    <row r="155" spans="1:65" s="2" customFormat="1" ht="33" customHeight="1">
      <c r="A155" s="32"/>
      <c r="B155" s="33"/>
      <c r="C155" s="218" t="s">
        <v>321</v>
      </c>
      <c r="D155" s="218" t="s">
        <v>162</v>
      </c>
      <c r="E155" s="219" t="s">
        <v>1232</v>
      </c>
      <c r="F155" s="220" t="s">
        <v>1233</v>
      </c>
      <c r="G155" s="221" t="s">
        <v>1234</v>
      </c>
      <c r="H155" s="222">
        <v>1</v>
      </c>
      <c r="I155" s="223">
        <v>1116</v>
      </c>
      <c r="J155" s="223">
        <f>ROUND(I155*H155,2)</f>
        <v>1116</v>
      </c>
      <c r="K155" s="220" t="s">
        <v>1</v>
      </c>
      <c r="L155" s="38"/>
      <c r="M155" s="224" t="s">
        <v>1</v>
      </c>
      <c r="N155" s="225" t="s">
        <v>40</v>
      </c>
      <c r="O155" s="226">
        <v>0</v>
      </c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28" t="s">
        <v>166</v>
      </c>
      <c r="AT155" s="228" t="s">
        <v>162</v>
      </c>
      <c r="AU155" s="228" t="s">
        <v>82</v>
      </c>
      <c r="AY155" s="17" t="s">
        <v>160</v>
      </c>
      <c r="BE155" s="229">
        <f>IF(N155="základní",J155,0)</f>
        <v>1116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7" t="s">
        <v>82</v>
      </c>
      <c r="BK155" s="229">
        <f>ROUND(I155*H155,2)</f>
        <v>1116</v>
      </c>
      <c r="BL155" s="17" t="s">
        <v>166</v>
      </c>
      <c r="BM155" s="228" t="s">
        <v>1235</v>
      </c>
    </row>
    <row r="156" spans="1:47" s="2" customFormat="1" ht="12">
      <c r="A156" s="32"/>
      <c r="B156" s="33"/>
      <c r="C156" s="34"/>
      <c r="D156" s="232" t="s">
        <v>175</v>
      </c>
      <c r="E156" s="34"/>
      <c r="F156" s="241" t="s">
        <v>1214</v>
      </c>
      <c r="G156" s="34"/>
      <c r="H156" s="34"/>
      <c r="I156" s="34"/>
      <c r="J156" s="34"/>
      <c r="K156" s="34"/>
      <c r="L156" s="38"/>
      <c r="M156" s="242"/>
      <c r="N156" s="243"/>
      <c r="O156" s="84"/>
      <c r="P156" s="84"/>
      <c r="Q156" s="84"/>
      <c r="R156" s="84"/>
      <c r="S156" s="84"/>
      <c r="T156" s="85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175</v>
      </c>
      <c r="AU156" s="17" t="s">
        <v>82</v>
      </c>
    </row>
    <row r="157" spans="1:65" s="2" customFormat="1" ht="21.75" customHeight="1">
      <c r="A157" s="32"/>
      <c r="B157" s="33"/>
      <c r="C157" s="218" t="s">
        <v>328</v>
      </c>
      <c r="D157" s="218" t="s">
        <v>162</v>
      </c>
      <c r="E157" s="219" t="s">
        <v>1236</v>
      </c>
      <c r="F157" s="220" t="s">
        <v>1237</v>
      </c>
      <c r="G157" s="221" t="s">
        <v>1234</v>
      </c>
      <c r="H157" s="222">
        <v>1</v>
      </c>
      <c r="I157" s="223">
        <v>16740.5</v>
      </c>
      <c r="J157" s="223">
        <f>ROUND(I157*H157,2)</f>
        <v>16740.5</v>
      </c>
      <c r="K157" s="220" t="s">
        <v>1</v>
      </c>
      <c r="L157" s="38"/>
      <c r="M157" s="224" t="s">
        <v>1</v>
      </c>
      <c r="N157" s="225" t="s">
        <v>40</v>
      </c>
      <c r="O157" s="226">
        <v>0</v>
      </c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28" t="s">
        <v>166</v>
      </c>
      <c r="AT157" s="228" t="s">
        <v>162</v>
      </c>
      <c r="AU157" s="228" t="s">
        <v>82</v>
      </c>
      <c r="AY157" s="17" t="s">
        <v>160</v>
      </c>
      <c r="BE157" s="229">
        <f>IF(N157="základní",J157,0)</f>
        <v>16740.5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7" t="s">
        <v>82</v>
      </c>
      <c r="BK157" s="229">
        <f>ROUND(I157*H157,2)</f>
        <v>16740.5</v>
      </c>
      <c r="BL157" s="17" t="s">
        <v>166</v>
      </c>
      <c r="BM157" s="228" t="s">
        <v>1238</v>
      </c>
    </row>
    <row r="158" spans="1:47" s="2" customFormat="1" ht="12">
      <c r="A158" s="32"/>
      <c r="B158" s="33"/>
      <c r="C158" s="34"/>
      <c r="D158" s="232" t="s">
        <v>175</v>
      </c>
      <c r="E158" s="34"/>
      <c r="F158" s="241" t="s">
        <v>1214</v>
      </c>
      <c r="G158" s="34"/>
      <c r="H158" s="34"/>
      <c r="I158" s="34"/>
      <c r="J158" s="34"/>
      <c r="K158" s="34"/>
      <c r="L158" s="38"/>
      <c r="M158" s="242"/>
      <c r="N158" s="243"/>
      <c r="O158" s="84"/>
      <c r="P158" s="84"/>
      <c r="Q158" s="84"/>
      <c r="R158" s="84"/>
      <c r="S158" s="84"/>
      <c r="T158" s="85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175</v>
      </c>
      <c r="AU158" s="17" t="s">
        <v>82</v>
      </c>
    </row>
    <row r="159" spans="1:65" s="2" customFormat="1" ht="33" customHeight="1">
      <c r="A159" s="32"/>
      <c r="B159" s="33"/>
      <c r="C159" s="218" t="s">
        <v>337</v>
      </c>
      <c r="D159" s="218" t="s">
        <v>162</v>
      </c>
      <c r="E159" s="219" t="s">
        <v>1239</v>
      </c>
      <c r="F159" s="220" t="s">
        <v>1240</v>
      </c>
      <c r="G159" s="221" t="s">
        <v>1234</v>
      </c>
      <c r="H159" s="222">
        <v>1</v>
      </c>
      <c r="I159" s="223">
        <v>1388.8</v>
      </c>
      <c r="J159" s="223">
        <f>ROUND(I159*H159,2)</f>
        <v>1388.8</v>
      </c>
      <c r="K159" s="220" t="s">
        <v>1</v>
      </c>
      <c r="L159" s="38"/>
      <c r="M159" s="224" t="s">
        <v>1</v>
      </c>
      <c r="N159" s="225" t="s">
        <v>40</v>
      </c>
      <c r="O159" s="226">
        <v>0</v>
      </c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28" t="s">
        <v>166</v>
      </c>
      <c r="AT159" s="228" t="s">
        <v>162</v>
      </c>
      <c r="AU159" s="228" t="s">
        <v>82</v>
      </c>
      <c r="AY159" s="17" t="s">
        <v>160</v>
      </c>
      <c r="BE159" s="229">
        <f>IF(N159="základní",J159,0)</f>
        <v>1388.8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7" t="s">
        <v>82</v>
      </c>
      <c r="BK159" s="229">
        <f>ROUND(I159*H159,2)</f>
        <v>1388.8</v>
      </c>
      <c r="BL159" s="17" t="s">
        <v>166</v>
      </c>
      <c r="BM159" s="228" t="s">
        <v>1241</v>
      </c>
    </row>
    <row r="160" spans="1:47" s="2" customFormat="1" ht="12">
      <c r="A160" s="32"/>
      <c r="B160" s="33"/>
      <c r="C160" s="34"/>
      <c r="D160" s="232" t="s">
        <v>175</v>
      </c>
      <c r="E160" s="34"/>
      <c r="F160" s="241" t="s">
        <v>1214</v>
      </c>
      <c r="G160" s="34"/>
      <c r="H160" s="34"/>
      <c r="I160" s="34"/>
      <c r="J160" s="34"/>
      <c r="K160" s="34"/>
      <c r="L160" s="38"/>
      <c r="M160" s="242"/>
      <c r="N160" s="243"/>
      <c r="O160" s="84"/>
      <c r="P160" s="84"/>
      <c r="Q160" s="84"/>
      <c r="R160" s="84"/>
      <c r="S160" s="84"/>
      <c r="T160" s="85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175</v>
      </c>
      <c r="AU160" s="17" t="s">
        <v>82</v>
      </c>
    </row>
    <row r="161" spans="1:65" s="2" customFormat="1" ht="16.5" customHeight="1">
      <c r="A161" s="32"/>
      <c r="B161" s="33"/>
      <c r="C161" s="218" t="s">
        <v>419</v>
      </c>
      <c r="D161" s="218" t="s">
        <v>162</v>
      </c>
      <c r="E161" s="219" t="s">
        <v>1242</v>
      </c>
      <c r="F161" s="220" t="s">
        <v>1243</v>
      </c>
      <c r="G161" s="221" t="s">
        <v>643</v>
      </c>
      <c r="H161" s="222">
        <v>4</v>
      </c>
      <c r="I161" s="223">
        <v>1184.91</v>
      </c>
      <c r="J161" s="223">
        <f>ROUND(I161*H161,2)</f>
        <v>4739.64</v>
      </c>
      <c r="K161" s="220" t="s">
        <v>1</v>
      </c>
      <c r="L161" s="38"/>
      <c r="M161" s="224" t="s">
        <v>1</v>
      </c>
      <c r="N161" s="225" t="s">
        <v>40</v>
      </c>
      <c r="O161" s="226">
        <v>0</v>
      </c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28" t="s">
        <v>166</v>
      </c>
      <c r="AT161" s="228" t="s">
        <v>162</v>
      </c>
      <c r="AU161" s="228" t="s">
        <v>82</v>
      </c>
      <c r="AY161" s="17" t="s">
        <v>160</v>
      </c>
      <c r="BE161" s="229">
        <f>IF(N161="základní",J161,0)</f>
        <v>4739.64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7" t="s">
        <v>82</v>
      </c>
      <c r="BK161" s="229">
        <f>ROUND(I161*H161,2)</f>
        <v>4739.64</v>
      </c>
      <c r="BL161" s="17" t="s">
        <v>166</v>
      </c>
      <c r="BM161" s="228" t="s">
        <v>1244</v>
      </c>
    </row>
    <row r="162" spans="1:47" s="2" customFormat="1" ht="12">
      <c r="A162" s="32"/>
      <c r="B162" s="33"/>
      <c r="C162" s="34"/>
      <c r="D162" s="232" t="s">
        <v>175</v>
      </c>
      <c r="E162" s="34"/>
      <c r="F162" s="241" t="s">
        <v>1214</v>
      </c>
      <c r="G162" s="34"/>
      <c r="H162" s="34"/>
      <c r="I162" s="34"/>
      <c r="J162" s="34"/>
      <c r="K162" s="34"/>
      <c r="L162" s="38"/>
      <c r="M162" s="242"/>
      <c r="N162" s="243"/>
      <c r="O162" s="84"/>
      <c r="P162" s="84"/>
      <c r="Q162" s="84"/>
      <c r="R162" s="84"/>
      <c r="S162" s="84"/>
      <c r="T162" s="85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175</v>
      </c>
      <c r="AU162" s="17" t="s">
        <v>82</v>
      </c>
    </row>
    <row r="163" spans="1:65" s="2" customFormat="1" ht="16.5" customHeight="1">
      <c r="A163" s="32"/>
      <c r="B163" s="33"/>
      <c r="C163" s="218" t="s">
        <v>7</v>
      </c>
      <c r="D163" s="218" t="s">
        <v>162</v>
      </c>
      <c r="E163" s="219" t="s">
        <v>1245</v>
      </c>
      <c r="F163" s="220" t="s">
        <v>1246</v>
      </c>
      <c r="G163" s="221" t="s">
        <v>643</v>
      </c>
      <c r="H163" s="222">
        <v>2</v>
      </c>
      <c r="I163" s="223">
        <v>1870.9</v>
      </c>
      <c r="J163" s="223">
        <f>ROUND(I163*H163,2)</f>
        <v>3741.8</v>
      </c>
      <c r="K163" s="220" t="s">
        <v>1</v>
      </c>
      <c r="L163" s="38"/>
      <c r="M163" s="224" t="s">
        <v>1</v>
      </c>
      <c r="N163" s="225" t="s">
        <v>40</v>
      </c>
      <c r="O163" s="226">
        <v>0</v>
      </c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28" t="s">
        <v>166</v>
      </c>
      <c r="AT163" s="228" t="s">
        <v>162</v>
      </c>
      <c r="AU163" s="228" t="s">
        <v>82</v>
      </c>
      <c r="AY163" s="17" t="s">
        <v>160</v>
      </c>
      <c r="BE163" s="229">
        <f>IF(N163="základní",J163,0)</f>
        <v>3741.8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7" t="s">
        <v>82</v>
      </c>
      <c r="BK163" s="229">
        <f>ROUND(I163*H163,2)</f>
        <v>3741.8</v>
      </c>
      <c r="BL163" s="17" t="s">
        <v>166</v>
      </c>
      <c r="BM163" s="228" t="s">
        <v>1247</v>
      </c>
    </row>
    <row r="164" spans="1:47" s="2" customFormat="1" ht="12">
      <c r="A164" s="32"/>
      <c r="B164" s="33"/>
      <c r="C164" s="34"/>
      <c r="D164" s="232" t="s">
        <v>175</v>
      </c>
      <c r="E164" s="34"/>
      <c r="F164" s="241" t="s">
        <v>1246</v>
      </c>
      <c r="G164" s="34"/>
      <c r="H164" s="34"/>
      <c r="I164" s="34"/>
      <c r="J164" s="34"/>
      <c r="K164" s="34"/>
      <c r="L164" s="38"/>
      <c r="M164" s="242"/>
      <c r="N164" s="243"/>
      <c r="O164" s="84"/>
      <c r="P164" s="84"/>
      <c r="Q164" s="84"/>
      <c r="R164" s="84"/>
      <c r="S164" s="84"/>
      <c r="T164" s="85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175</v>
      </c>
      <c r="AU164" s="17" t="s">
        <v>82</v>
      </c>
    </row>
    <row r="165" spans="1:65" s="2" customFormat="1" ht="16.5" customHeight="1">
      <c r="A165" s="32"/>
      <c r="B165" s="33"/>
      <c r="C165" s="218" t="s">
        <v>434</v>
      </c>
      <c r="D165" s="218" t="s">
        <v>162</v>
      </c>
      <c r="E165" s="219" t="s">
        <v>1248</v>
      </c>
      <c r="F165" s="220" t="s">
        <v>1249</v>
      </c>
      <c r="G165" s="221" t="s">
        <v>643</v>
      </c>
      <c r="H165" s="222">
        <v>1</v>
      </c>
      <c r="I165" s="223">
        <v>1870.9</v>
      </c>
      <c r="J165" s="223">
        <f>ROUND(I165*H165,2)</f>
        <v>1870.9</v>
      </c>
      <c r="K165" s="220" t="s">
        <v>1</v>
      </c>
      <c r="L165" s="38"/>
      <c r="M165" s="224" t="s">
        <v>1</v>
      </c>
      <c r="N165" s="225" t="s">
        <v>40</v>
      </c>
      <c r="O165" s="226">
        <v>0</v>
      </c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28" t="s">
        <v>166</v>
      </c>
      <c r="AT165" s="228" t="s">
        <v>162</v>
      </c>
      <c r="AU165" s="228" t="s">
        <v>82</v>
      </c>
      <c r="AY165" s="17" t="s">
        <v>160</v>
      </c>
      <c r="BE165" s="229">
        <f>IF(N165="základní",J165,0)</f>
        <v>1870.9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7" t="s">
        <v>82</v>
      </c>
      <c r="BK165" s="229">
        <f>ROUND(I165*H165,2)</f>
        <v>1870.9</v>
      </c>
      <c r="BL165" s="17" t="s">
        <v>166</v>
      </c>
      <c r="BM165" s="228" t="s">
        <v>1250</v>
      </c>
    </row>
    <row r="166" spans="1:47" s="2" customFormat="1" ht="12">
      <c r="A166" s="32"/>
      <c r="B166" s="33"/>
      <c r="C166" s="34"/>
      <c r="D166" s="232" t="s">
        <v>175</v>
      </c>
      <c r="E166" s="34"/>
      <c r="F166" s="241" t="s">
        <v>1246</v>
      </c>
      <c r="G166" s="34"/>
      <c r="H166" s="34"/>
      <c r="I166" s="34"/>
      <c r="J166" s="34"/>
      <c r="K166" s="34"/>
      <c r="L166" s="38"/>
      <c r="M166" s="242"/>
      <c r="N166" s="243"/>
      <c r="O166" s="84"/>
      <c r="P166" s="84"/>
      <c r="Q166" s="84"/>
      <c r="R166" s="84"/>
      <c r="S166" s="84"/>
      <c r="T166" s="85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175</v>
      </c>
      <c r="AU166" s="17" t="s">
        <v>82</v>
      </c>
    </row>
    <row r="167" spans="1:65" s="2" customFormat="1" ht="16.5" customHeight="1">
      <c r="A167" s="32"/>
      <c r="B167" s="33"/>
      <c r="C167" s="218" t="s">
        <v>611</v>
      </c>
      <c r="D167" s="218" t="s">
        <v>162</v>
      </c>
      <c r="E167" s="219" t="s">
        <v>1251</v>
      </c>
      <c r="F167" s="220" t="s">
        <v>1252</v>
      </c>
      <c r="G167" s="221" t="s">
        <v>172</v>
      </c>
      <c r="H167" s="222">
        <v>36</v>
      </c>
      <c r="I167" s="223">
        <v>15.8</v>
      </c>
      <c r="J167" s="223">
        <f>ROUND(I167*H167,2)</f>
        <v>568.8</v>
      </c>
      <c r="K167" s="220" t="s">
        <v>1</v>
      </c>
      <c r="L167" s="38"/>
      <c r="M167" s="224" t="s">
        <v>1</v>
      </c>
      <c r="N167" s="225" t="s">
        <v>40</v>
      </c>
      <c r="O167" s="226">
        <v>0</v>
      </c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28" t="s">
        <v>166</v>
      </c>
      <c r="AT167" s="228" t="s">
        <v>162</v>
      </c>
      <c r="AU167" s="228" t="s">
        <v>82</v>
      </c>
      <c r="AY167" s="17" t="s">
        <v>160</v>
      </c>
      <c r="BE167" s="229">
        <f>IF(N167="základní",J167,0)</f>
        <v>568.8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7" t="s">
        <v>82</v>
      </c>
      <c r="BK167" s="229">
        <f>ROUND(I167*H167,2)</f>
        <v>568.8</v>
      </c>
      <c r="BL167" s="17" t="s">
        <v>166</v>
      </c>
      <c r="BM167" s="228" t="s">
        <v>1253</v>
      </c>
    </row>
    <row r="168" spans="1:47" s="2" customFormat="1" ht="12">
      <c r="A168" s="32"/>
      <c r="B168" s="33"/>
      <c r="C168" s="34"/>
      <c r="D168" s="232" t="s">
        <v>175</v>
      </c>
      <c r="E168" s="34"/>
      <c r="F168" s="241" t="s">
        <v>1254</v>
      </c>
      <c r="G168" s="34"/>
      <c r="H168" s="34"/>
      <c r="I168" s="34"/>
      <c r="J168" s="34"/>
      <c r="K168" s="34"/>
      <c r="L168" s="38"/>
      <c r="M168" s="242"/>
      <c r="N168" s="243"/>
      <c r="O168" s="84"/>
      <c r="P168" s="84"/>
      <c r="Q168" s="84"/>
      <c r="R168" s="84"/>
      <c r="S168" s="84"/>
      <c r="T168" s="85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175</v>
      </c>
      <c r="AU168" s="17" t="s">
        <v>82</v>
      </c>
    </row>
    <row r="169" spans="1:65" s="2" customFormat="1" ht="16.5" customHeight="1">
      <c r="A169" s="32"/>
      <c r="B169" s="33"/>
      <c r="C169" s="218" t="s">
        <v>773</v>
      </c>
      <c r="D169" s="218" t="s">
        <v>162</v>
      </c>
      <c r="E169" s="219" t="s">
        <v>1255</v>
      </c>
      <c r="F169" s="220" t="s">
        <v>1256</v>
      </c>
      <c r="G169" s="221" t="s">
        <v>172</v>
      </c>
      <c r="H169" s="222">
        <v>36</v>
      </c>
      <c r="I169" s="223">
        <v>84.85</v>
      </c>
      <c r="J169" s="223">
        <f>ROUND(I169*H169,2)</f>
        <v>3054.6</v>
      </c>
      <c r="K169" s="220" t="s">
        <v>1</v>
      </c>
      <c r="L169" s="38"/>
      <c r="M169" s="224" t="s">
        <v>1</v>
      </c>
      <c r="N169" s="225" t="s">
        <v>40</v>
      </c>
      <c r="O169" s="226">
        <v>0</v>
      </c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28" t="s">
        <v>166</v>
      </c>
      <c r="AT169" s="228" t="s">
        <v>162</v>
      </c>
      <c r="AU169" s="228" t="s">
        <v>82</v>
      </c>
      <c r="AY169" s="17" t="s">
        <v>160</v>
      </c>
      <c r="BE169" s="229">
        <f>IF(N169="základní",J169,0)</f>
        <v>3054.6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7" t="s">
        <v>82</v>
      </c>
      <c r="BK169" s="229">
        <f>ROUND(I169*H169,2)</f>
        <v>3054.6</v>
      </c>
      <c r="BL169" s="17" t="s">
        <v>166</v>
      </c>
      <c r="BM169" s="228" t="s">
        <v>1257</v>
      </c>
    </row>
    <row r="170" spans="1:47" s="2" customFormat="1" ht="12">
      <c r="A170" s="32"/>
      <c r="B170" s="33"/>
      <c r="C170" s="34"/>
      <c r="D170" s="232" t="s">
        <v>175</v>
      </c>
      <c r="E170" s="34"/>
      <c r="F170" s="241" t="s">
        <v>1254</v>
      </c>
      <c r="G170" s="34"/>
      <c r="H170" s="34"/>
      <c r="I170" s="34"/>
      <c r="J170" s="34"/>
      <c r="K170" s="34"/>
      <c r="L170" s="38"/>
      <c r="M170" s="242"/>
      <c r="N170" s="243"/>
      <c r="O170" s="84"/>
      <c r="P170" s="84"/>
      <c r="Q170" s="84"/>
      <c r="R170" s="84"/>
      <c r="S170" s="84"/>
      <c r="T170" s="85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175</v>
      </c>
      <c r="AU170" s="17" t="s">
        <v>82</v>
      </c>
    </row>
    <row r="171" spans="1:65" s="2" customFormat="1" ht="16.5" customHeight="1">
      <c r="A171" s="32"/>
      <c r="B171" s="33"/>
      <c r="C171" s="218" t="s">
        <v>779</v>
      </c>
      <c r="D171" s="218" t="s">
        <v>162</v>
      </c>
      <c r="E171" s="219" t="s">
        <v>1258</v>
      </c>
      <c r="F171" s="220" t="s">
        <v>1259</v>
      </c>
      <c r="G171" s="221" t="s">
        <v>172</v>
      </c>
      <c r="H171" s="222">
        <v>28</v>
      </c>
      <c r="I171" s="223">
        <v>26.69</v>
      </c>
      <c r="J171" s="223">
        <f>ROUND(I171*H171,2)</f>
        <v>747.32</v>
      </c>
      <c r="K171" s="220" t="s">
        <v>1</v>
      </c>
      <c r="L171" s="38"/>
      <c r="M171" s="224" t="s">
        <v>1</v>
      </c>
      <c r="N171" s="225" t="s">
        <v>40</v>
      </c>
      <c r="O171" s="226">
        <v>0</v>
      </c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28" t="s">
        <v>166</v>
      </c>
      <c r="AT171" s="228" t="s">
        <v>162</v>
      </c>
      <c r="AU171" s="228" t="s">
        <v>82</v>
      </c>
      <c r="AY171" s="17" t="s">
        <v>160</v>
      </c>
      <c r="BE171" s="229">
        <f>IF(N171="základní",J171,0)</f>
        <v>747.32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7" t="s">
        <v>82</v>
      </c>
      <c r="BK171" s="229">
        <f>ROUND(I171*H171,2)</f>
        <v>747.32</v>
      </c>
      <c r="BL171" s="17" t="s">
        <v>166</v>
      </c>
      <c r="BM171" s="228" t="s">
        <v>1260</v>
      </c>
    </row>
    <row r="172" spans="1:47" s="2" customFormat="1" ht="12">
      <c r="A172" s="32"/>
      <c r="B172" s="33"/>
      <c r="C172" s="34"/>
      <c r="D172" s="232" t="s">
        <v>175</v>
      </c>
      <c r="E172" s="34"/>
      <c r="F172" s="241" t="s">
        <v>1254</v>
      </c>
      <c r="G172" s="34"/>
      <c r="H172" s="34"/>
      <c r="I172" s="34"/>
      <c r="J172" s="34"/>
      <c r="K172" s="34"/>
      <c r="L172" s="38"/>
      <c r="M172" s="242"/>
      <c r="N172" s="243"/>
      <c r="O172" s="84"/>
      <c r="P172" s="84"/>
      <c r="Q172" s="84"/>
      <c r="R172" s="84"/>
      <c r="S172" s="84"/>
      <c r="T172" s="85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175</v>
      </c>
      <c r="AU172" s="17" t="s">
        <v>82</v>
      </c>
    </row>
    <row r="173" spans="1:65" s="2" customFormat="1" ht="16.5" customHeight="1">
      <c r="A173" s="32"/>
      <c r="B173" s="33"/>
      <c r="C173" s="218" t="s">
        <v>785</v>
      </c>
      <c r="D173" s="218" t="s">
        <v>162</v>
      </c>
      <c r="E173" s="219" t="s">
        <v>1261</v>
      </c>
      <c r="F173" s="220" t="s">
        <v>1254</v>
      </c>
      <c r="G173" s="221" t="s">
        <v>172</v>
      </c>
      <c r="H173" s="222">
        <v>56</v>
      </c>
      <c r="I173" s="223">
        <v>2.2</v>
      </c>
      <c r="J173" s="223">
        <f>ROUND(I173*H173,2)</f>
        <v>123.2</v>
      </c>
      <c r="K173" s="220" t="s">
        <v>1</v>
      </c>
      <c r="L173" s="38"/>
      <c r="M173" s="224" t="s">
        <v>1</v>
      </c>
      <c r="N173" s="225" t="s">
        <v>40</v>
      </c>
      <c r="O173" s="226">
        <v>0</v>
      </c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28" t="s">
        <v>166</v>
      </c>
      <c r="AT173" s="228" t="s">
        <v>162</v>
      </c>
      <c r="AU173" s="228" t="s">
        <v>82</v>
      </c>
      <c r="AY173" s="17" t="s">
        <v>160</v>
      </c>
      <c r="BE173" s="229">
        <f>IF(N173="základní",J173,0)</f>
        <v>123.2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7" t="s">
        <v>82</v>
      </c>
      <c r="BK173" s="229">
        <f>ROUND(I173*H173,2)</f>
        <v>123.2</v>
      </c>
      <c r="BL173" s="17" t="s">
        <v>166</v>
      </c>
      <c r="BM173" s="228" t="s">
        <v>1262</v>
      </c>
    </row>
    <row r="174" spans="1:47" s="2" customFormat="1" ht="12">
      <c r="A174" s="32"/>
      <c r="B174" s="33"/>
      <c r="C174" s="34"/>
      <c r="D174" s="232" t="s">
        <v>175</v>
      </c>
      <c r="E174" s="34"/>
      <c r="F174" s="241" t="s">
        <v>1254</v>
      </c>
      <c r="G174" s="34"/>
      <c r="H174" s="34"/>
      <c r="I174" s="34"/>
      <c r="J174" s="34"/>
      <c r="K174" s="34"/>
      <c r="L174" s="38"/>
      <c r="M174" s="242"/>
      <c r="N174" s="243"/>
      <c r="O174" s="84"/>
      <c r="P174" s="84"/>
      <c r="Q174" s="84"/>
      <c r="R174" s="84"/>
      <c r="S174" s="84"/>
      <c r="T174" s="85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175</v>
      </c>
      <c r="AU174" s="17" t="s">
        <v>82</v>
      </c>
    </row>
    <row r="175" spans="1:65" s="2" customFormat="1" ht="16.5" customHeight="1">
      <c r="A175" s="32"/>
      <c r="B175" s="33"/>
      <c r="C175" s="218" t="s">
        <v>791</v>
      </c>
      <c r="D175" s="218" t="s">
        <v>162</v>
      </c>
      <c r="E175" s="219" t="s">
        <v>1263</v>
      </c>
      <c r="F175" s="220" t="s">
        <v>1264</v>
      </c>
      <c r="G175" s="221" t="s">
        <v>172</v>
      </c>
      <c r="H175" s="222">
        <v>24</v>
      </c>
      <c r="I175" s="223">
        <v>3.71</v>
      </c>
      <c r="J175" s="223">
        <f>ROUND(I175*H175,2)</f>
        <v>89.04</v>
      </c>
      <c r="K175" s="220" t="s">
        <v>1</v>
      </c>
      <c r="L175" s="38"/>
      <c r="M175" s="224" t="s">
        <v>1</v>
      </c>
      <c r="N175" s="225" t="s">
        <v>40</v>
      </c>
      <c r="O175" s="226">
        <v>0</v>
      </c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28" t="s">
        <v>166</v>
      </c>
      <c r="AT175" s="228" t="s">
        <v>162</v>
      </c>
      <c r="AU175" s="228" t="s">
        <v>82</v>
      </c>
      <c r="AY175" s="17" t="s">
        <v>160</v>
      </c>
      <c r="BE175" s="229">
        <f>IF(N175="základní",J175,0)</f>
        <v>89.04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7" t="s">
        <v>82</v>
      </c>
      <c r="BK175" s="229">
        <f>ROUND(I175*H175,2)</f>
        <v>89.04</v>
      </c>
      <c r="BL175" s="17" t="s">
        <v>166</v>
      </c>
      <c r="BM175" s="228" t="s">
        <v>1265</v>
      </c>
    </row>
    <row r="176" spans="1:47" s="2" customFormat="1" ht="12">
      <c r="A176" s="32"/>
      <c r="B176" s="33"/>
      <c r="C176" s="34"/>
      <c r="D176" s="232" t="s">
        <v>175</v>
      </c>
      <c r="E176" s="34"/>
      <c r="F176" s="241" t="s">
        <v>1264</v>
      </c>
      <c r="G176" s="34"/>
      <c r="H176" s="34"/>
      <c r="I176" s="34"/>
      <c r="J176" s="34"/>
      <c r="K176" s="34"/>
      <c r="L176" s="38"/>
      <c r="M176" s="242"/>
      <c r="N176" s="243"/>
      <c r="O176" s="84"/>
      <c r="P176" s="84"/>
      <c r="Q176" s="84"/>
      <c r="R176" s="84"/>
      <c r="S176" s="84"/>
      <c r="T176" s="85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175</v>
      </c>
      <c r="AU176" s="17" t="s">
        <v>82</v>
      </c>
    </row>
    <row r="177" spans="1:65" s="2" customFormat="1" ht="16.5" customHeight="1">
      <c r="A177" s="32"/>
      <c r="B177" s="33"/>
      <c r="C177" s="218" t="s">
        <v>796</v>
      </c>
      <c r="D177" s="218" t="s">
        <v>162</v>
      </c>
      <c r="E177" s="219" t="s">
        <v>1266</v>
      </c>
      <c r="F177" s="220" t="s">
        <v>1267</v>
      </c>
      <c r="G177" s="221" t="s">
        <v>643</v>
      </c>
      <c r="H177" s="222">
        <v>2</v>
      </c>
      <c r="I177" s="223">
        <v>17.27</v>
      </c>
      <c r="J177" s="223">
        <f>ROUND(I177*H177,2)</f>
        <v>34.54</v>
      </c>
      <c r="K177" s="220" t="s">
        <v>1</v>
      </c>
      <c r="L177" s="38"/>
      <c r="M177" s="224" t="s">
        <v>1</v>
      </c>
      <c r="N177" s="225" t="s">
        <v>40</v>
      </c>
      <c r="O177" s="226">
        <v>0</v>
      </c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28" t="s">
        <v>166</v>
      </c>
      <c r="AT177" s="228" t="s">
        <v>162</v>
      </c>
      <c r="AU177" s="228" t="s">
        <v>82</v>
      </c>
      <c r="AY177" s="17" t="s">
        <v>160</v>
      </c>
      <c r="BE177" s="229">
        <f>IF(N177="základní",J177,0)</f>
        <v>34.54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7" t="s">
        <v>82</v>
      </c>
      <c r="BK177" s="229">
        <f>ROUND(I177*H177,2)</f>
        <v>34.54</v>
      </c>
      <c r="BL177" s="17" t="s">
        <v>166</v>
      </c>
      <c r="BM177" s="228" t="s">
        <v>1268</v>
      </c>
    </row>
    <row r="178" spans="1:47" s="2" customFormat="1" ht="12">
      <c r="A178" s="32"/>
      <c r="B178" s="33"/>
      <c r="C178" s="34"/>
      <c r="D178" s="232" t="s">
        <v>175</v>
      </c>
      <c r="E178" s="34"/>
      <c r="F178" s="241" t="s">
        <v>1267</v>
      </c>
      <c r="G178" s="34"/>
      <c r="H178" s="34"/>
      <c r="I178" s="34"/>
      <c r="J178" s="34"/>
      <c r="K178" s="34"/>
      <c r="L178" s="38"/>
      <c r="M178" s="242"/>
      <c r="N178" s="243"/>
      <c r="O178" s="84"/>
      <c r="P178" s="84"/>
      <c r="Q178" s="84"/>
      <c r="R178" s="84"/>
      <c r="S178" s="84"/>
      <c r="T178" s="85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175</v>
      </c>
      <c r="AU178" s="17" t="s">
        <v>82</v>
      </c>
    </row>
    <row r="179" spans="1:65" s="2" customFormat="1" ht="16.5" customHeight="1">
      <c r="A179" s="32"/>
      <c r="B179" s="33"/>
      <c r="C179" s="218" t="s">
        <v>802</v>
      </c>
      <c r="D179" s="218" t="s">
        <v>162</v>
      </c>
      <c r="E179" s="219" t="s">
        <v>1269</v>
      </c>
      <c r="F179" s="220" t="s">
        <v>1270</v>
      </c>
      <c r="G179" s="221" t="s">
        <v>643</v>
      </c>
      <c r="H179" s="222">
        <v>22</v>
      </c>
      <c r="I179" s="223">
        <v>22.22</v>
      </c>
      <c r="J179" s="223">
        <f>ROUND(I179*H179,2)</f>
        <v>488.84</v>
      </c>
      <c r="K179" s="220" t="s">
        <v>1</v>
      </c>
      <c r="L179" s="38"/>
      <c r="M179" s="224" t="s">
        <v>1</v>
      </c>
      <c r="N179" s="225" t="s">
        <v>40</v>
      </c>
      <c r="O179" s="226">
        <v>0</v>
      </c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28" t="s">
        <v>166</v>
      </c>
      <c r="AT179" s="228" t="s">
        <v>162</v>
      </c>
      <c r="AU179" s="228" t="s">
        <v>82</v>
      </c>
      <c r="AY179" s="17" t="s">
        <v>160</v>
      </c>
      <c r="BE179" s="229">
        <f>IF(N179="základní",J179,0)</f>
        <v>488.84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7" t="s">
        <v>82</v>
      </c>
      <c r="BK179" s="229">
        <f>ROUND(I179*H179,2)</f>
        <v>488.84</v>
      </c>
      <c r="BL179" s="17" t="s">
        <v>166</v>
      </c>
      <c r="BM179" s="228" t="s">
        <v>1271</v>
      </c>
    </row>
    <row r="180" spans="1:47" s="2" customFormat="1" ht="12">
      <c r="A180" s="32"/>
      <c r="B180" s="33"/>
      <c r="C180" s="34"/>
      <c r="D180" s="232" t="s">
        <v>175</v>
      </c>
      <c r="E180" s="34"/>
      <c r="F180" s="241" t="s">
        <v>1254</v>
      </c>
      <c r="G180" s="34"/>
      <c r="H180" s="34"/>
      <c r="I180" s="34"/>
      <c r="J180" s="34"/>
      <c r="K180" s="34"/>
      <c r="L180" s="38"/>
      <c r="M180" s="242"/>
      <c r="N180" s="243"/>
      <c r="O180" s="84"/>
      <c r="P180" s="84"/>
      <c r="Q180" s="84"/>
      <c r="R180" s="84"/>
      <c r="S180" s="84"/>
      <c r="T180" s="85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175</v>
      </c>
      <c r="AU180" s="17" t="s">
        <v>82</v>
      </c>
    </row>
    <row r="181" spans="1:65" s="2" customFormat="1" ht="16.5" customHeight="1">
      <c r="A181" s="32"/>
      <c r="B181" s="33"/>
      <c r="C181" s="218" t="s">
        <v>809</v>
      </c>
      <c r="D181" s="218" t="s">
        <v>162</v>
      </c>
      <c r="E181" s="219" t="s">
        <v>1272</v>
      </c>
      <c r="F181" s="220" t="s">
        <v>1273</v>
      </c>
      <c r="G181" s="221" t="s">
        <v>643</v>
      </c>
      <c r="H181" s="222">
        <v>2</v>
      </c>
      <c r="I181" s="223">
        <v>397.89</v>
      </c>
      <c r="J181" s="223">
        <f>ROUND(I181*H181,2)</f>
        <v>795.78</v>
      </c>
      <c r="K181" s="220" t="s">
        <v>1</v>
      </c>
      <c r="L181" s="38"/>
      <c r="M181" s="224" t="s">
        <v>1</v>
      </c>
      <c r="N181" s="225" t="s">
        <v>40</v>
      </c>
      <c r="O181" s="226">
        <v>0</v>
      </c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28" t="s">
        <v>166</v>
      </c>
      <c r="AT181" s="228" t="s">
        <v>162</v>
      </c>
      <c r="AU181" s="228" t="s">
        <v>82</v>
      </c>
      <c r="AY181" s="17" t="s">
        <v>160</v>
      </c>
      <c r="BE181" s="229">
        <f>IF(N181="základní",J181,0)</f>
        <v>795.78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7" t="s">
        <v>82</v>
      </c>
      <c r="BK181" s="229">
        <f>ROUND(I181*H181,2)</f>
        <v>795.78</v>
      </c>
      <c r="BL181" s="17" t="s">
        <v>166</v>
      </c>
      <c r="BM181" s="228" t="s">
        <v>1274</v>
      </c>
    </row>
    <row r="182" spans="1:47" s="2" customFormat="1" ht="12">
      <c r="A182" s="32"/>
      <c r="B182" s="33"/>
      <c r="C182" s="34"/>
      <c r="D182" s="232" t="s">
        <v>175</v>
      </c>
      <c r="E182" s="34"/>
      <c r="F182" s="241" t="s">
        <v>1254</v>
      </c>
      <c r="G182" s="34"/>
      <c r="H182" s="34"/>
      <c r="I182" s="34"/>
      <c r="J182" s="34"/>
      <c r="K182" s="34"/>
      <c r="L182" s="38"/>
      <c r="M182" s="242"/>
      <c r="N182" s="243"/>
      <c r="O182" s="84"/>
      <c r="P182" s="84"/>
      <c r="Q182" s="84"/>
      <c r="R182" s="84"/>
      <c r="S182" s="84"/>
      <c r="T182" s="85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175</v>
      </c>
      <c r="AU182" s="17" t="s">
        <v>82</v>
      </c>
    </row>
    <row r="183" spans="1:65" s="2" customFormat="1" ht="16.5" customHeight="1">
      <c r="A183" s="32"/>
      <c r="B183" s="33"/>
      <c r="C183" s="218" t="s">
        <v>816</v>
      </c>
      <c r="D183" s="218" t="s">
        <v>162</v>
      </c>
      <c r="E183" s="219" t="s">
        <v>1275</v>
      </c>
      <c r="F183" s="220" t="s">
        <v>1276</v>
      </c>
      <c r="G183" s="221" t="s">
        <v>643</v>
      </c>
      <c r="H183" s="222">
        <v>2</v>
      </c>
      <c r="I183" s="223">
        <v>690.93</v>
      </c>
      <c r="J183" s="223">
        <f>ROUND(I183*H183,2)</f>
        <v>1381.86</v>
      </c>
      <c r="K183" s="220" t="s">
        <v>1</v>
      </c>
      <c r="L183" s="38"/>
      <c r="M183" s="224" t="s">
        <v>1</v>
      </c>
      <c r="N183" s="225" t="s">
        <v>40</v>
      </c>
      <c r="O183" s="226">
        <v>0</v>
      </c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28" t="s">
        <v>166</v>
      </c>
      <c r="AT183" s="228" t="s">
        <v>162</v>
      </c>
      <c r="AU183" s="228" t="s">
        <v>82</v>
      </c>
      <c r="AY183" s="17" t="s">
        <v>160</v>
      </c>
      <c r="BE183" s="229">
        <f>IF(N183="základní",J183,0)</f>
        <v>1381.86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7" t="s">
        <v>82</v>
      </c>
      <c r="BK183" s="229">
        <f>ROUND(I183*H183,2)</f>
        <v>1381.86</v>
      </c>
      <c r="BL183" s="17" t="s">
        <v>166</v>
      </c>
      <c r="BM183" s="228" t="s">
        <v>1277</v>
      </c>
    </row>
    <row r="184" spans="1:47" s="2" customFormat="1" ht="12">
      <c r="A184" s="32"/>
      <c r="B184" s="33"/>
      <c r="C184" s="34"/>
      <c r="D184" s="232" t="s">
        <v>175</v>
      </c>
      <c r="E184" s="34"/>
      <c r="F184" s="241" t="s">
        <v>1254</v>
      </c>
      <c r="G184" s="34"/>
      <c r="H184" s="34"/>
      <c r="I184" s="34"/>
      <c r="J184" s="34"/>
      <c r="K184" s="34"/>
      <c r="L184" s="38"/>
      <c r="M184" s="242"/>
      <c r="N184" s="243"/>
      <c r="O184" s="84"/>
      <c r="P184" s="84"/>
      <c r="Q184" s="84"/>
      <c r="R184" s="84"/>
      <c r="S184" s="84"/>
      <c r="T184" s="85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175</v>
      </c>
      <c r="AU184" s="17" t="s">
        <v>82</v>
      </c>
    </row>
    <row r="185" spans="1:65" s="2" customFormat="1" ht="16.5" customHeight="1">
      <c r="A185" s="32"/>
      <c r="B185" s="33"/>
      <c r="C185" s="218" t="s">
        <v>821</v>
      </c>
      <c r="D185" s="218" t="s">
        <v>162</v>
      </c>
      <c r="E185" s="219" t="s">
        <v>1278</v>
      </c>
      <c r="F185" s="220" t="s">
        <v>1279</v>
      </c>
      <c r="G185" s="221" t="s">
        <v>643</v>
      </c>
      <c r="H185" s="222">
        <v>1</v>
      </c>
      <c r="I185" s="223">
        <v>422.09</v>
      </c>
      <c r="J185" s="223">
        <f>ROUND(I185*H185,2)</f>
        <v>422.09</v>
      </c>
      <c r="K185" s="220" t="s">
        <v>1</v>
      </c>
      <c r="L185" s="38"/>
      <c r="M185" s="224" t="s">
        <v>1</v>
      </c>
      <c r="N185" s="225" t="s">
        <v>40</v>
      </c>
      <c r="O185" s="226">
        <v>0</v>
      </c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28" t="s">
        <v>166</v>
      </c>
      <c r="AT185" s="228" t="s">
        <v>162</v>
      </c>
      <c r="AU185" s="228" t="s">
        <v>82</v>
      </c>
      <c r="AY185" s="17" t="s">
        <v>160</v>
      </c>
      <c r="BE185" s="229">
        <f>IF(N185="základní",J185,0)</f>
        <v>422.09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7" t="s">
        <v>82</v>
      </c>
      <c r="BK185" s="229">
        <f>ROUND(I185*H185,2)</f>
        <v>422.09</v>
      </c>
      <c r="BL185" s="17" t="s">
        <v>166</v>
      </c>
      <c r="BM185" s="228" t="s">
        <v>1280</v>
      </c>
    </row>
    <row r="186" spans="1:47" s="2" customFormat="1" ht="12">
      <c r="A186" s="32"/>
      <c r="B186" s="33"/>
      <c r="C186" s="34"/>
      <c r="D186" s="232" t="s">
        <v>175</v>
      </c>
      <c r="E186" s="34"/>
      <c r="F186" s="241" t="s">
        <v>1254</v>
      </c>
      <c r="G186" s="34"/>
      <c r="H186" s="34"/>
      <c r="I186" s="34"/>
      <c r="J186" s="34"/>
      <c r="K186" s="34"/>
      <c r="L186" s="38"/>
      <c r="M186" s="256"/>
      <c r="N186" s="257"/>
      <c r="O186" s="258"/>
      <c r="P186" s="258"/>
      <c r="Q186" s="258"/>
      <c r="R186" s="258"/>
      <c r="S186" s="258"/>
      <c r="T186" s="2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175</v>
      </c>
      <c r="AU186" s="17" t="s">
        <v>82</v>
      </c>
    </row>
    <row r="187" spans="1:31" s="2" customFormat="1" ht="6.95" customHeight="1">
      <c r="A187" s="32"/>
      <c r="B187" s="59"/>
      <c r="C187" s="60"/>
      <c r="D187" s="60"/>
      <c r="E187" s="60"/>
      <c r="F187" s="60"/>
      <c r="G187" s="60"/>
      <c r="H187" s="60"/>
      <c r="I187" s="60"/>
      <c r="J187" s="60"/>
      <c r="K187" s="60"/>
      <c r="L187" s="38"/>
      <c r="M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</row>
  </sheetData>
  <sheetProtection password="CC35" sheet="1" objects="1" scenarios="1" formatColumns="0" formatRows="0" autoFilter="0"/>
  <autoFilter ref="C120:K18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84</v>
      </c>
    </row>
    <row r="4" spans="2:46" s="1" customFormat="1" ht="24.95" customHeight="1">
      <c r="B4" s="20"/>
      <c r="D4" s="141" t="s">
        <v>132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14</v>
      </c>
      <c r="L6" s="20"/>
    </row>
    <row r="7" spans="2:12" s="1" customFormat="1" ht="16.5" customHeight="1">
      <c r="B7" s="20"/>
      <c r="E7" s="144" t="str">
        <f>'Rekapitulace stavby'!K6</f>
        <v>Svratouch, protipovodňové úpravy potoka Řivnáč</v>
      </c>
      <c r="F7" s="143"/>
      <c r="G7" s="143"/>
      <c r="H7" s="143"/>
      <c r="L7" s="20"/>
    </row>
    <row r="8" spans="2:12" s="1" customFormat="1" ht="12" customHeight="1">
      <c r="B8" s="20"/>
      <c r="D8" s="143" t="s">
        <v>133</v>
      </c>
      <c r="L8" s="20"/>
    </row>
    <row r="9" spans="1:31" s="2" customFormat="1" ht="16.5" customHeight="1">
      <c r="A9" s="32"/>
      <c r="B9" s="38"/>
      <c r="C9" s="32"/>
      <c r="D9" s="32"/>
      <c r="E9" s="144" t="s">
        <v>1178</v>
      </c>
      <c r="F9" s="32"/>
      <c r="G9" s="32"/>
      <c r="H9" s="32"/>
      <c r="I9" s="32"/>
      <c r="J9" s="32"/>
      <c r="K9" s="32"/>
      <c r="L9" s="56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8"/>
      <c r="C10" s="32"/>
      <c r="D10" s="143" t="s">
        <v>135</v>
      </c>
      <c r="E10" s="32"/>
      <c r="F10" s="32"/>
      <c r="G10" s="32"/>
      <c r="H10" s="32"/>
      <c r="I10" s="32"/>
      <c r="J10" s="32"/>
      <c r="K10" s="32"/>
      <c r="L10" s="56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8"/>
      <c r="C11" s="32"/>
      <c r="D11" s="32"/>
      <c r="E11" s="145" t="s">
        <v>1281</v>
      </c>
      <c r="F11" s="32"/>
      <c r="G11" s="32"/>
      <c r="H11" s="32"/>
      <c r="I11" s="32"/>
      <c r="J11" s="32"/>
      <c r="K11" s="32"/>
      <c r="L11" s="56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8"/>
      <c r="C12" s="32"/>
      <c r="D12" s="32"/>
      <c r="E12" s="32"/>
      <c r="F12" s="32"/>
      <c r="G12" s="32"/>
      <c r="H12" s="32"/>
      <c r="I12" s="32"/>
      <c r="J12" s="32"/>
      <c r="K12" s="32"/>
      <c r="L12" s="56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8"/>
      <c r="C13" s="32"/>
      <c r="D13" s="143" t="s">
        <v>16</v>
      </c>
      <c r="E13" s="32"/>
      <c r="F13" s="134" t="s">
        <v>1</v>
      </c>
      <c r="G13" s="32"/>
      <c r="H13" s="32"/>
      <c r="I13" s="143" t="s">
        <v>17</v>
      </c>
      <c r="J13" s="134" t="s">
        <v>1</v>
      </c>
      <c r="K13" s="32"/>
      <c r="L13" s="56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43" t="s">
        <v>18</v>
      </c>
      <c r="E14" s="32"/>
      <c r="F14" s="134" t="s">
        <v>19</v>
      </c>
      <c r="G14" s="32"/>
      <c r="H14" s="32"/>
      <c r="I14" s="143" t="s">
        <v>20</v>
      </c>
      <c r="J14" s="146" t="str">
        <f>'Rekapitulace stavby'!AN8</f>
        <v>23. 10. 2020</v>
      </c>
      <c r="K14" s="32"/>
      <c r="L14" s="56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8" customHeight="1">
      <c r="A15" s="32"/>
      <c r="B15" s="38"/>
      <c r="C15" s="32"/>
      <c r="D15" s="32"/>
      <c r="E15" s="32"/>
      <c r="F15" s="32"/>
      <c r="G15" s="32"/>
      <c r="H15" s="32"/>
      <c r="I15" s="32"/>
      <c r="J15" s="32"/>
      <c r="K15" s="32"/>
      <c r="L15" s="56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8"/>
      <c r="C16" s="32"/>
      <c r="D16" s="143" t="s">
        <v>22</v>
      </c>
      <c r="E16" s="32"/>
      <c r="F16" s="32"/>
      <c r="G16" s="32"/>
      <c r="H16" s="32"/>
      <c r="I16" s="143" t="s">
        <v>23</v>
      </c>
      <c r="J16" s="134" t="s">
        <v>1</v>
      </c>
      <c r="K16" s="32"/>
      <c r="L16" s="56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8"/>
      <c r="C17" s="32"/>
      <c r="D17" s="32"/>
      <c r="E17" s="134" t="s">
        <v>24</v>
      </c>
      <c r="F17" s="32"/>
      <c r="G17" s="32"/>
      <c r="H17" s="32"/>
      <c r="I17" s="143" t="s">
        <v>25</v>
      </c>
      <c r="J17" s="134" t="s">
        <v>1</v>
      </c>
      <c r="K17" s="32"/>
      <c r="L17" s="56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8"/>
      <c r="C18" s="32"/>
      <c r="D18" s="32"/>
      <c r="E18" s="32"/>
      <c r="F18" s="32"/>
      <c r="G18" s="32"/>
      <c r="H18" s="32"/>
      <c r="I18" s="32"/>
      <c r="J18" s="32"/>
      <c r="K18" s="32"/>
      <c r="L18" s="56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8"/>
      <c r="C19" s="32"/>
      <c r="D19" s="143" t="s">
        <v>26</v>
      </c>
      <c r="E19" s="32"/>
      <c r="F19" s="32"/>
      <c r="G19" s="32"/>
      <c r="H19" s="32"/>
      <c r="I19" s="143" t="s">
        <v>23</v>
      </c>
      <c r="J19" s="134" t="str">
        <f>'Rekapitulace stavby'!AN13</f>
        <v/>
      </c>
      <c r="K19" s="32"/>
      <c r="L19" s="56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8"/>
      <c r="C20" s="32"/>
      <c r="D20" s="32"/>
      <c r="E20" s="134" t="str">
        <f>'Rekapitulace stavby'!E14</f>
        <v xml:space="preserve"> </v>
      </c>
      <c r="F20" s="134"/>
      <c r="G20" s="134"/>
      <c r="H20" s="134"/>
      <c r="I20" s="143" t="s">
        <v>25</v>
      </c>
      <c r="J20" s="134" t="str">
        <f>'Rekapitulace stavby'!AN14</f>
        <v/>
      </c>
      <c r="K20" s="32"/>
      <c r="L20" s="56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8"/>
      <c r="C21" s="32"/>
      <c r="D21" s="32"/>
      <c r="E21" s="32"/>
      <c r="F21" s="32"/>
      <c r="G21" s="32"/>
      <c r="H21" s="32"/>
      <c r="I21" s="32"/>
      <c r="J21" s="32"/>
      <c r="K21" s="32"/>
      <c r="L21" s="56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8"/>
      <c r="C22" s="32"/>
      <c r="D22" s="143" t="s">
        <v>28</v>
      </c>
      <c r="E22" s="32"/>
      <c r="F22" s="32"/>
      <c r="G22" s="32"/>
      <c r="H22" s="32"/>
      <c r="I22" s="143" t="s">
        <v>23</v>
      </c>
      <c r="J22" s="134" t="s">
        <v>1</v>
      </c>
      <c r="K22" s="32"/>
      <c r="L22" s="56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8"/>
      <c r="C23" s="32"/>
      <c r="D23" s="32"/>
      <c r="E23" s="134" t="s">
        <v>669</v>
      </c>
      <c r="F23" s="32"/>
      <c r="G23" s="32"/>
      <c r="H23" s="32"/>
      <c r="I23" s="143" t="s">
        <v>25</v>
      </c>
      <c r="J23" s="134" t="s">
        <v>1</v>
      </c>
      <c r="K23" s="32"/>
      <c r="L23" s="56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8"/>
      <c r="C24" s="32"/>
      <c r="D24" s="32"/>
      <c r="E24" s="32"/>
      <c r="F24" s="32"/>
      <c r="G24" s="32"/>
      <c r="H24" s="32"/>
      <c r="I24" s="32"/>
      <c r="J24" s="32"/>
      <c r="K24" s="32"/>
      <c r="L24" s="5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8"/>
      <c r="C25" s="32"/>
      <c r="D25" s="143" t="s">
        <v>33</v>
      </c>
      <c r="E25" s="32"/>
      <c r="F25" s="32"/>
      <c r="G25" s="32"/>
      <c r="H25" s="32"/>
      <c r="I25" s="143" t="s">
        <v>23</v>
      </c>
      <c r="J25" s="134" t="s">
        <v>1</v>
      </c>
      <c r="K25" s="32"/>
      <c r="L25" s="56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8"/>
      <c r="C26" s="32"/>
      <c r="D26" s="32"/>
      <c r="E26" s="134" t="s">
        <v>669</v>
      </c>
      <c r="F26" s="32"/>
      <c r="G26" s="32"/>
      <c r="H26" s="32"/>
      <c r="I26" s="143" t="s">
        <v>25</v>
      </c>
      <c r="J26" s="134" t="s">
        <v>1</v>
      </c>
      <c r="K26" s="32"/>
      <c r="L26" s="56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8"/>
      <c r="C27" s="32"/>
      <c r="D27" s="32"/>
      <c r="E27" s="32"/>
      <c r="F27" s="32"/>
      <c r="G27" s="32"/>
      <c r="H27" s="32"/>
      <c r="I27" s="32"/>
      <c r="J27" s="32"/>
      <c r="K27" s="32"/>
      <c r="L27" s="56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8"/>
      <c r="C28" s="32"/>
      <c r="D28" s="143" t="s">
        <v>34</v>
      </c>
      <c r="E28" s="32"/>
      <c r="F28" s="32"/>
      <c r="G28" s="32"/>
      <c r="H28" s="32"/>
      <c r="I28" s="32"/>
      <c r="J28" s="32"/>
      <c r="K28" s="32"/>
      <c r="L28" s="56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47"/>
      <c r="B29" s="148"/>
      <c r="C29" s="147"/>
      <c r="D29" s="147"/>
      <c r="E29" s="149" t="s">
        <v>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2"/>
      <c r="B30" s="38"/>
      <c r="C30" s="32"/>
      <c r="D30" s="32"/>
      <c r="E30" s="32"/>
      <c r="F30" s="32"/>
      <c r="G30" s="32"/>
      <c r="H30" s="32"/>
      <c r="I30" s="32"/>
      <c r="J30" s="32"/>
      <c r="K30" s="32"/>
      <c r="L30" s="56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51"/>
      <c r="E31" s="151"/>
      <c r="F31" s="151"/>
      <c r="G31" s="151"/>
      <c r="H31" s="151"/>
      <c r="I31" s="151"/>
      <c r="J31" s="151"/>
      <c r="K31" s="151"/>
      <c r="L31" s="56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8"/>
      <c r="C32" s="32"/>
      <c r="D32" s="152" t="s">
        <v>35</v>
      </c>
      <c r="E32" s="32"/>
      <c r="F32" s="32"/>
      <c r="G32" s="32"/>
      <c r="H32" s="32"/>
      <c r="I32" s="32"/>
      <c r="J32" s="153">
        <f>ROUND(J121,2)</f>
        <v>123294</v>
      </c>
      <c r="K32" s="32"/>
      <c r="L32" s="56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8"/>
      <c r="C33" s="32"/>
      <c r="D33" s="151"/>
      <c r="E33" s="151"/>
      <c r="F33" s="151"/>
      <c r="G33" s="151"/>
      <c r="H33" s="151"/>
      <c r="I33" s="151"/>
      <c r="J33" s="151"/>
      <c r="K33" s="151"/>
      <c r="L33" s="56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32"/>
      <c r="F34" s="154" t="s">
        <v>37</v>
      </c>
      <c r="G34" s="32"/>
      <c r="H34" s="32"/>
      <c r="I34" s="154" t="s">
        <v>36</v>
      </c>
      <c r="J34" s="154" t="s">
        <v>38</v>
      </c>
      <c r="K34" s="32"/>
      <c r="L34" s="56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8"/>
      <c r="C35" s="32"/>
      <c r="D35" s="155" t="s">
        <v>39</v>
      </c>
      <c r="E35" s="143" t="s">
        <v>40</v>
      </c>
      <c r="F35" s="156">
        <f>ROUND((SUM(BE121:BE219)),2)</f>
        <v>123294</v>
      </c>
      <c r="G35" s="32"/>
      <c r="H35" s="32"/>
      <c r="I35" s="157">
        <v>0.21</v>
      </c>
      <c r="J35" s="156">
        <f>ROUND(((SUM(BE121:BE219))*I35),2)</f>
        <v>25891.74</v>
      </c>
      <c r="K35" s="32"/>
      <c r="L35" s="56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8"/>
      <c r="C36" s="32"/>
      <c r="D36" s="32"/>
      <c r="E36" s="143" t="s">
        <v>41</v>
      </c>
      <c r="F36" s="156">
        <f>ROUND((SUM(BF121:BF219)),2)</f>
        <v>0</v>
      </c>
      <c r="G36" s="32"/>
      <c r="H36" s="32"/>
      <c r="I36" s="157">
        <v>0.15</v>
      </c>
      <c r="J36" s="156">
        <f>ROUND(((SUM(BF121:BF219))*I36),2)</f>
        <v>0</v>
      </c>
      <c r="K36" s="32"/>
      <c r="L36" s="56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43" t="s">
        <v>42</v>
      </c>
      <c r="F37" s="156">
        <f>ROUND((SUM(BG121:BG219)),2)</f>
        <v>0</v>
      </c>
      <c r="G37" s="32"/>
      <c r="H37" s="32"/>
      <c r="I37" s="157">
        <v>0.21</v>
      </c>
      <c r="J37" s="156">
        <f>0</f>
        <v>0</v>
      </c>
      <c r="K37" s="32"/>
      <c r="L37" s="56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8"/>
      <c r="C38" s="32"/>
      <c r="D38" s="32"/>
      <c r="E38" s="143" t="s">
        <v>43</v>
      </c>
      <c r="F38" s="156">
        <f>ROUND((SUM(BH121:BH219)),2)</f>
        <v>0</v>
      </c>
      <c r="G38" s="32"/>
      <c r="H38" s="32"/>
      <c r="I38" s="157">
        <v>0.15</v>
      </c>
      <c r="J38" s="156">
        <f>0</f>
        <v>0</v>
      </c>
      <c r="K38" s="32"/>
      <c r="L38" s="56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8"/>
      <c r="C39" s="32"/>
      <c r="D39" s="32"/>
      <c r="E39" s="143" t="s">
        <v>44</v>
      </c>
      <c r="F39" s="156">
        <f>ROUND((SUM(BI121:BI219)),2)</f>
        <v>0</v>
      </c>
      <c r="G39" s="32"/>
      <c r="H39" s="32"/>
      <c r="I39" s="157">
        <v>0</v>
      </c>
      <c r="J39" s="156">
        <f>0</f>
        <v>0</v>
      </c>
      <c r="K39" s="32"/>
      <c r="L39" s="56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8"/>
      <c r="C40" s="32"/>
      <c r="D40" s="32"/>
      <c r="E40" s="32"/>
      <c r="F40" s="32"/>
      <c r="G40" s="32"/>
      <c r="H40" s="32"/>
      <c r="I40" s="32"/>
      <c r="J40" s="32"/>
      <c r="K40" s="32"/>
      <c r="L40" s="56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8"/>
      <c r="C41" s="158"/>
      <c r="D41" s="159" t="s">
        <v>45</v>
      </c>
      <c r="E41" s="160"/>
      <c r="F41" s="160"/>
      <c r="G41" s="161" t="s">
        <v>46</v>
      </c>
      <c r="H41" s="162" t="s">
        <v>47</v>
      </c>
      <c r="I41" s="160"/>
      <c r="J41" s="163">
        <f>SUM(J32:J39)</f>
        <v>149185.74</v>
      </c>
      <c r="K41" s="164"/>
      <c r="L41" s="56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8"/>
      <c r="C42" s="32"/>
      <c r="D42" s="32"/>
      <c r="E42" s="32"/>
      <c r="F42" s="32"/>
      <c r="G42" s="32"/>
      <c r="H42" s="32"/>
      <c r="I42" s="32"/>
      <c r="J42" s="32"/>
      <c r="K42" s="32"/>
      <c r="L42" s="56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6"/>
      <c r="D50" s="165" t="s">
        <v>48</v>
      </c>
      <c r="E50" s="166"/>
      <c r="F50" s="166"/>
      <c r="G50" s="165" t="s">
        <v>49</v>
      </c>
      <c r="H50" s="166"/>
      <c r="I50" s="166"/>
      <c r="J50" s="166"/>
      <c r="K50" s="166"/>
      <c r="L50" s="56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2"/>
      <c r="B61" s="38"/>
      <c r="C61" s="32"/>
      <c r="D61" s="167" t="s">
        <v>50</v>
      </c>
      <c r="E61" s="168"/>
      <c r="F61" s="169" t="s">
        <v>51</v>
      </c>
      <c r="G61" s="167" t="s">
        <v>50</v>
      </c>
      <c r="H61" s="168"/>
      <c r="I61" s="168"/>
      <c r="J61" s="170" t="s">
        <v>51</v>
      </c>
      <c r="K61" s="168"/>
      <c r="L61" s="56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2"/>
      <c r="B65" s="38"/>
      <c r="C65" s="32"/>
      <c r="D65" s="165" t="s">
        <v>52</v>
      </c>
      <c r="E65" s="171"/>
      <c r="F65" s="171"/>
      <c r="G65" s="165" t="s">
        <v>53</v>
      </c>
      <c r="H65" s="171"/>
      <c r="I65" s="171"/>
      <c r="J65" s="171"/>
      <c r="K65" s="171"/>
      <c r="L65" s="56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2"/>
      <c r="B76" s="38"/>
      <c r="C76" s="32"/>
      <c r="D76" s="167" t="s">
        <v>50</v>
      </c>
      <c r="E76" s="168"/>
      <c r="F76" s="169" t="s">
        <v>51</v>
      </c>
      <c r="G76" s="167" t="s">
        <v>50</v>
      </c>
      <c r="H76" s="168"/>
      <c r="I76" s="168"/>
      <c r="J76" s="170" t="s">
        <v>51</v>
      </c>
      <c r="K76" s="168"/>
      <c r="L76" s="56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56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56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3" t="s">
        <v>137</v>
      </c>
      <c r="D82" s="34"/>
      <c r="E82" s="34"/>
      <c r="F82" s="34"/>
      <c r="G82" s="34"/>
      <c r="H82" s="34"/>
      <c r="I82" s="34"/>
      <c r="J82" s="34"/>
      <c r="K82" s="34"/>
      <c r="L82" s="56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9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76" t="str">
        <f>E7</f>
        <v>Svratouch, protipovodňové úpravy potoka Řivnáč</v>
      </c>
      <c r="F85" s="29"/>
      <c r="G85" s="29"/>
      <c r="H85" s="29"/>
      <c r="I85" s="34"/>
      <c r="J85" s="34"/>
      <c r="K85" s="34"/>
      <c r="L85" s="56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2"/>
      <c r="B87" s="33"/>
      <c r="C87" s="34"/>
      <c r="D87" s="34"/>
      <c r="E87" s="176" t="s">
        <v>1178</v>
      </c>
      <c r="F87" s="34"/>
      <c r="G87" s="34"/>
      <c r="H87" s="34"/>
      <c r="I87" s="34"/>
      <c r="J87" s="34"/>
      <c r="K87" s="34"/>
      <c r="L87" s="56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9" t="s">
        <v>135</v>
      </c>
      <c r="D88" s="34"/>
      <c r="E88" s="34"/>
      <c r="F88" s="34"/>
      <c r="G88" s="34"/>
      <c r="H88" s="34"/>
      <c r="I88" s="34"/>
      <c r="J88" s="34"/>
      <c r="K88" s="34"/>
      <c r="L88" s="56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69" t="str">
        <f>E11</f>
        <v>SO 03.2 - 2.ETAPA</v>
      </c>
      <c r="F89" s="34"/>
      <c r="G89" s="34"/>
      <c r="H89" s="34"/>
      <c r="I89" s="34"/>
      <c r="J89" s="34"/>
      <c r="K89" s="34"/>
      <c r="L89" s="56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9" t="s">
        <v>18</v>
      </c>
      <c r="D91" s="34"/>
      <c r="E91" s="34"/>
      <c r="F91" s="26" t="str">
        <f>F14</f>
        <v>Svratouch</v>
      </c>
      <c r="G91" s="34"/>
      <c r="H91" s="34"/>
      <c r="I91" s="29" t="s">
        <v>20</v>
      </c>
      <c r="J91" s="72" t="str">
        <f>IF(J14="","",J14)</f>
        <v>23. 10. 2020</v>
      </c>
      <c r="K91" s="34"/>
      <c r="L91" s="56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customHeight="1">
      <c r="A93" s="32"/>
      <c r="B93" s="33"/>
      <c r="C93" s="29" t="s">
        <v>22</v>
      </c>
      <c r="D93" s="34"/>
      <c r="E93" s="34"/>
      <c r="F93" s="26" t="str">
        <f>E17</f>
        <v>Obec Svratouch</v>
      </c>
      <c r="G93" s="34"/>
      <c r="H93" s="34"/>
      <c r="I93" s="29" t="s">
        <v>28</v>
      </c>
      <c r="J93" s="30" t="str">
        <f>E23</f>
        <v>Optima spol. s.r.o.</v>
      </c>
      <c r="K93" s="34"/>
      <c r="L93" s="56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15" customHeight="1">
      <c r="A94" s="32"/>
      <c r="B94" s="33"/>
      <c r="C94" s="29" t="s">
        <v>26</v>
      </c>
      <c r="D94" s="34"/>
      <c r="E94" s="34"/>
      <c r="F94" s="26" t="str">
        <f>IF(E20="","",E20)</f>
        <v xml:space="preserve"> </v>
      </c>
      <c r="G94" s="34"/>
      <c r="H94" s="34"/>
      <c r="I94" s="29" t="s">
        <v>33</v>
      </c>
      <c r="J94" s="30" t="str">
        <f>E26</f>
        <v>Optima spol. s.r.o.</v>
      </c>
      <c r="K94" s="34"/>
      <c r="L94" s="56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77" t="s">
        <v>138</v>
      </c>
      <c r="D96" s="178"/>
      <c r="E96" s="178"/>
      <c r="F96" s="178"/>
      <c r="G96" s="178"/>
      <c r="H96" s="178"/>
      <c r="I96" s="178"/>
      <c r="J96" s="179" t="s">
        <v>139</v>
      </c>
      <c r="K96" s="178"/>
      <c r="L96" s="56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8" customHeight="1">
      <c r="A98" s="32"/>
      <c r="B98" s="33"/>
      <c r="C98" s="180" t="s">
        <v>140</v>
      </c>
      <c r="D98" s="34"/>
      <c r="E98" s="34"/>
      <c r="F98" s="34"/>
      <c r="G98" s="34"/>
      <c r="H98" s="34"/>
      <c r="I98" s="34"/>
      <c r="J98" s="103">
        <f>J121</f>
        <v>123293.99999999999</v>
      </c>
      <c r="K98" s="34"/>
      <c r="L98" s="56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141</v>
      </c>
    </row>
    <row r="99" spans="1:31" s="9" customFormat="1" ht="24.95" customHeight="1">
      <c r="A99" s="9"/>
      <c r="B99" s="181"/>
      <c r="C99" s="182"/>
      <c r="D99" s="183" t="s">
        <v>1282</v>
      </c>
      <c r="E99" s="184"/>
      <c r="F99" s="184"/>
      <c r="G99" s="184"/>
      <c r="H99" s="184"/>
      <c r="I99" s="184"/>
      <c r="J99" s="185">
        <f>J122</f>
        <v>123293.99999999999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2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56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56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6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3" t="s">
        <v>145</v>
      </c>
      <c r="D106" s="34"/>
      <c r="E106" s="34"/>
      <c r="F106" s="34"/>
      <c r="G106" s="34"/>
      <c r="H106" s="34"/>
      <c r="I106" s="34"/>
      <c r="J106" s="34"/>
      <c r="K106" s="34"/>
      <c r="L106" s="56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9" t="s">
        <v>14</v>
      </c>
      <c r="D108" s="34"/>
      <c r="E108" s="34"/>
      <c r="F108" s="34"/>
      <c r="G108" s="34"/>
      <c r="H108" s="34"/>
      <c r="I108" s="34"/>
      <c r="J108" s="34"/>
      <c r="K108" s="34"/>
      <c r="L108" s="56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4"/>
      <c r="D109" s="34"/>
      <c r="E109" s="176" t="str">
        <f>E7</f>
        <v>Svratouch, protipovodňové úpravy potoka Řivnáč</v>
      </c>
      <c r="F109" s="29"/>
      <c r="G109" s="29"/>
      <c r="H109" s="29"/>
      <c r="I109" s="34"/>
      <c r="J109" s="34"/>
      <c r="K109" s="34"/>
      <c r="L109" s="56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2:12" s="1" customFormat="1" ht="12" customHeight="1">
      <c r="B110" s="21"/>
      <c r="C110" s="29" t="s">
        <v>133</v>
      </c>
      <c r="D110" s="22"/>
      <c r="E110" s="22"/>
      <c r="F110" s="22"/>
      <c r="G110" s="22"/>
      <c r="H110" s="22"/>
      <c r="I110" s="22"/>
      <c r="J110" s="22"/>
      <c r="K110" s="22"/>
      <c r="L110" s="20"/>
    </row>
    <row r="111" spans="1:31" s="2" customFormat="1" ht="16.5" customHeight="1">
      <c r="A111" s="32"/>
      <c r="B111" s="33"/>
      <c r="C111" s="34"/>
      <c r="D111" s="34"/>
      <c r="E111" s="176" t="s">
        <v>1178</v>
      </c>
      <c r="F111" s="34"/>
      <c r="G111" s="34"/>
      <c r="H111" s="34"/>
      <c r="I111" s="34"/>
      <c r="J111" s="34"/>
      <c r="K111" s="34"/>
      <c r="L111" s="56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9" t="s">
        <v>135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4"/>
      <c r="D113" s="34"/>
      <c r="E113" s="69" t="str">
        <f>E11</f>
        <v>SO 03.2 - 2.ETAPA</v>
      </c>
      <c r="F113" s="34"/>
      <c r="G113" s="34"/>
      <c r="H113" s="34"/>
      <c r="I113" s="34"/>
      <c r="J113" s="34"/>
      <c r="K113" s="34"/>
      <c r="L113" s="56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9" t="s">
        <v>18</v>
      </c>
      <c r="D115" s="34"/>
      <c r="E115" s="34"/>
      <c r="F115" s="26" t="str">
        <f>F14</f>
        <v>Svratouch</v>
      </c>
      <c r="G115" s="34"/>
      <c r="H115" s="34"/>
      <c r="I115" s="29" t="s">
        <v>20</v>
      </c>
      <c r="J115" s="72" t="str">
        <f>IF(J14="","",J14)</f>
        <v>23. 10. 2020</v>
      </c>
      <c r="K115" s="34"/>
      <c r="L115" s="56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15" customHeight="1">
      <c r="A117" s="32"/>
      <c r="B117" s="33"/>
      <c r="C117" s="29" t="s">
        <v>22</v>
      </c>
      <c r="D117" s="34"/>
      <c r="E117" s="34"/>
      <c r="F117" s="26" t="str">
        <f>E17</f>
        <v>Obec Svratouch</v>
      </c>
      <c r="G117" s="34"/>
      <c r="H117" s="34"/>
      <c r="I117" s="29" t="s">
        <v>28</v>
      </c>
      <c r="J117" s="30" t="str">
        <f>E23</f>
        <v>Optima spol. s.r.o.</v>
      </c>
      <c r="K117" s="34"/>
      <c r="L117" s="56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15" customHeight="1">
      <c r="A118" s="32"/>
      <c r="B118" s="33"/>
      <c r="C118" s="29" t="s">
        <v>26</v>
      </c>
      <c r="D118" s="34"/>
      <c r="E118" s="34"/>
      <c r="F118" s="26" t="str">
        <f>IF(E20="","",E20)</f>
        <v xml:space="preserve"> </v>
      </c>
      <c r="G118" s="34"/>
      <c r="H118" s="34"/>
      <c r="I118" s="29" t="s">
        <v>33</v>
      </c>
      <c r="J118" s="30" t="str">
        <f>E26</f>
        <v>Optima spol. s.r.o.</v>
      </c>
      <c r="K118" s="34"/>
      <c r="L118" s="56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92"/>
      <c r="B120" s="193"/>
      <c r="C120" s="194" t="s">
        <v>146</v>
      </c>
      <c r="D120" s="195" t="s">
        <v>60</v>
      </c>
      <c r="E120" s="195" t="s">
        <v>56</v>
      </c>
      <c r="F120" s="195" t="s">
        <v>57</v>
      </c>
      <c r="G120" s="195" t="s">
        <v>147</v>
      </c>
      <c r="H120" s="195" t="s">
        <v>148</v>
      </c>
      <c r="I120" s="195" t="s">
        <v>149</v>
      </c>
      <c r="J120" s="195" t="s">
        <v>139</v>
      </c>
      <c r="K120" s="196" t="s">
        <v>150</v>
      </c>
      <c r="L120" s="197"/>
      <c r="M120" s="93" t="s">
        <v>1</v>
      </c>
      <c r="N120" s="94" t="s">
        <v>39</v>
      </c>
      <c r="O120" s="94" t="s">
        <v>151</v>
      </c>
      <c r="P120" s="94" t="s">
        <v>152</v>
      </c>
      <c r="Q120" s="94" t="s">
        <v>153</v>
      </c>
      <c r="R120" s="94" t="s">
        <v>154</v>
      </c>
      <c r="S120" s="94" t="s">
        <v>155</v>
      </c>
      <c r="T120" s="95" t="s">
        <v>156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2"/>
      <c r="B121" s="33"/>
      <c r="C121" s="100" t="s">
        <v>157</v>
      </c>
      <c r="D121" s="34"/>
      <c r="E121" s="34"/>
      <c r="F121" s="34"/>
      <c r="G121" s="34"/>
      <c r="H121" s="34"/>
      <c r="I121" s="34"/>
      <c r="J121" s="198">
        <f>BK121</f>
        <v>123293.99999999999</v>
      </c>
      <c r="K121" s="34"/>
      <c r="L121" s="38"/>
      <c r="M121" s="96"/>
      <c r="N121" s="199"/>
      <c r="O121" s="97"/>
      <c r="P121" s="200">
        <f>P122</f>
        <v>0</v>
      </c>
      <c r="Q121" s="97"/>
      <c r="R121" s="200">
        <f>R122</f>
        <v>0</v>
      </c>
      <c r="S121" s="97"/>
      <c r="T121" s="201">
        <f>T122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74</v>
      </c>
      <c r="AU121" s="17" t="s">
        <v>141</v>
      </c>
      <c r="BK121" s="202">
        <f>BK122</f>
        <v>123293.99999999999</v>
      </c>
    </row>
    <row r="122" spans="1:63" s="12" customFormat="1" ht="25.9" customHeight="1">
      <c r="A122" s="12"/>
      <c r="B122" s="203"/>
      <c r="C122" s="204"/>
      <c r="D122" s="205" t="s">
        <v>74</v>
      </c>
      <c r="E122" s="206" t="s">
        <v>1283</v>
      </c>
      <c r="F122" s="206" t="s">
        <v>1284</v>
      </c>
      <c r="G122" s="204"/>
      <c r="H122" s="204"/>
      <c r="I122" s="204"/>
      <c r="J122" s="207">
        <f>BK122</f>
        <v>123293.99999999999</v>
      </c>
      <c r="K122" s="204"/>
      <c r="L122" s="208"/>
      <c r="M122" s="209"/>
      <c r="N122" s="210"/>
      <c r="O122" s="210"/>
      <c r="P122" s="211">
        <f>SUM(P123:P219)</f>
        <v>0</v>
      </c>
      <c r="Q122" s="210"/>
      <c r="R122" s="211">
        <f>SUM(R123:R219)</f>
        <v>0</v>
      </c>
      <c r="S122" s="210"/>
      <c r="T122" s="212">
        <f>SUM(T123:T219)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82</v>
      </c>
      <c r="AT122" s="214" t="s">
        <v>74</v>
      </c>
      <c r="AU122" s="214" t="s">
        <v>75</v>
      </c>
      <c r="AY122" s="213" t="s">
        <v>160</v>
      </c>
      <c r="BK122" s="215">
        <f>SUM(BK123:BK219)</f>
        <v>123293.99999999999</v>
      </c>
    </row>
    <row r="123" spans="1:65" s="2" customFormat="1" ht="16.5" customHeight="1">
      <c r="A123" s="32"/>
      <c r="B123" s="33"/>
      <c r="C123" s="218" t="s">
        <v>82</v>
      </c>
      <c r="D123" s="218" t="s">
        <v>162</v>
      </c>
      <c r="E123" s="219" t="s">
        <v>1251</v>
      </c>
      <c r="F123" s="220" t="s">
        <v>1252</v>
      </c>
      <c r="G123" s="221" t="s">
        <v>172</v>
      </c>
      <c r="H123" s="222">
        <v>40</v>
      </c>
      <c r="I123" s="223">
        <v>15.8</v>
      </c>
      <c r="J123" s="223">
        <f>ROUND(I123*H123,2)</f>
        <v>632</v>
      </c>
      <c r="K123" s="220" t="s">
        <v>1</v>
      </c>
      <c r="L123" s="38"/>
      <c r="M123" s="224" t="s">
        <v>1</v>
      </c>
      <c r="N123" s="225" t="s">
        <v>40</v>
      </c>
      <c r="O123" s="226">
        <v>0</v>
      </c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28" t="s">
        <v>166</v>
      </c>
      <c r="AT123" s="228" t="s">
        <v>162</v>
      </c>
      <c r="AU123" s="228" t="s">
        <v>82</v>
      </c>
      <c r="AY123" s="17" t="s">
        <v>160</v>
      </c>
      <c r="BE123" s="229">
        <f>IF(N123="základní",J123,0)</f>
        <v>632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7" t="s">
        <v>82</v>
      </c>
      <c r="BK123" s="229">
        <f>ROUND(I123*H123,2)</f>
        <v>632</v>
      </c>
      <c r="BL123" s="17" t="s">
        <v>166</v>
      </c>
      <c r="BM123" s="228" t="s">
        <v>1285</v>
      </c>
    </row>
    <row r="124" spans="1:47" s="2" customFormat="1" ht="12">
      <c r="A124" s="32"/>
      <c r="B124" s="33"/>
      <c r="C124" s="34"/>
      <c r="D124" s="232" t="s">
        <v>175</v>
      </c>
      <c r="E124" s="34"/>
      <c r="F124" s="241" t="s">
        <v>1286</v>
      </c>
      <c r="G124" s="34"/>
      <c r="H124" s="34"/>
      <c r="I124" s="34"/>
      <c r="J124" s="34"/>
      <c r="K124" s="34"/>
      <c r="L124" s="38"/>
      <c r="M124" s="242"/>
      <c r="N124" s="243"/>
      <c r="O124" s="84"/>
      <c r="P124" s="84"/>
      <c r="Q124" s="84"/>
      <c r="R124" s="84"/>
      <c r="S124" s="84"/>
      <c r="T124" s="85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175</v>
      </c>
      <c r="AU124" s="17" t="s">
        <v>82</v>
      </c>
    </row>
    <row r="125" spans="1:65" s="2" customFormat="1" ht="16.5" customHeight="1">
      <c r="A125" s="32"/>
      <c r="B125" s="33"/>
      <c r="C125" s="218" t="s">
        <v>84</v>
      </c>
      <c r="D125" s="218" t="s">
        <v>162</v>
      </c>
      <c r="E125" s="219" t="s">
        <v>1255</v>
      </c>
      <c r="F125" s="220" t="s">
        <v>1256</v>
      </c>
      <c r="G125" s="221" t="s">
        <v>172</v>
      </c>
      <c r="H125" s="222">
        <v>40</v>
      </c>
      <c r="I125" s="223">
        <v>84.85</v>
      </c>
      <c r="J125" s="223">
        <f>ROUND(I125*H125,2)</f>
        <v>3394</v>
      </c>
      <c r="K125" s="220" t="s">
        <v>1</v>
      </c>
      <c r="L125" s="38"/>
      <c r="M125" s="224" t="s">
        <v>1</v>
      </c>
      <c r="N125" s="225" t="s">
        <v>40</v>
      </c>
      <c r="O125" s="226">
        <v>0</v>
      </c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28" t="s">
        <v>166</v>
      </c>
      <c r="AT125" s="228" t="s">
        <v>162</v>
      </c>
      <c r="AU125" s="228" t="s">
        <v>82</v>
      </c>
      <c r="AY125" s="17" t="s">
        <v>160</v>
      </c>
      <c r="BE125" s="229">
        <f>IF(N125="základní",J125,0)</f>
        <v>3394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7" t="s">
        <v>82</v>
      </c>
      <c r="BK125" s="229">
        <f>ROUND(I125*H125,2)</f>
        <v>3394</v>
      </c>
      <c r="BL125" s="17" t="s">
        <v>166</v>
      </c>
      <c r="BM125" s="228" t="s">
        <v>1287</v>
      </c>
    </row>
    <row r="126" spans="1:47" s="2" customFormat="1" ht="12">
      <c r="A126" s="32"/>
      <c r="B126" s="33"/>
      <c r="C126" s="34"/>
      <c r="D126" s="232" t="s">
        <v>175</v>
      </c>
      <c r="E126" s="34"/>
      <c r="F126" s="241" t="s">
        <v>1286</v>
      </c>
      <c r="G126" s="34"/>
      <c r="H126" s="34"/>
      <c r="I126" s="34"/>
      <c r="J126" s="34"/>
      <c r="K126" s="34"/>
      <c r="L126" s="38"/>
      <c r="M126" s="242"/>
      <c r="N126" s="243"/>
      <c r="O126" s="84"/>
      <c r="P126" s="84"/>
      <c r="Q126" s="84"/>
      <c r="R126" s="84"/>
      <c r="S126" s="84"/>
      <c r="T126" s="85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175</v>
      </c>
      <c r="AU126" s="17" t="s">
        <v>82</v>
      </c>
    </row>
    <row r="127" spans="1:65" s="2" customFormat="1" ht="16.5" customHeight="1">
      <c r="A127" s="32"/>
      <c r="B127" s="33"/>
      <c r="C127" s="218" t="s">
        <v>178</v>
      </c>
      <c r="D127" s="218" t="s">
        <v>162</v>
      </c>
      <c r="E127" s="219" t="s">
        <v>1288</v>
      </c>
      <c r="F127" s="220" t="s">
        <v>1289</v>
      </c>
      <c r="G127" s="221" t="s">
        <v>172</v>
      </c>
      <c r="H127" s="222">
        <v>20</v>
      </c>
      <c r="I127" s="223">
        <v>39.39</v>
      </c>
      <c r="J127" s="223">
        <f>ROUND(I127*H127,2)</f>
        <v>787.8</v>
      </c>
      <c r="K127" s="220" t="s">
        <v>1</v>
      </c>
      <c r="L127" s="38"/>
      <c r="M127" s="224" t="s">
        <v>1</v>
      </c>
      <c r="N127" s="225" t="s">
        <v>40</v>
      </c>
      <c r="O127" s="226">
        <v>0</v>
      </c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28" t="s">
        <v>166</v>
      </c>
      <c r="AT127" s="228" t="s">
        <v>162</v>
      </c>
      <c r="AU127" s="228" t="s">
        <v>82</v>
      </c>
      <c r="AY127" s="17" t="s">
        <v>160</v>
      </c>
      <c r="BE127" s="229">
        <f>IF(N127="základní",J127,0)</f>
        <v>787.8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7" t="s">
        <v>82</v>
      </c>
      <c r="BK127" s="229">
        <f>ROUND(I127*H127,2)</f>
        <v>787.8</v>
      </c>
      <c r="BL127" s="17" t="s">
        <v>166</v>
      </c>
      <c r="BM127" s="228" t="s">
        <v>1290</v>
      </c>
    </row>
    <row r="128" spans="1:47" s="2" customFormat="1" ht="12">
      <c r="A128" s="32"/>
      <c r="B128" s="33"/>
      <c r="C128" s="34"/>
      <c r="D128" s="232" t="s">
        <v>175</v>
      </c>
      <c r="E128" s="34"/>
      <c r="F128" s="241" t="s">
        <v>1286</v>
      </c>
      <c r="G128" s="34"/>
      <c r="H128" s="34"/>
      <c r="I128" s="34"/>
      <c r="J128" s="34"/>
      <c r="K128" s="34"/>
      <c r="L128" s="38"/>
      <c r="M128" s="242"/>
      <c r="N128" s="243"/>
      <c r="O128" s="84"/>
      <c r="P128" s="84"/>
      <c r="Q128" s="84"/>
      <c r="R128" s="84"/>
      <c r="S128" s="84"/>
      <c r="T128" s="85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175</v>
      </c>
      <c r="AU128" s="17" t="s">
        <v>82</v>
      </c>
    </row>
    <row r="129" spans="1:65" s="2" customFormat="1" ht="16.5" customHeight="1">
      <c r="A129" s="32"/>
      <c r="B129" s="33"/>
      <c r="C129" s="218" t="s">
        <v>166</v>
      </c>
      <c r="D129" s="218" t="s">
        <v>162</v>
      </c>
      <c r="E129" s="219" t="s">
        <v>1291</v>
      </c>
      <c r="F129" s="220" t="s">
        <v>1292</v>
      </c>
      <c r="G129" s="221" t="s">
        <v>643</v>
      </c>
      <c r="H129" s="222">
        <v>7</v>
      </c>
      <c r="I129" s="223">
        <v>196.26</v>
      </c>
      <c r="J129" s="223">
        <f>ROUND(I129*H129,2)</f>
        <v>1373.82</v>
      </c>
      <c r="K129" s="220" t="s">
        <v>1</v>
      </c>
      <c r="L129" s="38"/>
      <c r="M129" s="224" t="s">
        <v>1</v>
      </c>
      <c r="N129" s="225" t="s">
        <v>40</v>
      </c>
      <c r="O129" s="226">
        <v>0</v>
      </c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28" t="s">
        <v>166</v>
      </c>
      <c r="AT129" s="228" t="s">
        <v>162</v>
      </c>
      <c r="AU129" s="228" t="s">
        <v>82</v>
      </c>
      <c r="AY129" s="17" t="s">
        <v>160</v>
      </c>
      <c r="BE129" s="229">
        <f>IF(N129="základní",J129,0)</f>
        <v>1373.82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7" t="s">
        <v>82</v>
      </c>
      <c r="BK129" s="229">
        <f>ROUND(I129*H129,2)</f>
        <v>1373.82</v>
      </c>
      <c r="BL129" s="17" t="s">
        <v>166</v>
      </c>
      <c r="BM129" s="228" t="s">
        <v>1293</v>
      </c>
    </row>
    <row r="130" spans="1:47" s="2" customFormat="1" ht="12">
      <c r="A130" s="32"/>
      <c r="B130" s="33"/>
      <c r="C130" s="34"/>
      <c r="D130" s="232" t="s">
        <v>175</v>
      </c>
      <c r="E130" s="34"/>
      <c r="F130" s="241" t="s">
        <v>1286</v>
      </c>
      <c r="G130" s="34"/>
      <c r="H130" s="34"/>
      <c r="I130" s="34"/>
      <c r="J130" s="34"/>
      <c r="K130" s="34"/>
      <c r="L130" s="38"/>
      <c r="M130" s="242"/>
      <c r="N130" s="243"/>
      <c r="O130" s="84"/>
      <c r="P130" s="84"/>
      <c r="Q130" s="84"/>
      <c r="R130" s="84"/>
      <c r="S130" s="84"/>
      <c r="T130" s="85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175</v>
      </c>
      <c r="AU130" s="17" t="s">
        <v>82</v>
      </c>
    </row>
    <row r="131" spans="1:65" s="2" customFormat="1" ht="16.5" customHeight="1">
      <c r="A131" s="32"/>
      <c r="B131" s="33"/>
      <c r="C131" s="218" t="s">
        <v>192</v>
      </c>
      <c r="D131" s="218" t="s">
        <v>162</v>
      </c>
      <c r="E131" s="219" t="s">
        <v>1261</v>
      </c>
      <c r="F131" s="220" t="s">
        <v>1254</v>
      </c>
      <c r="G131" s="221" t="s">
        <v>172</v>
      </c>
      <c r="H131" s="222">
        <v>64</v>
      </c>
      <c r="I131" s="223">
        <v>2.2</v>
      </c>
      <c r="J131" s="223">
        <f>ROUND(I131*H131,2)</f>
        <v>140.8</v>
      </c>
      <c r="K131" s="220" t="s">
        <v>1</v>
      </c>
      <c r="L131" s="38"/>
      <c r="M131" s="224" t="s">
        <v>1</v>
      </c>
      <c r="N131" s="225" t="s">
        <v>40</v>
      </c>
      <c r="O131" s="226">
        <v>0</v>
      </c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28" t="s">
        <v>166</v>
      </c>
      <c r="AT131" s="228" t="s">
        <v>162</v>
      </c>
      <c r="AU131" s="228" t="s">
        <v>82</v>
      </c>
      <c r="AY131" s="17" t="s">
        <v>160</v>
      </c>
      <c r="BE131" s="229">
        <f>IF(N131="základní",J131,0)</f>
        <v>140.8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7" t="s">
        <v>82</v>
      </c>
      <c r="BK131" s="229">
        <f>ROUND(I131*H131,2)</f>
        <v>140.8</v>
      </c>
      <c r="BL131" s="17" t="s">
        <v>166</v>
      </c>
      <c r="BM131" s="228" t="s">
        <v>1294</v>
      </c>
    </row>
    <row r="132" spans="1:47" s="2" customFormat="1" ht="12">
      <c r="A132" s="32"/>
      <c r="B132" s="33"/>
      <c r="C132" s="34"/>
      <c r="D132" s="232" t="s">
        <v>175</v>
      </c>
      <c r="E132" s="34"/>
      <c r="F132" s="241" t="s">
        <v>1286</v>
      </c>
      <c r="G132" s="34"/>
      <c r="H132" s="34"/>
      <c r="I132" s="34"/>
      <c r="J132" s="34"/>
      <c r="K132" s="34"/>
      <c r="L132" s="38"/>
      <c r="M132" s="242"/>
      <c r="N132" s="243"/>
      <c r="O132" s="84"/>
      <c r="P132" s="84"/>
      <c r="Q132" s="84"/>
      <c r="R132" s="84"/>
      <c r="S132" s="84"/>
      <c r="T132" s="85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175</v>
      </c>
      <c r="AU132" s="17" t="s">
        <v>82</v>
      </c>
    </row>
    <row r="133" spans="1:65" s="2" customFormat="1" ht="16.5" customHeight="1">
      <c r="A133" s="32"/>
      <c r="B133" s="33"/>
      <c r="C133" s="218" t="s">
        <v>199</v>
      </c>
      <c r="D133" s="218" t="s">
        <v>162</v>
      </c>
      <c r="E133" s="219" t="s">
        <v>1263</v>
      </c>
      <c r="F133" s="220" t="s">
        <v>1264</v>
      </c>
      <c r="G133" s="221" t="s">
        <v>172</v>
      </c>
      <c r="H133" s="222">
        <v>37</v>
      </c>
      <c r="I133" s="223">
        <v>3.71</v>
      </c>
      <c r="J133" s="223">
        <f>ROUND(I133*H133,2)</f>
        <v>137.27</v>
      </c>
      <c r="K133" s="220" t="s">
        <v>1</v>
      </c>
      <c r="L133" s="38"/>
      <c r="M133" s="224" t="s">
        <v>1</v>
      </c>
      <c r="N133" s="225" t="s">
        <v>40</v>
      </c>
      <c r="O133" s="226">
        <v>0</v>
      </c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28" t="s">
        <v>166</v>
      </c>
      <c r="AT133" s="228" t="s">
        <v>162</v>
      </c>
      <c r="AU133" s="228" t="s">
        <v>82</v>
      </c>
      <c r="AY133" s="17" t="s">
        <v>160</v>
      </c>
      <c r="BE133" s="229">
        <f>IF(N133="základní",J133,0)</f>
        <v>137.27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7" t="s">
        <v>82</v>
      </c>
      <c r="BK133" s="229">
        <f>ROUND(I133*H133,2)</f>
        <v>137.27</v>
      </c>
      <c r="BL133" s="17" t="s">
        <v>166</v>
      </c>
      <c r="BM133" s="228" t="s">
        <v>1295</v>
      </c>
    </row>
    <row r="134" spans="1:47" s="2" customFormat="1" ht="12">
      <c r="A134" s="32"/>
      <c r="B134" s="33"/>
      <c r="C134" s="34"/>
      <c r="D134" s="232" t="s">
        <v>175</v>
      </c>
      <c r="E134" s="34"/>
      <c r="F134" s="241" t="s">
        <v>1286</v>
      </c>
      <c r="G134" s="34"/>
      <c r="H134" s="34"/>
      <c r="I134" s="34"/>
      <c r="J134" s="34"/>
      <c r="K134" s="34"/>
      <c r="L134" s="38"/>
      <c r="M134" s="242"/>
      <c r="N134" s="243"/>
      <c r="O134" s="84"/>
      <c r="P134" s="84"/>
      <c r="Q134" s="84"/>
      <c r="R134" s="84"/>
      <c r="S134" s="84"/>
      <c r="T134" s="85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175</v>
      </c>
      <c r="AU134" s="17" t="s">
        <v>82</v>
      </c>
    </row>
    <row r="135" spans="1:65" s="2" customFormat="1" ht="16.5" customHeight="1">
      <c r="A135" s="32"/>
      <c r="B135" s="33"/>
      <c r="C135" s="218" t="s">
        <v>207</v>
      </c>
      <c r="D135" s="218" t="s">
        <v>162</v>
      </c>
      <c r="E135" s="219" t="s">
        <v>1266</v>
      </c>
      <c r="F135" s="220" t="s">
        <v>1267</v>
      </c>
      <c r="G135" s="221" t="s">
        <v>643</v>
      </c>
      <c r="H135" s="222">
        <v>17</v>
      </c>
      <c r="I135" s="223">
        <v>17.27</v>
      </c>
      <c r="J135" s="223">
        <f>ROUND(I135*H135,2)</f>
        <v>293.59</v>
      </c>
      <c r="K135" s="220" t="s">
        <v>1</v>
      </c>
      <c r="L135" s="38"/>
      <c r="M135" s="224" t="s">
        <v>1</v>
      </c>
      <c r="N135" s="225" t="s">
        <v>40</v>
      </c>
      <c r="O135" s="226">
        <v>0</v>
      </c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28" t="s">
        <v>166</v>
      </c>
      <c r="AT135" s="228" t="s">
        <v>162</v>
      </c>
      <c r="AU135" s="228" t="s">
        <v>82</v>
      </c>
      <c r="AY135" s="17" t="s">
        <v>160</v>
      </c>
      <c r="BE135" s="229">
        <f>IF(N135="základní",J135,0)</f>
        <v>293.59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7" t="s">
        <v>82</v>
      </c>
      <c r="BK135" s="229">
        <f>ROUND(I135*H135,2)</f>
        <v>293.59</v>
      </c>
      <c r="BL135" s="17" t="s">
        <v>166</v>
      </c>
      <c r="BM135" s="228" t="s">
        <v>1296</v>
      </c>
    </row>
    <row r="136" spans="1:47" s="2" customFormat="1" ht="12">
      <c r="A136" s="32"/>
      <c r="B136" s="33"/>
      <c r="C136" s="34"/>
      <c r="D136" s="232" t="s">
        <v>175</v>
      </c>
      <c r="E136" s="34"/>
      <c r="F136" s="241" t="s">
        <v>1286</v>
      </c>
      <c r="G136" s="34"/>
      <c r="H136" s="34"/>
      <c r="I136" s="34"/>
      <c r="J136" s="34"/>
      <c r="K136" s="34"/>
      <c r="L136" s="38"/>
      <c r="M136" s="242"/>
      <c r="N136" s="243"/>
      <c r="O136" s="84"/>
      <c r="P136" s="84"/>
      <c r="Q136" s="84"/>
      <c r="R136" s="84"/>
      <c r="S136" s="84"/>
      <c r="T136" s="85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175</v>
      </c>
      <c r="AU136" s="17" t="s">
        <v>82</v>
      </c>
    </row>
    <row r="137" spans="1:47" s="2" customFormat="1" ht="12">
      <c r="A137" s="32"/>
      <c r="B137" s="33"/>
      <c r="C137" s="34"/>
      <c r="D137" s="232" t="s">
        <v>1143</v>
      </c>
      <c r="E137" s="34"/>
      <c r="F137" s="279" t="s">
        <v>1297</v>
      </c>
      <c r="G137" s="34"/>
      <c r="H137" s="34"/>
      <c r="I137" s="34"/>
      <c r="J137" s="34"/>
      <c r="K137" s="34"/>
      <c r="L137" s="38"/>
      <c r="M137" s="242"/>
      <c r="N137" s="243"/>
      <c r="O137" s="84"/>
      <c r="P137" s="84"/>
      <c r="Q137" s="84"/>
      <c r="R137" s="84"/>
      <c r="S137" s="84"/>
      <c r="T137" s="85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1143</v>
      </c>
      <c r="AU137" s="17" t="s">
        <v>82</v>
      </c>
    </row>
    <row r="138" spans="1:65" s="2" customFormat="1" ht="16.5" customHeight="1">
      <c r="A138" s="32"/>
      <c r="B138" s="33"/>
      <c r="C138" s="218" t="s">
        <v>257</v>
      </c>
      <c r="D138" s="218" t="s">
        <v>162</v>
      </c>
      <c r="E138" s="219" t="s">
        <v>1269</v>
      </c>
      <c r="F138" s="220" t="s">
        <v>1270</v>
      </c>
      <c r="G138" s="221" t="s">
        <v>643</v>
      </c>
      <c r="H138" s="222">
        <v>22</v>
      </c>
      <c r="I138" s="223">
        <v>22.22</v>
      </c>
      <c r="J138" s="223">
        <f>ROUND(I138*H138,2)</f>
        <v>488.84</v>
      </c>
      <c r="K138" s="220" t="s">
        <v>1</v>
      </c>
      <c r="L138" s="38"/>
      <c r="M138" s="224" t="s">
        <v>1</v>
      </c>
      <c r="N138" s="225" t="s">
        <v>40</v>
      </c>
      <c r="O138" s="226">
        <v>0</v>
      </c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28" t="s">
        <v>166</v>
      </c>
      <c r="AT138" s="228" t="s">
        <v>162</v>
      </c>
      <c r="AU138" s="228" t="s">
        <v>82</v>
      </c>
      <c r="AY138" s="17" t="s">
        <v>160</v>
      </c>
      <c r="BE138" s="229">
        <f>IF(N138="základní",J138,0)</f>
        <v>488.84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7" t="s">
        <v>82</v>
      </c>
      <c r="BK138" s="229">
        <f>ROUND(I138*H138,2)</f>
        <v>488.84</v>
      </c>
      <c r="BL138" s="17" t="s">
        <v>166</v>
      </c>
      <c r="BM138" s="228" t="s">
        <v>1298</v>
      </c>
    </row>
    <row r="139" spans="1:47" s="2" customFormat="1" ht="12">
      <c r="A139" s="32"/>
      <c r="B139" s="33"/>
      <c r="C139" s="34"/>
      <c r="D139" s="232" t="s">
        <v>175</v>
      </c>
      <c r="E139" s="34"/>
      <c r="F139" s="241" t="s">
        <v>1286</v>
      </c>
      <c r="G139" s="34"/>
      <c r="H139" s="34"/>
      <c r="I139" s="34"/>
      <c r="J139" s="34"/>
      <c r="K139" s="34"/>
      <c r="L139" s="38"/>
      <c r="M139" s="242"/>
      <c r="N139" s="243"/>
      <c r="O139" s="84"/>
      <c r="P139" s="84"/>
      <c r="Q139" s="84"/>
      <c r="R139" s="84"/>
      <c r="S139" s="84"/>
      <c r="T139" s="85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175</v>
      </c>
      <c r="AU139" s="17" t="s">
        <v>82</v>
      </c>
    </row>
    <row r="140" spans="1:65" s="2" customFormat="1" ht="16.5" customHeight="1">
      <c r="A140" s="32"/>
      <c r="B140" s="33"/>
      <c r="C140" s="218" t="s">
        <v>205</v>
      </c>
      <c r="D140" s="218" t="s">
        <v>162</v>
      </c>
      <c r="E140" s="219" t="s">
        <v>1272</v>
      </c>
      <c r="F140" s="220" t="s">
        <v>1273</v>
      </c>
      <c r="G140" s="221" t="s">
        <v>643</v>
      </c>
      <c r="H140" s="222">
        <v>2</v>
      </c>
      <c r="I140" s="223">
        <v>397.89</v>
      </c>
      <c r="J140" s="223">
        <f>ROUND(I140*H140,2)</f>
        <v>795.78</v>
      </c>
      <c r="K140" s="220" t="s">
        <v>1</v>
      </c>
      <c r="L140" s="38"/>
      <c r="M140" s="224" t="s">
        <v>1</v>
      </c>
      <c r="N140" s="225" t="s">
        <v>40</v>
      </c>
      <c r="O140" s="226">
        <v>0</v>
      </c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28" t="s">
        <v>166</v>
      </c>
      <c r="AT140" s="228" t="s">
        <v>162</v>
      </c>
      <c r="AU140" s="228" t="s">
        <v>82</v>
      </c>
      <c r="AY140" s="17" t="s">
        <v>160</v>
      </c>
      <c r="BE140" s="229">
        <f>IF(N140="základní",J140,0)</f>
        <v>795.78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7" t="s">
        <v>82</v>
      </c>
      <c r="BK140" s="229">
        <f>ROUND(I140*H140,2)</f>
        <v>795.78</v>
      </c>
      <c r="BL140" s="17" t="s">
        <v>166</v>
      </c>
      <c r="BM140" s="228" t="s">
        <v>1299</v>
      </c>
    </row>
    <row r="141" spans="1:47" s="2" customFormat="1" ht="12">
      <c r="A141" s="32"/>
      <c r="B141" s="33"/>
      <c r="C141" s="34"/>
      <c r="D141" s="232" t="s">
        <v>175</v>
      </c>
      <c r="E141" s="34"/>
      <c r="F141" s="241" t="s">
        <v>1286</v>
      </c>
      <c r="G141" s="34"/>
      <c r="H141" s="34"/>
      <c r="I141" s="34"/>
      <c r="J141" s="34"/>
      <c r="K141" s="34"/>
      <c r="L141" s="38"/>
      <c r="M141" s="242"/>
      <c r="N141" s="243"/>
      <c r="O141" s="84"/>
      <c r="P141" s="84"/>
      <c r="Q141" s="84"/>
      <c r="R141" s="84"/>
      <c r="S141" s="84"/>
      <c r="T141" s="85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175</v>
      </c>
      <c r="AU141" s="17" t="s">
        <v>82</v>
      </c>
    </row>
    <row r="142" spans="1:65" s="2" customFormat="1" ht="16.5" customHeight="1">
      <c r="A142" s="32"/>
      <c r="B142" s="33"/>
      <c r="C142" s="218" t="s">
        <v>272</v>
      </c>
      <c r="D142" s="218" t="s">
        <v>162</v>
      </c>
      <c r="E142" s="219" t="s">
        <v>1275</v>
      </c>
      <c r="F142" s="220" t="s">
        <v>1276</v>
      </c>
      <c r="G142" s="221" t="s">
        <v>643</v>
      </c>
      <c r="H142" s="222">
        <v>2</v>
      </c>
      <c r="I142" s="223">
        <v>690.93</v>
      </c>
      <c r="J142" s="223">
        <f>ROUND(I142*H142,2)</f>
        <v>1381.86</v>
      </c>
      <c r="K142" s="220" t="s">
        <v>1</v>
      </c>
      <c r="L142" s="38"/>
      <c r="M142" s="224" t="s">
        <v>1</v>
      </c>
      <c r="N142" s="225" t="s">
        <v>40</v>
      </c>
      <c r="O142" s="226">
        <v>0</v>
      </c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28" t="s">
        <v>166</v>
      </c>
      <c r="AT142" s="228" t="s">
        <v>162</v>
      </c>
      <c r="AU142" s="228" t="s">
        <v>82</v>
      </c>
      <c r="AY142" s="17" t="s">
        <v>160</v>
      </c>
      <c r="BE142" s="229">
        <f>IF(N142="základní",J142,0)</f>
        <v>1381.86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7" t="s">
        <v>82</v>
      </c>
      <c r="BK142" s="229">
        <f>ROUND(I142*H142,2)</f>
        <v>1381.86</v>
      </c>
      <c r="BL142" s="17" t="s">
        <v>166</v>
      </c>
      <c r="BM142" s="228" t="s">
        <v>1300</v>
      </c>
    </row>
    <row r="143" spans="1:47" s="2" customFormat="1" ht="12">
      <c r="A143" s="32"/>
      <c r="B143" s="33"/>
      <c r="C143" s="34"/>
      <c r="D143" s="232" t="s">
        <v>175</v>
      </c>
      <c r="E143" s="34"/>
      <c r="F143" s="241" t="s">
        <v>1286</v>
      </c>
      <c r="G143" s="34"/>
      <c r="H143" s="34"/>
      <c r="I143" s="34"/>
      <c r="J143" s="34"/>
      <c r="K143" s="34"/>
      <c r="L143" s="38"/>
      <c r="M143" s="242"/>
      <c r="N143" s="243"/>
      <c r="O143" s="84"/>
      <c r="P143" s="84"/>
      <c r="Q143" s="84"/>
      <c r="R143" s="84"/>
      <c r="S143" s="84"/>
      <c r="T143" s="85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175</v>
      </c>
      <c r="AU143" s="17" t="s">
        <v>82</v>
      </c>
    </row>
    <row r="144" spans="1:65" s="2" customFormat="1" ht="16.5" customHeight="1">
      <c r="A144" s="32"/>
      <c r="B144" s="33"/>
      <c r="C144" s="218" t="s">
        <v>279</v>
      </c>
      <c r="D144" s="218" t="s">
        <v>162</v>
      </c>
      <c r="E144" s="219" t="s">
        <v>1278</v>
      </c>
      <c r="F144" s="220" t="s">
        <v>1279</v>
      </c>
      <c r="G144" s="221" t="s">
        <v>643</v>
      </c>
      <c r="H144" s="222">
        <v>1</v>
      </c>
      <c r="I144" s="223">
        <v>422.09</v>
      </c>
      <c r="J144" s="223">
        <f>ROUND(I144*H144,2)</f>
        <v>422.09</v>
      </c>
      <c r="K144" s="220" t="s">
        <v>1</v>
      </c>
      <c r="L144" s="38"/>
      <c r="M144" s="224" t="s">
        <v>1</v>
      </c>
      <c r="N144" s="225" t="s">
        <v>40</v>
      </c>
      <c r="O144" s="226">
        <v>0</v>
      </c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28" t="s">
        <v>166</v>
      </c>
      <c r="AT144" s="228" t="s">
        <v>162</v>
      </c>
      <c r="AU144" s="228" t="s">
        <v>82</v>
      </c>
      <c r="AY144" s="17" t="s">
        <v>160</v>
      </c>
      <c r="BE144" s="229">
        <f>IF(N144="základní",J144,0)</f>
        <v>422.09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7" t="s">
        <v>82</v>
      </c>
      <c r="BK144" s="229">
        <f>ROUND(I144*H144,2)</f>
        <v>422.09</v>
      </c>
      <c r="BL144" s="17" t="s">
        <v>166</v>
      </c>
      <c r="BM144" s="228" t="s">
        <v>1301</v>
      </c>
    </row>
    <row r="145" spans="1:47" s="2" customFormat="1" ht="12">
      <c r="A145" s="32"/>
      <c r="B145" s="33"/>
      <c r="C145" s="34"/>
      <c r="D145" s="232" t="s">
        <v>175</v>
      </c>
      <c r="E145" s="34"/>
      <c r="F145" s="241" t="s">
        <v>1286</v>
      </c>
      <c r="G145" s="34"/>
      <c r="H145" s="34"/>
      <c r="I145" s="34"/>
      <c r="J145" s="34"/>
      <c r="K145" s="34"/>
      <c r="L145" s="38"/>
      <c r="M145" s="242"/>
      <c r="N145" s="243"/>
      <c r="O145" s="84"/>
      <c r="P145" s="84"/>
      <c r="Q145" s="84"/>
      <c r="R145" s="84"/>
      <c r="S145" s="84"/>
      <c r="T145" s="85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175</v>
      </c>
      <c r="AU145" s="17" t="s">
        <v>82</v>
      </c>
    </row>
    <row r="146" spans="1:65" s="2" customFormat="1" ht="16.5" customHeight="1">
      <c r="A146" s="32"/>
      <c r="B146" s="33"/>
      <c r="C146" s="218" t="s">
        <v>285</v>
      </c>
      <c r="D146" s="218" t="s">
        <v>162</v>
      </c>
      <c r="E146" s="219" t="s">
        <v>1183</v>
      </c>
      <c r="F146" s="220" t="s">
        <v>1184</v>
      </c>
      <c r="G146" s="221" t="s">
        <v>643</v>
      </c>
      <c r="H146" s="222">
        <v>1</v>
      </c>
      <c r="I146" s="223">
        <v>124.73</v>
      </c>
      <c r="J146" s="223">
        <f>ROUND(I146*H146,2)</f>
        <v>124.73</v>
      </c>
      <c r="K146" s="220" t="s">
        <v>1</v>
      </c>
      <c r="L146" s="38"/>
      <c r="M146" s="224" t="s">
        <v>1</v>
      </c>
      <c r="N146" s="225" t="s">
        <v>40</v>
      </c>
      <c r="O146" s="226">
        <v>0</v>
      </c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28" t="s">
        <v>166</v>
      </c>
      <c r="AT146" s="228" t="s">
        <v>162</v>
      </c>
      <c r="AU146" s="228" t="s">
        <v>82</v>
      </c>
      <c r="AY146" s="17" t="s">
        <v>160</v>
      </c>
      <c r="BE146" s="229">
        <f>IF(N146="základní",J146,0)</f>
        <v>124.73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7" t="s">
        <v>82</v>
      </c>
      <c r="BK146" s="229">
        <f>ROUND(I146*H146,2)</f>
        <v>124.73</v>
      </c>
      <c r="BL146" s="17" t="s">
        <v>166</v>
      </c>
      <c r="BM146" s="228" t="s">
        <v>1302</v>
      </c>
    </row>
    <row r="147" spans="1:47" s="2" customFormat="1" ht="12">
      <c r="A147" s="32"/>
      <c r="B147" s="33"/>
      <c r="C147" s="34"/>
      <c r="D147" s="232" t="s">
        <v>175</v>
      </c>
      <c r="E147" s="34"/>
      <c r="F147" s="241" t="s">
        <v>1286</v>
      </c>
      <c r="G147" s="34"/>
      <c r="H147" s="34"/>
      <c r="I147" s="34"/>
      <c r="J147" s="34"/>
      <c r="K147" s="34"/>
      <c r="L147" s="38"/>
      <c r="M147" s="242"/>
      <c r="N147" s="243"/>
      <c r="O147" s="84"/>
      <c r="P147" s="84"/>
      <c r="Q147" s="84"/>
      <c r="R147" s="84"/>
      <c r="S147" s="84"/>
      <c r="T147" s="85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175</v>
      </c>
      <c r="AU147" s="17" t="s">
        <v>82</v>
      </c>
    </row>
    <row r="148" spans="1:65" s="2" customFormat="1" ht="16.5" customHeight="1">
      <c r="A148" s="32"/>
      <c r="B148" s="33"/>
      <c r="C148" s="218" t="s">
        <v>291</v>
      </c>
      <c r="D148" s="218" t="s">
        <v>162</v>
      </c>
      <c r="E148" s="219" t="s">
        <v>1188</v>
      </c>
      <c r="F148" s="220" t="s">
        <v>1189</v>
      </c>
      <c r="G148" s="221" t="s">
        <v>643</v>
      </c>
      <c r="H148" s="222">
        <v>1</v>
      </c>
      <c r="I148" s="223">
        <v>37.43</v>
      </c>
      <c r="J148" s="223">
        <f>ROUND(I148*H148,2)</f>
        <v>37.43</v>
      </c>
      <c r="K148" s="220" t="s">
        <v>1</v>
      </c>
      <c r="L148" s="38"/>
      <c r="M148" s="224" t="s">
        <v>1</v>
      </c>
      <c r="N148" s="225" t="s">
        <v>40</v>
      </c>
      <c r="O148" s="226">
        <v>0</v>
      </c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28" t="s">
        <v>166</v>
      </c>
      <c r="AT148" s="228" t="s">
        <v>162</v>
      </c>
      <c r="AU148" s="228" t="s">
        <v>82</v>
      </c>
      <c r="AY148" s="17" t="s">
        <v>160</v>
      </c>
      <c r="BE148" s="229">
        <f>IF(N148="základní",J148,0)</f>
        <v>37.43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7" t="s">
        <v>82</v>
      </c>
      <c r="BK148" s="229">
        <f>ROUND(I148*H148,2)</f>
        <v>37.43</v>
      </c>
      <c r="BL148" s="17" t="s">
        <v>166</v>
      </c>
      <c r="BM148" s="228" t="s">
        <v>1303</v>
      </c>
    </row>
    <row r="149" spans="1:47" s="2" customFormat="1" ht="12">
      <c r="A149" s="32"/>
      <c r="B149" s="33"/>
      <c r="C149" s="34"/>
      <c r="D149" s="232" t="s">
        <v>175</v>
      </c>
      <c r="E149" s="34"/>
      <c r="F149" s="241" t="s">
        <v>1286</v>
      </c>
      <c r="G149" s="34"/>
      <c r="H149" s="34"/>
      <c r="I149" s="34"/>
      <c r="J149" s="34"/>
      <c r="K149" s="34"/>
      <c r="L149" s="38"/>
      <c r="M149" s="242"/>
      <c r="N149" s="243"/>
      <c r="O149" s="84"/>
      <c r="P149" s="84"/>
      <c r="Q149" s="84"/>
      <c r="R149" s="84"/>
      <c r="S149" s="84"/>
      <c r="T149" s="85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175</v>
      </c>
      <c r="AU149" s="17" t="s">
        <v>82</v>
      </c>
    </row>
    <row r="150" spans="1:65" s="2" customFormat="1" ht="16.5" customHeight="1">
      <c r="A150" s="32"/>
      <c r="B150" s="33"/>
      <c r="C150" s="218" t="s">
        <v>297</v>
      </c>
      <c r="D150" s="218" t="s">
        <v>162</v>
      </c>
      <c r="E150" s="219" t="s">
        <v>1304</v>
      </c>
      <c r="F150" s="220" t="s">
        <v>1286</v>
      </c>
      <c r="G150" s="221" t="s">
        <v>172</v>
      </c>
      <c r="H150" s="222">
        <v>13</v>
      </c>
      <c r="I150" s="223">
        <v>49.9</v>
      </c>
      <c r="J150" s="223">
        <f>ROUND(I150*H150,2)</f>
        <v>648.7</v>
      </c>
      <c r="K150" s="220" t="s">
        <v>1</v>
      </c>
      <c r="L150" s="38"/>
      <c r="M150" s="224" t="s">
        <v>1</v>
      </c>
      <c r="N150" s="225" t="s">
        <v>40</v>
      </c>
      <c r="O150" s="226">
        <v>0</v>
      </c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28" t="s">
        <v>166</v>
      </c>
      <c r="AT150" s="228" t="s">
        <v>162</v>
      </c>
      <c r="AU150" s="228" t="s">
        <v>82</v>
      </c>
      <c r="AY150" s="17" t="s">
        <v>160</v>
      </c>
      <c r="BE150" s="229">
        <f>IF(N150="základní",J150,0)</f>
        <v>648.7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7" t="s">
        <v>82</v>
      </c>
      <c r="BK150" s="229">
        <f>ROUND(I150*H150,2)</f>
        <v>648.7</v>
      </c>
      <c r="BL150" s="17" t="s">
        <v>166</v>
      </c>
      <c r="BM150" s="228" t="s">
        <v>1305</v>
      </c>
    </row>
    <row r="151" spans="1:47" s="2" customFormat="1" ht="12">
      <c r="A151" s="32"/>
      <c r="B151" s="33"/>
      <c r="C151" s="34"/>
      <c r="D151" s="232" t="s">
        <v>175</v>
      </c>
      <c r="E151" s="34"/>
      <c r="F151" s="241" t="s">
        <v>1286</v>
      </c>
      <c r="G151" s="34"/>
      <c r="H151" s="34"/>
      <c r="I151" s="34"/>
      <c r="J151" s="34"/>
      <c r="K151" s="34"/>
      <c r="L151" s="38"/>
      <c r="M151" s="242"/>
      <c r="N151" s="243"/>
      <c r="O151" s="84"/>
      <c r="P151" s="84"/>
      <c r="Q151" s="84"/>
      <c r="R151" s="84"/>
      <c r="S151" s="84"/>
      <c r="T151" s="85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175</v>
      </c>
      <c r="AU151" s="17" t="s">
        <v>82</v>
      </c>
    </row>
    <row r="152" spans="1:65" s="2" customFormat="1" ht="16.5" customHeight="1">
      <c r="A152" s="32"/>
      <c r="B152" s="33"/>
      <c r="C152" s="218" t="s">
        <v>8</v>
      </c>
      <c r="D152" s="218" t="s">
        <v>162</v>
      </c>
      <c r="E152" s="219" t="s">
        <v>1191</v>
      </c>
      <c r="F152" s="220" t="s">
        <v>1192</v>
      </c>
      <c r="G152" s="221" t="s">
        <v>172</v>
      </c>
      <c r="H152" s="222">
        <v>21</v>
      </c>
      <c r="I152" s="223">
        <v>349.24</v>
      </c>
      <c r="J152" s="223">
        <f>ROUND(I152*H152,2)</f>
        <v>7334.04</v>
      </c>
      <c r="K152" s="220" t="s">
        <v>1</v>
      </c>
      <c r="L152" s="38"/>
      <c r="M152" s="224" t="s">
        <v>1</v>
      </c>
      <c r="N152" s="225" t="s">
        <v>40</v>
      </c>
      <c r="O152" s="226">
        <v>0</v>
      </c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28" t="s">
        <v>166</v>
      </c>
      <c r="AT152" s="228" t="s">
        <v>162</v>
      </c>
      <c r="AU152" s="228" t="s">
        <v>82</v>
      </c>
      <c r="AY152" s="17" t="s">
        <v>160</v>
      </c>
      <c r="BE152" s="229">
        <f>IF(N152="základní",J152,0)</f>
        <v>7334.04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7" t="s">
        <v>82</v>
      </c>
      <c r="BK152" s="229">
        <f>ROUND(I152*H152,2)</f>
        <v>7334.04</v>
      </c>
      <c r="BL152" s="17" t="s">
        <v>166</v>
      </c>
      <c r="BM152" s="228" t="s">
        <v>1306</v>
      </c>
    </row>
    <row r="153" spans="1:47" s="2" customFormat="1" ht="12">
      <c r="A153" s="32"/>
      <c r="B153" s="33"/>
      <c r="C153" s="34"/>
      <c r="D153" s="232" t="s">
        <v>175</v>
      </c>
      <c r="E153" s="34"/>
      <c r="F153" s="241" t="s">
        <v>1286</v>
      </c>
      <c r="G153" s="34"/>
      <c r="H153" s="34"/>
      <c r="I153" s="34"/>
      <c r="J153" s="34"/>
      <c r="K153" s="34"/>
      <c r="L153" s="38"/>
      <c r="M153" s="242"/>
      <c r="N153" s="243"/>
      <c r="O153" s="84"/>
      <c r="P153" s="84"/>
      <c r="Q153" s="84"/>
      <c r="R153" s="84"/>
      <c r="S153" s="84"/>
      <c r="T153" s="85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175</v>
      </c>
      <c r="AU153" s="17" t="s">
        <v>82</v>
      </c>
    </row>
    <row r="154" spans="1:65" s="2" customFormat="1" ht="16.5" customHeight="1">
      <c r="A154" s="32"/>
      <c r="B154" s="33"/>
      <c r="C154" s="218" t="s">
        <v>311</v>
      </c>
      <c r="D154" s="218" t="s">
        <v>162</v>
      </c>
      <c r="E154" s="219" t="s">
        <v>1211</v>
      </c>
      <c r="F154" s="220" t="s">
        <v>1212</v>
      </c>
      <c r="G154" s="221" t="s">
        <v>643</v>
      </c>
      <c r="H154" s="222">
        <v>1</v>
      </c>
      <c r="I154" s="223">
        <v>87.32</v>
      </c>
      <c r="J154" s="223">
        <f>ROUND(I154*H154,2)</f>
        <v>87.32</v>
      </c>
      <c r="K154" s="220" t="s">
        <v>1</v>
      </c>
      <c r="L154" s="38"/>
      <c r="M154" s="224" t="s">
        <v>1</v>
      </c>
      <c r="N154" s="225" t="s">
        <v>40</v>
      </c>
      <c r="O154" s="226">
        <v>0</v>
      </c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28" t="s">
        <v>166</v>
      </c>
      <c r="AT154" s="228" t="s">
        <v>162</v>
      </c>
      <c r="AU154" s="228" t="s">
        <v>82</v>
      </c>
      <c r="AY154" s="17" t="s">
        <v>160</v>
      </c>
      <c r="BE154" s="229">
        <f>IF(N154="základní",J154,0)</f>
        <v>87.32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7" t="s">
        <v>82</v>
      </c>
      <c r="BK154" s="229">
        <f>ROUND(I154*H154,2)</f>
        <v>87.32</v>
      </c>
      <c r="BL154" s="17" t="s">
        <v>166</v>
      </c>
      <c r="BM154" s="228" t="s">
        <v>1307</v>
      </c>
    </row>
    <row r="155" spans="1:47" s="2" customFormat="1" ht="12">
      <c r="A155" s="32"/>
      <c r="B155" s="33"/>
      <c r="C155" s="34"/>
      <c r="D155" s="232" t="s">
        <v>175</v>
      </c>
      <c r="E155" s="34"/>
      <c r="F155" s="241" t="s">
        <v>1286</v>
      </c>
      <c r="G155" s="34"/>
      <c r="H155" s="34"/>
      <c r="I155" s="34"/>
      <c r="J155" s="34"/>
      <c r="K155" s="34"/>
      <c r="L155" s="38"/>
      <c r="M155" s="242"/>
      <c r="N155" s="243"/>
      <c r="O155" s="84"/>
      <c r="P155" s="84"/>
      <c r="Q155" s="84"/>
      <c r="R155" s="84"/>
      <c r="S155" s="84"/>
      <c r="T155" s="85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175</v>
      </c>
      <c r="AU155" s="17" t="s">
        <v>82</v>
      </c>
    </row>
    <row r="156" spans="1:65" s="2" customFormat="1" ht="16.5" customHeight="1">
      <c r="A156" s="32"/>
      <c r="B156" s="33"/>
      <c r="C156" s="218" t="s">
        <v>321</v>
      </c>
      <c r="D156" s="218" t="s">
        <v>162</v>
      </c>
      <c r="E156" s="219" t="s">
        <v>1215</v>
      </c>
      <c r="F156" s="220" t="s">
        <v>1216</v>
      </c>
      <c r="G156" s="221" t="s">
        <v>643</v>
      </c>
      <c r="H156" s="222">
        <v>49</v>
      </c>
      <c r="I156" s="223">
        <v>24.95</v>
      </c>
      <c r="J156" s="223">
        <f>ROUND(I156*H156,2)</f>
        <v>1222.55</v>
      </c>
      <c r="K156" s="220" t="s">
        <v>1</v>
      </c>
      <c r="L156" s="38"/>
      <c r="M156" s="224" t="s">
        <v>1</v>
      </c>
      <c r="N156" s="225" t="s">
        <v>40</v>
      </c>
      <c r="O156" s="226">
        <v>0</v>
      </c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28" t="s">
        <v>166</v>
      </c>
      <c r="AT156" s="228" t="s">
        <v>162</v>
      </c>
      <c r="AU156" s="228" t="s">
        <v>82</v>
      </c>
      <c r="AY156" s="17" t="s">
        <v>160</v>
      </c>
      <c r="BE156" s="229">
        <f>IF(N156="základní",J156,0)</f>
        <v>1222.55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7" t="s">
        <v>82</v>
      </c>
      <c r="BK156" s="229">
        <f>ROUND(I156*H156,2)</f>
        <v>1222.55</v>
      </c>
      <c r="BL156" s="17" t="s">
        <v>166</v>
      </c>
      <c r="BM156" s="228" t="s">
        <v>1308</v>
      </c>
    </row>
    <row r="157" spans="1:47" s="2" customFormat="1" ht="12">
      <c r="A157" s="32"/>
      <c r="B157" s="33"/>
      <c r="C157" s="34"/>
      <c r="D157" s="232" t="s">
        <v>175</v>
      </c>
      <c r="E157" s="34"/>
      <c r="F157" s="241" t="s">
        <v>1286</v>
      </c>
      <c r="G157" s="34"/>
      <c r="H157" s="34"/>
      <c r="I157" s="34"/>
      <c r="J157" s="34"/>
      <c r="K157" s="34"/>
      <c r="L157" s="38"/>
      <c r="M157" s="242"/>
      <c r="N157" s="243"/>
      <c r="O157" s="84"/>
      <c r="P157" s="84"/>
      <c r="Q157" s="84"/>
      <c r="R157" s="84"/>
      <c r="S157" s="84"/>
      <c r="T157" s="85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175</v>
      </c>
      <c r="AU157" s="17" t="s">
        <v>82</v>
      </c>
    </row>
    <row r="158" spans="1:65" s="2" customFormat="1" ht="16.5" customHeight="1">
      <c r="A158" s="32"/>
      <c r="B158" s="33"/>
      <c r="C158" s="218" t="s">
        <v>328</v>
      </c>
      <c r="D158" s="218" t="s">
        <v>162</v>
      </c>
      <c r="E158" s="219" t="s">
        <v>1218</v>
      </c>
      <c r="F158" s="220" t="s">
        <v>1214</v>
      </c>
      <c r="G158" s="221" t="s">
        <v>643</v>
      </c>
      <c r="H158" s="222">
        <v>7</v>
      </c>
      <c r="I158" s="223">
        <v>162.15</v>
      </c>
      <c r="J158" s="223">
        <f>ROUND(I158*H158,2)</f>
        <v>1135.05</v>
      </c>
      <c r="K158" s="220" t="s">
        <v>1</v>
      </c>
      <c r="L158" s="38"/>
      <c r="M158" s="224" t="s">
        <v>1</v>
      </c>
      <c r="N158" s="225" t="s">
        <v>40</v>
      </c>
      <c r="O158" s="226">
        <v>0</v>
      </c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28" t="s">
        <v>166</v>
      </c>
      <c r="AT158" s="228" t="s">
        <v>162</v>
      </c>
      <c r="AU158" s="228" t="s">
        <v>82</v>
      </c>
      <c r="AY158" s="17" t="s">
        <v>160</v>
      </c>
      <c r="BE158" s="229">
        <f>IF(N158="základní",J158,0)</f>
        <v>1135.05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7" t="s">
        <v>82</v>
      </c>
      <c r="BK158" s="229">
        <f>ROUND(I158*H158,2)</f>
        <v>1135.05</v>
      </c>
      <c r="BL158" s="17" t="s">
        <v>166</v>
      </c>
      <c r="BM158" s="228" t="s">
        <v>1309</v>
      </c>
    </row>
    <row r="159" spans="1:47" s="2" customFormat="1" ht="12">
      <c r="A159" s="32"/>
      <c r="B159" s="33"/>
      <c r="C159" s="34"/>
      <c r="D159" s="232" t="s">
        <v>175</v>
      </c>
      <c r="E159" s="34"/>
      <c r="F159" s="241" t="s">
        <v>1286</v>
      </c>
      <c r="G159" s="34"/>
      <c r="H159" s="34"/>
      <c r="I159" s="34"/>
      <c r="J159" s="34"/>
      <c r="K159" s="34"/>
      <c r="L159" s="38"/>
      <c r="M159" s="242"/>
      <c r="N159" s="243"/>
      <c r="O159" s="84"/>
      <c r="P159" s="84"/>
      <c r="Q159" s="84"/>
      <c r="R159" s="84"/>
      <c r="S159" s="84"/>
      <c r="T159" s="85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175</v>
      </c>
      <c r="AU159" s="17" t="s">
        <v>82</v>
      </c>
    </row>
    <row r="160" spans="1:65" s="2" customFormat="1" ht="16.5" customHeight="1">
      <c r="A160" s="32"/>
      <c r="B160" s="33"/>
      <c r="C160" s="218" t="s">
        <v>337</v>
      </c>
      <c r="D160" s="218" t="s">
        <v>162</v>
      </c>
      <c r="E160" s="219" t="s">
        <v>1220</v>
      </c>
      <c r="F160" s="220" t="s">
        <v>1221</v>
      </c>
      <c r="G160" s="221" t="s">
        <v>643</v>
      </c>
      <c r="H160" s="222">
        <v>47</v>
      </c>
      <c r="I160" s="223">
        <v>37.43</v>
      </c>
      <c r="J160" s="223">
        <f>ROUND(I160*H160,2)</f>
        <v>1759.21</v>
      </c>
      <c r="K160" s="220" t="s">
        <v>1</v>
      </c>
      <c r="L160" s="38"/>
      <c r="M160" s="224" t="s">
        <v>1</v>
      </c>
      <c r="N160" s="225" t="s">
        <v>40</v>
      </c>
      <c r="O160" s="226">
        <v>0</v>
      </c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28" t="s">
        <v>166</v>
      </c>
      <c r="AT160" s="228" t="s">
        <v>162</v>
      </c>
      <c r="AU160" s="228" t="s">
        <v>82</v>
      </c>
      <c r="AY160" s="17" t="s">
        <v>160</v>
      </c>
      <c r="BE160" s="229">
        <f>IF(N160="základní",J160,0)</f>
        <v>1759.21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7" t="s">
        <v>82</v>
      </c>
      <c r="BK160" s="229">
        <f>ROUND(I160*H160,2)</f>
        <v>1759.21</v>
      </c>
      <c r="BL160" s="17" t="s">
        <v>166</v>
      </c>
      <c r="BM160" s="228" t="s">
        <v>1310</v>
      </c>
    </row>
    <row r="161" spans="1:47" s="2" customFormat="1" ht="12">
      <c r="A161" s="32"/>
      <c r="B161" s="33"/>
      <c r="C161" s="34"/>
      <c r="D161" s="232" t="s">
        <v>175</v>
      </c>
      <c r="E161" s="34"/>
      <c r="F161" s="241" t="s">
        <v>1286</v>
      </c>
      <c r="G161" s="34"/>
      <c r="H161" s="34"/>
      <c r="I161" s="34"/>
      <c r="J161" s="34"/>
      <c r="K161" s="34"/>
      <c r="L161" s="38"/>
      <c r="M161" s="242"/>
      <c r="N161" s="243"/>
      <c r="O161" s="84"/>
      <c r="P161" s="84"/>
      <c r="Q161" s="84"/>
      <c r="R161" s="84"/>
      <c r="S161" s="84"/>
      <c r="T161" s="85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175</v>
      </c>
      <c r="AU161" s="17" t="s">
        <v>82</v>
      </c>
    </row>
    <row r="162" spans="1:65" s="2" customFormat="1" ht="21.75" customHeight="1">
      <c r="A162" s="32"/>
      <c r="B162" s="33"/>
      <c r="C162" s="218" t="s">
        <v>419</v>
      </c>
      <c r="D162" s="218" t="s">
        <v>162</v>
      </c>
      <c r="E162" s="219" t="s">
        <v>1311</v>
      </c>
      <c r="F162" s="220" t="s">
        <v>1312</v>
      </c>
      <c r="G162" s="221" t="s">
        <v>643</v>
      </c>
      <c r="H162" s="222">
        <v>2</v>
      </c>
      <c r="I162" s="223">
        <v>2000</v>
      </c>
      <c r="J162" s="223">
        <f>ROUND(I162*H162,2)</f>
        <v>4000</v>
      </c>
      <c r="K162" s="220" t="s">
        <v>1</v>
      </c>
      <c r="L162" s="38"/>
      <c r="M162" s="224" t="s">
        <v>1</v>
      </c>
      <c r="N162" s="225" t="s">
        <v>40</v>
      </c>
      <c r="O162" s="226">
        <v>0</v>
      </c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28" t="s">
        <v>166</v>
      </c>
      <c r="AT162" s="228" t="s">
        <v>162</v>
      </c>
      <c r="AU162" s="228" t="s">
        <v>82</v>
      </c>
      <c r="AY162" s="17" t="s">
        <v>160</v>
      </c>
      <c r="BE162" s="229">
        <f>IF(N162="základní",J162,0)</f>
        <v>4000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7" t="s">
        <v>82</v>
      </c>
      <c r="BK162" s="229">
        <f>ROUND(I162*H162,2)</f>
        <v>4000</v>
      </c>
      <c r="BL162" s="17" t="s">
        <v>166</v>
      </c>
      <c r="BM162" s="228" t="s">
        <v>1313</v>
      </c>
    </row>
    <row r="163" spans="1:47" s="2" customFormat="1" ht="12">
      <c r="A163" s="32"/>
      <c r="B163" s="33"/>
      <c r="C163" s="34"/>
      <c r="D163" s="232" t="s">
        <v>175</v>
      </c>
      <c r="E163" s="34"/>
      <c r="F163" s="241" t="s">
        <v>1286</v>
      </c>
      <c r="G163" s="34"/>
      <c r="H163" s="34"/>
      <c r="I163" s="34"/>
      <c r="J163" s="34"/>
      <c r="K163" s="34"/>
      <c r="L163" s="38"/>
      <c r="M163" s="242"/>
      <c r="N163" s="243"/>
      <c r="O163" s="84"/>
      <c r="P163" s="84"/>
      <c r="Q163" s="84"/>
      <c r="R163" s="84"/>
      <c r="S163" s="84"/>
      <c r="T163" s="85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175</v>
      </c>
      <c r="AU163" s="17" t="s">
        <v>82</v>
      </c>
    </row>
    <row r="164" spans="1:47" s="2" customFormat="1" ht="12">
      <c r="A164" s="32"/>
      <c r="B164" s="33"/>
      <c r="C164" s="34"/>
      <c r="D164" s="232" t="s">
        <v>1143</v>
      </c>
      <c r="E164" s="34"/>
      <c r="F164" s="279" t="s">
        <v>1297</v>
      </c>
      <c r="G164" s="34"/>
      <c r="H164" s="34"/>
      <c r="I164" s="34"/>
      <c r="J164" s="34"/>
      <c r="K164" s="34"/>
      <c r="L164" s="38"/>
      <c r="M164" s="242"/>
      <c r="N164" s="243"/>
      <c r="O164" s="84"/>
      <c r="P164" s="84"/>
      <c r="Q164" s="84"/>
      <c r="R164" s="84"/>
      <c r="S164" s="84"/>
      <c r="T164" s="85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1143</v>
      </c>
      <c r="AU164" s="17" t="s">
        <v>82</v>
      </c>
    </row>
    <row r="165" spans="1:65" s="2" customFormat="1" ht="16.5" customHeight="1">
      <c r="A165" s="32"/>
      <c r="B165" s="33"/>
      <c r="C165" s="218" t="s">
        <v>7</v>
      </c>
      <c r="D165" s="218" t="s">
        <v>162</v>
      </c>
      <c r="E165" s="219" t="s">
        <v>1194</v>
      </c>
      <c r="F165" s="220" t="s">
        <v>1195</v>
      </c>
      <c r="G165" s="221" t="s">
        <v>172</v>
      </c>
      <c r="H165" s="222">
        <v>12</v>
      </c>
      <c r="I165" s="223">
        <v>99.79</v>
      </c>
      <c r="J165" s="223">
        <f>ROUND(I165*H165,2)</f>
        <v>1197.48</v>
      </c>
      <c r="K165" s="220" t="s">
        <v>1</v>
      </c>
      <c r="L165" s="38"/>
      <c r="M165" s="224" t="s">
        <v>1</v>
      </c>
      <c r="N165" s="225" t="s">
        <v>40</v>
      </c>
      <c r="O165" s="226">
        <v>0</v>
      </c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28" t="s">
        <v>166</v>
      </c>
      <c r="AT165" s="228" t="s">
        <v>162</v>
      </c>
      <c r="AU165" s="228" t="s">
        <v>82</v>
      </c>
      <c r="AY165" s="17" t="s">
        <v>160</v>
      </c>
      <c r="BE165" s="229">
        <f>IF(N165="základní",J165,0)</f>
        <v>1197.48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7" t="s">
        <v>82</v>
      </c>
      <c r="BK165" s="229">
        <f>ROUND(I165*H165,2)</f>
        <v>1197.48</v>
      </c>
      <c r="BL165" s="17" t="s">
        <v>166</v>
      </c>
      <c r="BM165" s="228" t="s">
        <v>1314</v>
      </c>
    </row>
    <row r="166" spans="1:47" s="2" customFormat="1" ht="12">
      <c r="A166" s="32"/>
      <c r="B166" s="33"/>
      <c r="C166" s="34"/>
      <c r="D166" s="232" t="s">
        <v>175</v>
      </c>
      <c r="E166" s="34"/>
      <c r="F166" s="241" t="s">
        <v>1286</v>
      </c>
      <c r="G166" s="34"/>
      <c r="H166" s="34"/>
      <c r="I166" s="34"/>
      <c r="J166" s="34"/>
      <c r="K166" s="34"/>
      <c r="L166" s="38"/>
      <c r="M166" s="242"/>
      <c r="N166" s="243"/>
      <c r="O166" s="84"/>
      <c r="P166" s="84"/>
      <c r="Q166" s="84"/>
      <c r="R166" s="84"/>
      <c r="S166" s="84"/>
      <c r="T166" s="85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175</v>
      </c>
      <c r="AU166" s="17" t="s">
        <v>82</v>
      </c>
    </row>
    <row r="167" spans="1:65" s="2" customFormat="1" ht="16.5" customHeight="1">
      <c r="A167" s="32"/>
      <c r="B167" s="33"/>
      <c r="C167" s="218" t="s">
        <v>434</v>
      </c>
      <c r="D167" s="218" t="s">
        <v>162</v>
      </c>
      <c r="E167" s="219" t="s">
        <v>1197</v>
      </c>
      <c r="F167" s="220" t="s">
        <v>1187</v>
      </c>
      <c r="G167" s="221" t="s">
        <v>172</v>
      </c>
      <c r="H167" s="222">
        <v>20</v>
      </c>
      <c r="I167" s="223">
        <v>18.72</v>
      </c>
      <c r="J167" s="223">
        <f>ROUND(I167*H167,2)</f>
        <v>374.4</v>
      </c>
      <c r="K167" s="220" t="s">
        <v>1</v>
      </c>
      <c r="L167" s="38"/>
      <c r="M167" s="224" t="s">
        <v>1</v>
      </c>
      <c r="N167" s="225" t="s">
        <v>40</v>
      </c>
      <c r="O167" s="226">
        <v>0</v>
      </c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28" t="s">
        <v>166</v>
      </c>
      <c r="AT167" s="228" t="s">
        <v>162</v>
      </c>
      <c r="AU167" s="228" t="s">
        <v>82</v>
      </c>
      <c r="AY167" s="17" t="s">
        <v>160</v>
      </c>
      <c r="BE167" s="229">
        <f>IF(N167="základní",J167,0)</f>
        <v>374.4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7" t="s">
        <v>82</v>
      </c>
      <c r="BK167" s="229">
        <f>ROUND(I167*H167,2)</f>
        <v>374.4</v>
      </c>
      <c r="BL167" s="17" t="s">
        <v>166</v>
      </c>
      <c r="BM167" s="228" t="s">
        <v>1315</v>
      </c>
    </row>
    <row r="168" spans="1:47" s="2" customFormat="1" ht="12">
      <c r="A168" s="32"/>
      <c r="B168" s="33"/>
      <c r="C168" s="34"/>
      <c r="D168" s="232" t="s">
        <v>175</v>
      </c>
      <c r="E168" s="34"/>
      <c r="F168" s="241" t="s">
        <v>1286</v>
      </c>
      <c r="G168" s="34"/>
      <c r="H168" s="34"/>
      <c r="I168" s="34"/>
      <c r="J168" s="34"/>
      <c r="K168" s="34"/>
      <c r="L168" s="38"/>
      <c r="M168" s="242"/>
      <c r="N168" s="243"/>
      <c r="O168" s="84"/>
      <c r="P168" s="84"/>
      <c r="Q168" s="84"/>
      <c r="R168" s="84"/>
      <c r="S168" s="84"/>
      <c r="T168" s="85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175</v>
      </c>
      <c r="AU168" s="17" t="s">
        <v>82</v>
      </c>
    </row>
    <row r="169" spans="1:65" s="2" customFormat="1" ht="16.5" customHeight="1">
      <c r="A169" s="32"/>
      <c r="B169" s="33"/>
      <c r="C169" s="218" t="s">
        <v>611</v>
      </c>
      <c r="D169" s="218" t="s">
        <v>162</v>
      </c>
      <c r="E169" s="219" t="s">
        <v>1223</v>
      </c>
      <c r="F169" s="220" t="s">
        <v>1224</v>
      </c>
      <c r="G169" s="221" t="s">
        <v>172</v>
      </c>
      <c r="H169" s="222">
        <v>27</v>
      </c>
      <c r="I169" s="223">
        <v>21.21</v>
      </c>
      <c r="J169" s="223">
        <f>ROUND(I169*H169,2)</f>
        <v>572.67</v>
      </c>
      <c r="K169" s="220" t="s">
        <v>1</v>
      </c>
      <c r="L169" s="38"/>
      <c r="M169" s="224" t="s">
        <v>1</v>
      </c>
      <c r="N169" s="225" t="s">
        <v>40</v>
      </c>
      <c r="O169" s="226">
        <v>0</v>
      </c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28" t="s">
        <v>166</v>
      </c>
      <c r="AT169" s="228" t="s">
        <v>162</v>
      </c>
      <c r="AU169" s="228" t="s">
        <v>82</v>
      </c>
      <c r="AY169" s="17" t="s">
        <v>160</v>
      </c>
      <c r="BE169" s="229">
        <f>IF(N169="základní",J169,0)</f>
        <v>572.67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7" t="s">
        <v>82</v>
      </c>
      <c r="BK169" s="229">
        <f>ROUND(I169*H169,2)</f>
        <v>572.67</v>
      </c>
      <c r="BL169" s="17" t="s">
        <v>166</v>
      </c>
      <c r="BM169" s="228" t="s">
        <v>1316</v>
      </c>
    </row>
    <row r="170" spans="1:47" s="2" customFormat="1" ht="12">
      <c r="A170" s="32"/>
      <c r="B170" s="33"/>
      <c r="C170" s="34"/>
      <c r="D170" s="232" t="s">
        <v>175</v>
      </c>
      <c r="E170" s="34"/>
      <c r="F170" s="241" t="s">
        <v>1286</v>
      </c>
      <c r="G170" s="34"/>
      <c r="H170" s="34"/>
      <c r="I170" s="34"/>
      <c r="J170" s="34"/>
      <c r="K170" s="34"/>
      <c r="L170" s="38"/>
      <c r="M170" s="242"/>
      <c r="N170" s="243"/>
      <c r="O170" s="84"/>
      <c r="P170" s="84"/>
      <c r="Q170" s="84"/>
      <c r="R170" s="84"/>
      <c r="S170" s="84"/>
      <c r="T170" s="85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175</v>
      </c>
      <c r="AU170" s="17" t="s">
        <v>82</v>
      </c>
    </row>
    <row r="171" spans="1:65" s="2" customFormat="1" ht="16.5" customHeight="1">
      <c r="A171" s="32"/>
      <c r="B171" s="33"/>
      <c r="C171" s="218" t="s">
        <v>773</v>
      </c>
      <c r="D171" s="218" t="s">
        <v>162</v>
      </c>
      <c r="E171" s="219" t="s">
        <v>1226</v>
      </c>
      <c r="F171" s="220" t="s">
        <v>1227</v>
      </c>
      <c r="G171" s="221" t="s">
        <v>172</v>
      </c>
      <c r="H171" s="222">
        <v>27</v>
      </c>
      <c r="I171" s="223">
        <v>26.2</v>
      </c>
      <c r="J171" s="223">
        <f>ROUND(I171*H171,2)</f>
        <v>707.4</v>
      </c>
      <c r="K171" s="220" t="s">
        <v>1</v>
      </c>
      <c r="L171" s="38"/>
      <c r="M171" s="224" t="s">
        <v>1</v>
      </c>
      <c r="N171" s="225" t="s">
        <v>40</v>
      </c>
      <c r="O171" s="226">
        <v>0</v>
      </c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28" t="s">
        <v>166</v>
      </c>
      <c r="AT171" s="228" t="s">
        <v>162</v>
      </c>
      <c r="AU171" s="228" t="s">
        <v>82</v>
      </c>
      <c r="AY171" s="17" t="s">
        <v>160</v>
      </c>
      <c r="BE171" s="229">
        <f>IF(N171="základní",J171,0)</f>
        <v>707.4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7" t="s">
        <v>82</v>
      </c>
      <c r="BK171" s="229">
        <f>ROUND(I171*H171,2)</f>
        <v>707.4</v>
      </c>
      <c r="BL171" s="17" t="s">
        <v>166</v>
      </c>
      <c r="BM171" s="228" t="s">
        <v>1317</v>
      </c>
    </row>
    <row r="172" spans="1:47" s="2" customFormat="1" ht="12">
      <c r="A172" s="32"/>
      <c r="B172" s="33"/>
      <c r="C172" s="34"/>
      <c r="D172" s="232" t="s">
        <v>175</v>
      </c>
      <c r="E172" s="34"/>
      <c r="F172" s="241" t="s">
        <v>1286</v>
      </c>
      <c r="G172" s="34"/>
      <c r="H172" s="34"/>
      <c r="I172" s="34"/>
      <c r="J172" s="34"/>
      <c r="K172" s="34"/>
      <c r="L172" s="38"/>
      <c r="M172" s="242"/>
      <c r="N172" s="243"/>
      <c r="O172" s="84"/>
      <c r="P172" s="84"/>
      <c r="Q172" s="84"/>
      <c r="R172" s="84"/>
      <c r="S172" s="84"/>
      <c r="T172" s="85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175</v>
      </c>
      <c r="AU172" s="17" t="s">
        <v>82</v>
      </c>
    </row>
    <row r="173" spans="1:65" s="2" customFormat="1" ht="16.5" customHeight="1">
      <c r="A173" s="32"/>
      <c r="B173" s="33"/>
      <c r="C173" s="218" t="s">
        <v>779</v>
      </c>
      <c r="D173" s="218" t="s">
        <v>162</v>
      </c>
      <c r="E173" s="219" t="s">
        <v>1229</v>
      </c>
      <c r="F173" s="220" t="s">
        <v>1230</v>
      </c>
      <c r="G173" s="221" t="s">
        <v>643</v>
      </c>
      <c r="H173" s="222">
        <v>110</v>
      </c>
      <c r="I173" s="223">
        <v>31.18</v>
      </c>
      <c r="J173" s="223">
        <f>ROUND(I173*H173,2)</f>
        <v>3429.8</v>
      </c>
      <c r="K173" s="220" t="s">
        <v>1</v>
      </c>
      <c r="L173" s="38"/>
      <c r="M173" s="224" t="s">
        <v>1</v>
      </c>
      <c r="N173" s="225" t="s">
        <v>40</v>
      </c>
      <c r="O173" s="226">
        <v>0</v>
      </c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28" t="s">
        <v>166</v>
      </c>
      <c r="AT173" s="228" t="s">
        <v>162</v>
      </c>
      <c r="AU173" s="228" t="s">
        <v>82</v>
      </c>
      <c r="AY173" s="17" t="s">
        <v>160</v>
      </c>
      <c r="BE173" s="229">
        <f>IF(N173="základní",J173,0)</f>
        <v>3429.8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7" t="s">
        <v>82</v>
      </c>
      <c r="BK173" s="229">
        <f>ROUND(I173*H173,2)</f>
        <v>3429.8</v>
      </c>
      <c r="BL173" s="17" t="s">
        <v>166</v>
      </c>
      <c r="BM173" s="228" t="s">
        <v>1318</v>
      </c>
    </row>
    <row r="174" spans="1:47" s="2" customFormat="1" ht="12">
      <c r="A174" s="32"/>
      <c r="B174" s="33"/>
      <c r="C174" s="34"/>
      <c r="D174" s="232" t="s">
        <v>175</v>
      </c>
      <c r="E174" s="34"/>
      <c r="F174" s="241" t="s">
        <v>1286</v>
      </c>
      <c r="G174" s="34"/>
      <c r="H174" s="34"/>
      <c r="I174" s="34"/>
      <c r="J174" s="34"/>
      <c r="K174" s="34"/>
      <c r="L174" s="38"/>
      <c r="M174" s="242"/>
      <c r="N174" s="243"/>
      <c r="O174" s="84"/>
      <c r="P174" s="84"/>
      <c r="Q174" s="84"/>
      <c r="R174" s="84"/>
      <c r="S174" s="84"/>
      <c r="T174" s="85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175</v>
      </c>
      <c r="AU174" s="17" t="s">
        <v>82</v>
      </c>
    </row>
    <row r="175" spans="1:65" s="2" customFormat="1" ht="16.5" customHeight="1">
      <c r="A175" s="32"/>
      <c r="B175" s="33"/>
      <c r="C175" s="218" t="s">
        <v>785</v>
      </c>
      <c r="D175" s="218" t="s">
        <v>162</v>
      </c>
      <c r="E175" s="219" t="s">
        <v>1319</v>
      </c>
      <c r="F175" s="220" t="s">
        <v>1320</v>
      </c>
      <c r="G175" s="221" t="s">
        <v>172</v>
      </c>
      <c r="H175" s="222">
        <v>36</v>
      </c>
      <c r="I175" s="223">
        <v>18.72</v>
      </c>
      <c r="J175" s="223">
        <f>ROUND(I175*H175,2)</f>
        <v>673.92</v>
      </c>
      <c r="K175" s="220" t="s">
        <v>1</v>
      </c>
      <c r="L175" s="38"/>
      <c r="M175" s="224" t="s">
        <v>1</v>
      </c>
      <c r="N175" s="225" t="s">
        <v>40</v>
      </c>
      <c r="O175" s="226">
        <v>0</v>
      </c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28" t="s">
        <v>166</v>
      </c>
      <c r="AT175" s="228" t="s">
        <v>162</v>
      </c>
      <c r="AU175" s="228" t="s">
        <v>82</v>
      </c>
      <c r="AY175" s="17" t="s">
        <v>160</v>
      </c>
      <c r="BE175" s="229">
        <f>IF(N175="základní",J175,0)</f>
        <v>673.92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7" t="s">
        <v>82</v>
      </c>
      <c r="BK175" s="229">
        <f>ROUND(I175*H175,2)</f>
        <v>673.92</v>
      </c>
      <c r="BL175" s="17" t="s">
        <v>166</v>
      </c>
      <c r="BM175" s="228" t="s">
        <v>1321</v>
      </c>
    </row>
    <row r="176" spans="1:47" s="2" customFormat="1" ht="12">
      <c r="A176" s="32"/>
      <c r="B176" s="33"/>
      <c r="C176" s="34"/>
      <c r="D176" s="232" t="s">
        <v>175</v>
      </c>
      <c r="E176" s="34"/>
      <c r="F176" s="241" t="s">
        <v>1286</v>
      </c>
      <c r="G176" s="34"/>
      <c r="H176" s="34"/>
      <c r="I176" s="34"/>
      <c r="J176" s="34"/>
      <c r="K176" s="34"/>
      <c r="L176" s="38"/>
      <c r="M176" s="242"/>
      <c r="N176" s="243"/>
      <c r="O176" s="84"/>
      <c r="P176" s="84"/>
      <c r="Q176" s="84"/>
      <c r="R176" s="84"/>
      <c r="S176" s="84"/>
      <c r="T176" s="85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175</v>
      </c>
      <c r="AU176" s="17" t="s">
        <v>82</v>
      </c>
    </row>
    <row r="177" spans="1:65" s="2" customFormat="1" ht="16.5" customHeight="1">
      <c r="A177" s="32"/>
      <c r="B177" s="33"/>
      <c r="C177" s="218" t="s">
        <v>791</v>
      </c>
      <c r="D177" s="218" t="s">
        <v>162</v>
      </c>
      <c r="E177" s="219" t="s">
        <v>1322</v>
      </c>
      <c r="F177" s="220" t="s">
        <v>1323</v>
      </c>
      <c r="G177" s="221" t="s">
        <v>172</v>
      </c>
      <c r="H177" s="222">
        <v>36</v>
      </c>
      <c r="I177" s="223">
        <v>22.46</v>
      </c>
      <c r="J177" s="223">
        <f>ROUND(I177*H177,2)</f>
        <v>808.56</v>
      </c>
      <c r="K177" s="220" t="s">
        <v>1</v>
      </c>
      <c r="L177" s="38"/>
      <c r="M177" s="224" t="s">
        <v>1</v>
      </c>
      <c r="N177" s="225" t="s">
        <v>40</v>
      </c>
      <c r="O177" s="226">
        <v>0</v>
      </c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28" t="s">
        <v>166</v>
      </c>
      <c r="AT177" s="228" t="s">
        <v>162</v>
      </c>
      <c r="AU177" s="228" t="s">
        <v>82</v>
      </c>
      <c r="AY177" s="17" t="s">
        <v>160</v>
      </c>
      <c r="BE177" s="229">
        <f>IF(N177="základní",J177,0)</f>
        <v>808.56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7" t="s">
        <v>82</v>
      </c>
      <c r="BK177" s="229">
        <f>ROUND(I177*H177,2)</f>
        <v>808.56</v>
      </c>
      <c r="BL177" s="17" t="s">
        <v>166</v>
      </c>
      <c r="BM177" s="228" t="s">
        <v>1324</v>
      </c>
    </row>
    <row r="178" spans="1:47" s="2" customFormat="1" ht="12">
      <c r="A178" s="32"/>
      <c r="B178" s="33"/>
      <c r="C178" s="34"/>
      <c r="D178" s="232" t="s">
        <v>175</v>
      </c>
      <c r="E178" s="34"/>
      <c r="F178" s="241" t="s">
        <v>1286</v>
      </c>
      <c r="G178" s="34"/>
      <c r="H178" s="34"/>
      <c r="I178" s="34"/>
      <c r="J178" s="34"/>
      <c r="K178" s="34"/>
      <c r="L178" s="38"/>
      <c r="M178" s="242"/>
      <c r="N178" s="243"/>
      <c r="O178" s="84"/>
      <c r="P178" s="84"/>
      <c r="Q178" s="84"/>
      <c r="R178" s="84"/>
      <c r="S178" s="84"/>
      <c r="T178" s="85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175</v>
      </c>
      <c r="AU178" s="17" t="s">
        <v>82</v>
      </c>
    </row>
    <row r="179" spans="1:65" s="2" customFormat="1" ht="16.5" customHeight="1">
      <c r="A179" s="32"/>
      <c r="B179" s="33"/>
      <c r="C179" s="218" t="s">
        <v>796</v>
      </c>
      <c r="D179" s="218" t="s">
        <v>162</v>
      </c>
      <c r="E179" s="219" t="s">
        <v>1199</v>
      </c>
      <c r="F179" s="220" t="s">
        <v>1200</v>
      </c>
      <c r="G179" s="221" t="s">
        <v>172</v>
      </c>
      <c r="H179" s="222">
        <v>32</v>
      </c>
      <c r="I179" s="223">
        <v>11.22</v>
      </c>
      <c r="J179" s="223">
        <f>ROUND(I179*H179,2)</f>
        <v>359.04</v>
      </c>
      <c r="K179" s="220" t="s">
        <v>1</v>
      </c>
      <c r="L179" s="38"/>
      <c r="M179" s="224" t="s">
        <v>1</v>
      </c>
      <c r="N179" s="225" t="s">
        <v>40</v>
      </c>
      <c r="O179" s="226">
        <v>0</v>
      </c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28" t="s">
        <v>166</v>
      </c>
      <c r="AT179" s="228" t="s">
        <v>162</v>
      </c>
      <c r="AU179" s="228" t="s">
        <v>82</v>
      </c>
      <c r="AY179" s="17" t="s">
        <v>160</v>
      </c>
      <c r="BE179" s="229">
        <f>IF(N179="základní",J179,0)</f>
        <v>359.04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7" t="s">
        <v>82</v>
      </c>
      <c r="BK179" s="229">
        <f>ROUND(I179*H179,2)</f>
        <v>359.04</v>
      </c>
      <c r="BL179" s="17" t="s">
        <v>166</v>
      </c>
      <c r="BM179" s="228" t="s">
        <v>1325</v>
      </c>
    </row>
    <row r="180" spans="1:47" s="2" customFormat="1" ht="12">
      <c r="A180" s="32"/>
      <c r="B180" s="33"/>
      <c r="C180" s="34"/>
      <c r="D180" s="232" t="s">
        <v>175</v>
      </c>
      <c r="E180" s="34"/>
      <c r="F180" s="241" t="s">
        <v>1286</v>
      </c>
      <c r="G180" s="34"/>
      <c r="H180" s="34"/>
      <c r="I180" s="34"/>
      <c r="J180" s="34"/>
      <c r="K180" s="34"/>
      <c r="L180" s="38"/>
      <c r="M180" s="242"/>
      <c r="N180" s="243"/>
      <c r="O180" s="84"/>
      <c r="P180" s="84"/>
      <c r="Q180" s="84"/>
      <c r="R180" s="84"/>
      <c r="S180" s="84"/>
      <c r="T180" s="85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175</v>
      </c>
      <c r="AU180" s="17" t="s">
        <v>82</v>
      </c>
    </row>
    <row r="181" spans="1:65" s="2" customFormat="1" ht="16.5" customHeight="1">
      <c r="A181" s="32"/>
      <c r="B181" s="33"/>
      <c r="C181" s="218" t="s">
        <v>802</v>
      </c>
      <c r="D181" s="218" t="s">
        <v>162</v>
      </c>
      <c r="E181" s="219" t="s">
        <v>1326</v>
      </c>
      <c r="F181" s="220" t="s">
        <v>1327</v>
      </c>
      <c r="G181" s="221" t="s">
        <v>643</v>
      </c>
      <c r="H181" s="222">
        <v>4</v>
      </c>
      <c r="I181" s="223">
        <v>823.2</v>
      </c>
      <c r="J181" s="223">
        <f>ROUND(I181*H181,2)</f>
        <v>3292.8</v>
      </c>
      <c r="K181" s="220" t="s">
        <v>1</v>
      </c>
      <c r="L181" s="38"/>
      <c r="M181" s="224" t="s">
        <v>1</v>
      </c>
      <c r="N181" s="225" t="s">
        <v>40</v>
      </c>
      <c r="O181" s="226">
        <v>0</v>
      </c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28" t="s">
        <v>166</v>
      </c>
      <c r="AT181" s="228" t="s">
        <v>162</v>
      </c>
      <c r="AU181" s="228" t="s">
        <v>82</v>
      </c>
      <c r="AY181" s="17" t="s">
        <v>160</v>
      </c>
      <c r="BE181" s="229">
        <f>IF(N181="základní",J181,0)</f>
        <v>3292.8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7" t="s">
        <v>82</v>
      </c>
      <c r="BK181" s="229">
        <f>ROUND(I181*H181,2)</f>
        <v>3292.8</v>
      </c>
      <c r="BL181" s="17" t="s">
        <v>166</v>
      </c>
      <c r="BM181" s="228" t="s">
        <v>1328</v>
      </c>
    </row>
    <row r="182" spans="1:47" s="2" customFormat="1" ht="12">
      <c r="A182" s="32"/>
      <c r="B182" s="33"/>
      <c r="C182" s="34"/>
      <c r="D182" s="232" t="s">
        <v>175</v>
      </c>
      <c r="E182" s="34"/>
      <c r="F182" s="241" t="s">
        <v>1286</v>
      </c>
      <c r="G182" s="34"/>
      <c r="H182" s="34"/>
      <c r="I182" s="34"/>
      <c r="J182" s="34"/>
      <c r="K182" s="34"/>
      <c r="L182" s="38"/>
      <c r="M182" s="242"/>
      <c r="N182" s="243"/>
      <c r="O182" s="84"/>
      <c r="P182" s="84"/>
      <c r="Q182" s="84"/>
      <c r="R182" s="84"/>
      <c r="S182" s="84"/>
      <c r="T182" s="85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175</v>
      </c>
      <c r="AU182" s="17" t="s">
        <v>82</v>
      </c>
    </row>
    <row r="183" spans="1:65" s="2" customFormat="1" ht="16.5" customHeight="1">
      <c r="A183" s="32"/>
      <c r="B183" s="33"/>
      <c r="C183" s="218" t="s">
        <v>809</v>
      </c>
      <c r="D183" s="218" t="s">
        <v>162</v>
      </c>
      <c r="E183" s="219" t="s">
        <v>1329</v>
      </c>
      <c r="F183" s="220" t="s">
        <v>1330</v>
      </c>
      <c r="G183" s="221" t="s">
        <v>643</v>
      </c>
      <c r="H183" s="222">
        <v>1</v>
      </c>
      <c r="I183" s="223">
        <v>2743.98</v>
      </c>
      <c r="J183" s="223">
        <f>ROUND(I183*H183,2)</f>
        <v>2743.98</v>
      </c>
      <c r="K183" s="220" t="s">
        <v>1</v>
      </c>
      <c r="L183" s="38"/>
      <c r="M183" s="224" t="s">
        <v>1</v>
      </c>
      <c r="N183" s="225" t="s">
        <v>40</v>
      </c>
      <c r="O183" s="226">
        <v>0</v>
      </c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28" t="s">
        <v>166</v>
      </c>
      <c r="AT183" s="228" t="s">
        <v>162</v>
      </c>
      <c r="AU183" s="228" t="s">
        <v>82</v>
      </c>
      <c r="AY183" s="17" t="s">
        <v>160</v>
      </c>
      <c r="BE183" s="229">
        <f>IF(N183="základní",J183,0)</f>
        <v>2743.98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7" t="s">
        <v>82</v>
      </c>
      <c r="BK183" s="229">
        <f>ROUND(I183*H183,2)</f>
        <v>2743.98</v>
      </c>
      <c r="BL183" s="17" t="s">
        <v>166</v>
      </c>
      <c r="BM183" s="228" t="s">
        <v>1331</v>
      </c>
    </row>
    <row r="184" spans="1:47" s="2" customFormat="1" ht="12">
      <c r="A184" s="32"/>
      <c r="B184" s="33"/>
      <c r="C184" s="34"/>
      <c r="D184" s="232" t="s">
        <v>175</v>
      </c>
      <c r="E184" s="34"/>
      <c r="F184" s="241" t="s">
        <v>1286</v>
      </c>
      <c r="G184" s="34"/>
      <c r="H184" s="34"/>
      <c r="I184" s="34"/>
      <c r="J184" s="34"/>
      <c r="K184" s="34"/>
      <c r="L184" s="38"/>
      <c r="M184" s="242"/>
      <c r="N184" s="243"/>
      <c r="O184" s="84"/>
      <c r="P184" s="84"/>
      <c r="Q184" s="84"/>
      <c r="R184" s="84"/>
      <c r="S184" s="84"/>
      <c r="T184" s="85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175</v>
      </c>
      <c r="AU184" s="17" t="s">
        <v>82</v>
      </c>
    </row>
    <row r="185" spans="1:65" s="2" customFormat="1" ht="21.75" customHeight="1">
      <c r="A185" s="32"/>
      <c r="B185" s="33"/>
      <c r="C185" s="218" t="s">
        <v>816</v>
      </c>
      <c r="D185" s="218" t="s">
        <v>162</v>
      </c>
      <c r="E185" s="219" t="s">
        <v>1332</v>
      </c>
      <c r="F185" s="220" t="s">
        <v>1333</v>
      </c>
      <c r="G185" s="221" t="s">
        <v>1234</v>
      </c>
      <c r="H185" s="222">
        <v>1</v>
      </c>
      <c r="I185" s="223">
        <v>5193.12</v>
      </c>
      <c r="J185" s="223">
        <f>ROUND(I185*H185,2)</f>
        <v>5193.12</v>
      </c>
      <c r="K185" s="220" t="s">
        <v>1</v>
      </c>
      <c r="L185" s="38"/>
      <c r="M185" s="224" t="s">
        <v>1</v>
      </c>
      <c r="N185" s="225" t="s">
        <v>40</v>
      </c>
      <c r="O185" s="226">
        <v>0</v>
      </c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28" t="s">
        <v>166</v>
      </c>
      <c r="AT185" s="228" t="s">
        <v>162</v>
      </c>
      <c r="AU185" s="228" t="s">
        <v>82</v>
      </c>
      <c r="AY185" s="17" t="s">
        <v>160</v>
      </c>
      <c r="BE185" s="229">
        <f>IF(N185="základní",J185,0)</f>
        <v>5193.12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7" t="s">
        <v>82</v>
      </c>
      <c r="BK185" s="229">
        <f>ROUND(I185*H185,2)</f>
        <v>5193.12</v>
      </c>
      <c r="BL185" s="17" t="s">
        <v>166</v>
      </c>
      <c r="BM185" s="228" t="s">
        <v>1334</v>
      </c>
    </row>
    <row r="186" spans="1:47" s="2" customFormat="1" ht="12">
      <c r="A186" s="32"/>
      <c r="B186" s="33"/>
      <c r="C186" s="34"/>
      <c r="D186" s="232" t="s">
        <v>175</v>
      </c>
      <c r="E186" s="34"/>
      <c r="F186" s="241" t="s">
        <v>1286</v>
      </c>
      <c r="G186" s="34"/>
      <c r="H186" s="34"/>
      <c r="I186" s="34"/>
      <c r="J186" s="34"/>
      <c r="K186" s="34"/>
      <c r="L186" s="38"/>
      <c r="M186" s="242"/>
      <c r="N186" s="243"/>
      <c r="O186" s="84"/>
      <c r="P186" s="84"/>
      <c r="Q186" s="84"/>
      <c r="R186" s="84"/>
      <c r="S186" s="84"/>
      <c r="T186" s="85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175</v>
      </c>
      <c r="AU186" s="17" t="s">
        <v>82</v>
      </c>
    </row>
    <row r="187" spans="1:65" s="2" customFormat="1" ht="21.75" customHeight="1">
      <c r="A187" s="32"/>
      <c r="B187" s="33"/>
      <c r="C187" s="218" t="s">
        <v>821</v>
      </c>
      <c r="D187" s="218" t="s">
        <v>162</v>
      </c>
      <c r="E187" s="219" t="s">
        <v>1232</v>
      </c>
      <c r="F187" s="220" t="s">
        <v>1335</v>
      </c>
      <c r="G187" s="221" t="s">
        <v>1234</v>
      </c>
      <c r="H187" s="222">
        <v>1</v>
      </c>
      <c r="I187" s="223">
        <v>558</v>
      </c>
      <c r="J187" s="223">
        <f>ROUND(I187*H187,2)</f>
        <v>558</v>
      </c>
      <c r="K187" s="220" t="s">
        <v>1</v>
      </c>
      <c r="L187" s="38"/>
      <c r="M187" s="224" t="s">
        <v>1</v>
      </c>
      <c r="N187" s="225" t="s">
        <v>40</v>
      </c>
      <c r="O187" s="226">
        <v>0</v>
      </c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28" t="s">
        <v>166</v>
      </c>
      <c r="AT187" s="228" t="s">
        <v>162</v>
      </c>
      <c r="AU187" s="228" t="s">
        <v>82</v>
      </c>
      <c r="AY187" s="17" t="s">
        <v>160</v>
      </c>
      <c r="BE187" s="229">
        <f>IF(N187="základní",J187,0)</f>
        <v>558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7" t="s">
        <v>82</v>
      </c>
      <c r="BK187" s="229">
        <f>ROUND(I187*H187,2)</f>
        <v>558</v>
      </c>
      <c r="BL187" s="17" t="s">
        <v>166</v>
      </c>
      <c r="BM187" s="228" t="s">
        <v>1336</v>
      </c>
    </row>
    <row r="188" spans="1:47" s="2" customFormat="1" ht="12">
      <c r="A188" s="32"/>
      <c r="B188" s="33"/>
      <c r="C188" s="34"/>
      <c r="D188" s="232" t="s">
        <v>175</v>
      </c>
      <c r="E188" s="34"/>
      <c r="F188" s="241" t="s">
        <v>1286</v>
      </c>
      <c r="G188" s="34"/>
      <c r="H188" s="34"/>
      <c r="I188" s="34"/>
      <c r="J188" s="34"/>
      <c r="K188" s="34"/>
      <c r="L188" s="38"/>
      <c r="M188" s="242"/>
      <c r="N188" s="243"/>
      <c r="O188" s="84"/>
      <c r="P188" s="84"/>
      <c r="Q188" s="84"/>
      <c r="R188" s="84"/>
      <c r="S188" s="84"/>
      <c r="T188" s="85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175</v>
      </c>
      <c r="AU188" s="17" t="s">
        <v>82</v>
      </c>
    </row>
    <row r="189" spans="1:65" s="2" customFormat="1" ht="21.75" customHeight="1">
      <c r="A189" s="32"/>
      <c r="B189" s="33"/>
      <c r="C189" s="218" t="s">
        <v>828</v>
      </c>
      <c r="D189" s="218" t="s">
        <v>162</v>
      </c>
      <c r="E189" s="219" t="s">
        <v>1236</v>
      </c>
      <c r="F189" s="220" t="s">
        <v>1337</v>
      </c>
      <c r="G189" s="221" t="s">
        <v>1234</v>
      </c>
      <c r="H189" s="222">
        <v>1</v>
      </c>
      <c r="I189" s="223">
        <v>6448</v>
      </c>
      <c r="J189" s="223">
        <f>ROUND(I189*H189,2)</f>
        <v>6448</v>
      </c>
      <c r="K189" s="220" t="s">
        <v>1</v>
      </c>
      <c r="L189" s="38"/>
      <c r="M189" s="224" t="s">
        <v>1</v>
      </c>
      <c r="N189" s="225" t="s">
        <v>40</v>
      </c>
      <c r="O189" s="226">
        <v>0</v>
      </c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28" t="s">
        <v>166</v>
      </c>
      <c r="AT189" s="228" t="s">
        <v>162</v>
      </c>
      <c r="AU189" s="228" t="s">
        <v>82</v>
      </c>
      <c r="AY189" s="17" t="s">
        <v>160</v>
      </c>
      <c r="BE189" s="229">
        <f>IF(N189="základní",J189,0)</f>
        <v>6448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7" t="s">
        <v>82</v>
      </c>
      <c r="BK189" s="229">
        <f>ROUND(I189*H189,2)</f>
        <v>6448</v>
      </c>
      <c r="BL189" s="17" t="s">
        <v>166</v>
      </c>
      <c r="BM189" s="228" t="s">
        <v>1338</v>
      </c>
    </row>
    <row r="190" spans="1:47" s="2" customFormat="1" ht="12">
      <c r="A190" s="32"/>
      <c r="B190" s="33"/>
      <c r="C190" s="34"/>
      <c r="D190" s="232" t="s">
        <v>175</v>
      </c>
      <c r="E190" s="34"/>
      <c r="F190" s="241" t="s">
        <v>1286</v>
      </c>
      <c r="G190" s="34"/>
      <c r="H190" s="34"/>
      <c r="I190" s="34"/>
      <c r="J190" s="34"/>
      <c r="K190" s="34"/>
      <c r="L190" s="38"/>
      <c r="M190" s="242"/>
      <c r="N190" s="243"/>
      <c r="O190" s="84"/>
      <c r="P190" s="84"/>
      <c r="Q190" s="84"/>
      <c r="R190" s="84"/>
      <c r="S190" s="84"/>
      <c r="T190" s="85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175</v>
      </c>
      <c r="AU190" s="17" t="s">
        <v>82</v>
      </c>
    </row>
    <row r="191" spans="1:65" s="2" customFormat="1" ht="21.75" customHeight="1">
      <c r="A191" s="32"/>
      <c r="B191" s="33"/>
      <c r="C191" s="218" t="s">
        <v>835</v>
      </c>
      <c r="D191" s="218" t="s">
        <v>162</v>
      </c>
      <c r="E191" s="219" t="s">
        <v>1239</v>
      </c>
      <c r="F191" s="220" t="s">
        <v>1339</v>
      </c>
      <c r="G191" s="221" t="s">
        <v>1234</v>
      </c>
      <c r="H191" s="222">
        <v>1</v>
      </c>
      <c r="I191" s="223">
        <v>694.4</v>
      </c>
      <c r="J191" s="223">
        <f>ROUND(I191*H191,2)</f>
        <v>694.4</v>
      </c>
      <c r="K191" s="220" t="s">
        <v>1</v>
      </c>
      <c r="L191" s="38"/>
      <c r="M191" s="224" t="s">
        <v>1</v>
      </c>
      <c r="N191" s="225" t="s">
        <v>40</v>
      </c>
      <c r="O191" s="226">
        <v>0</v>
      </c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28" t="s">
        <v>166</v>
      </c>
      <c r="AT191" s="228" t="s">
        <v>162</v>
      </c>
      <c r="AU191" s="228" t="s">
        <v>82</v>
      </c>
      <c r="AY191" s="17" t="s">
        <v>160</v>
      </c>
      <c r="BE191" s="229">
        <f>IF(N191="základní",J191,0)</f>
        <v>694.4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7" t="s">
        <v>82</v>
      </c>
      <c r="BK191" s="229">
        <f>ROUND(I191*H191,2)</f>
        <v>694.4</v>
      </c>
      <c r="BL191" s="17" t="s">
        <v>166</v>
      </c>
      <c r="BM191" s="228" t="s">
        <v>1340</v>
      </c>
    </row>
    <row r="192" spans="1:47" s="2" customFormat="1" ht="12">
      <c r="A192" s="32"/>
      <c r="B192" s="33"/>
      <c r="C192" s="34"/>
      <c r="D192" s="232" t="s">
        <v>175</v>
      </c>
      <c r="E192" s="34"/>
      <c r="F192" s="241" t="s">
        <v>1286</v>
      </c>
      <c r="G192" s="34"/>
      <c r="H192" s="34"/>
      <c r="I192" s="34"/>
      <c r="J192" s="34"/>
      <c r="K192" s="34"/>
      <c r="L192" s="38"/>
      <c r="M192" s="242"/>
      <c r="N192" s="243"/>
      <c r="O192" s="84"/>
      <c r="P192" s="84"/>
      <c r="Q192" s="84"/>
      <c r="R192" s="84"/>
      <c r="S192" s="84"/>
      <c r="T192" s="85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175</v>
      </c>
      <c r="AU192" s="17" t="s">
        <v>82</v>
      </c>
    </row>
    <row r="193" spans="1:65" s="2" customFormat="1" ht="16.5" customHeight="1">
      <c r="A193" s="32"/>
      <c r="B193" s="33"/>
      <c r="C193" s="218" t="s">
        <v>842</v>
      </c>
      <c r="D193" s="218" t="s">
        <v>162</v>
      </c>
      <c r="E193" s="219" t="s">
        <v>1242</v>
      </c>
      <c r="F193" s="220" t="s">
        <v>1243</v>
      </c>
      <c r="G193" s="221" t="s">
        <v>643</v>
      </c>
      <c r="H193" s="222">
        <v>4</v>
      </c>
      <c r="I193" s="223">
        <v>1184.91</v>
      </c>
      <c r="J193" s="223">
        <f>ROUND(I193*H193,2)</f>
        <v>4739.64</v>
      </c>
      <c r="K193" s="220" t="s">
        <v>1</v>
      </c>
      <c r="L193" s="38"/>
      <c r="M193" s="224" t="s">
        <v>1</v>
      </c>
      <c r="N193" s="225" t="s">
        <v>40</v>
      </c>
      <c r="O193" s="226">
        <v>0</v>
      </c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28" t="s">
        <v>166</v>
      </c>
      <c r="AT193" s="228" t="s">
        <v>162</v>
      </c>
      <c r="AU193" s="228" t="s">
        <v>82</v>
      </c>
      <c r="AY193" s="17" t="s">
        <v>160</v>
      </c>
      <c r="BE193" s="229">
        <f>IF(N193="základní",J193,0)</f>
        <v>4739.64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7" t="s">
        <v>82</v>
      </c>
      <c r="BK193" s="229">
        <f>ROUND(I193*H193,2)</f>
        <v>4739.64</v>
      </c>
      <c r="BL193" s="17" t="s">
        <v>166</v>
      </c>
      <c r="BM193" s="228" t="s">
        <v>1341</v>
      </c>
    </row>
    <row r="194" spans="1:47" s="2" customFormat="1" ht="12">
      <c r="A194" s="32"/>
      <c r="B194" s="33"/>
      <c r="C194" s="34"/>
      <c r="D194" s="232" t="s">
        <v>175</v>
      </c>
      <c r="E194" s="34"/>
      <c r="F194" s="241" t="s">
        <v>1286</v>
      </c>
      <c r="G194" s="34"/>
      <c r="H194" s="34"/>
      <c r="I194" s="34"/>
      <c r="J194" s="34"/>
      <c r="K194" s="34"/>
      <c r="L194" s="38"/>
      <c r="M194" s="242"/>
      <c r="N194" s="243"/>
      <c r="O194" s="84"/>
      <c r="P194" s="84"/>
      <c r="Q194" s="84"/>
      <c r="R194" s="84"/>
      <c r="S194" s="84"/>
      <c r="T194" s="85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175</v>
      </c>
      <c r="AU194" s="17" t="s">
        <v>82</v>
      </c>
    </row>
    <row r="195" spans="1:65" s="2" customFormat="1" ht="16.5" customHeight="1">
      <c r="A195" s="32"/>
      <c r="B195" s="33"/>
      <c r="C195" s="218" t="s">
        <v>848</v>
      </c>
      <c r="D195" s="218" t="s">
        <v>162</v>
      </c>
      <c r="E195" s="219" t="s">
        <v>1342</v>
      </c>
      <c r="F195" s="220" t="s">
        <v>1343</v>
      </c>
      <c r="G195" s="221" t="s">
        <v>643</v>
      </c>
      <c r="H195" s="222">
        <v>2</v>
      </c>
      <c r="I195" s="223">
        <v>2245.07</v>
      </c>
      <c r="J195" s="223">
        <f>ROUND(I195*H195,2)</f>
        <v>4490.14</v>
      </c>
      <c r="K195" s="220" t="s">
        <v>1</v>
      </c>
      <c r="L195" s="38"/>
      <c r="M195" s="224" t="s">
        <v>1</v>
      </c>
      <c r="N195" s="225" t="s">
        <v>40</v>
      </c>
      <c r="O195" s="226">
        <v>0</v>
      </c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28" t="s">
        <v>166</v>
      </c>
      <c r="AT195" s="228" t="s">
        <v>162</v>
      </c>
      <c r="AU195" s="228" t="s">
        <v>82</v>
      </c>
      <c r="AY195" s="17" t="s">
        <v>160</v>
      </c>
      <c r="BE195" s="229">
        <f>IF(N195="základní",J195,0)</f>
        <v>4490.14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7" t="s">
        <v>82</v>
      </c>
      <c r="BK195" s="229">
        <f>ROUND(I195*H195,2)</f>
        <v>4490.14</v>
      </c>
      <c r="BL195" s="17" t="s">
        <v>166</v>
      </c>
      <c r="BM195" s="228" t="s">
        <v>1344</v>
      </c>
    </row>
    <row r="196" spans="1:47" s="2" customFormat="1" ht="12">
      <c r="A196" s="32"/>
      <c r="B196" s="33"/>
      <c r="C196" s="34"/>
      <c r="D196" s="232" t="s">
        <v>175</v>
      </c>
      <c r="E196" s="34"/>
      <c r="F196" s="241" t="s">
        <v>1286</v>
      </c>
      <c r="G196" s="34"/>
      <c r="H196" s="34"/>
      <c r="I196" s="34"/>
      <c r="J196" s="34"/>
      <c r="K196" s="34"/>
      <c r="L196" s="38"/>
      <c r="M196" s="242"/>
      <c r="N196" s="243"/>
      <c r="O196" s="84"/>
      <c r="P196" s="84"/>
      <c r="Q196" s="84"/>
      <c r="R196" s="84"/>
      <c r="S196" s="84"/>
      <c r="T196" s="85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175</v>
      </c>
      <c r="AU196" s="17" t="s">
        <v>82</v>
      </c>
    </row>
    <row r="197" spans="1:47" s="2" customFormat="1" ht="12">
      <c r="A197" s="32"/>
      <c r="B197" s="33"/>
      <c r="C197" s="34"/>
      <c r="D197" s="232" t="s">
        <v>1143</v>
      </c>
      <c r="E197" s="34"/>
      <c r="F197" s="279" t="s">
        <v>1297</v>
      </c>
      <c r="G197" s="34"/>
      <c r="H197" s="34"/>
      <c r="I197" s="34"/>
      <c r="J197" s="34"/>
      <c r="K197" s="34"/>
      <c r="L197" s="38"/>
      <c r="M197" s="242"/>
      <c r="N197" s="243"/>
      <c r="O197" s="84"/>
      <c r="P197" s="84"/>
      <c r="Q197" s="84"/>
      <c r="R197" s="84"/>
      <c r="S197" s="84"/>
      <c r="T197" s="85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1143</v>
      </c>
      <c r="AU197" s="17" t="s">
        <v>82</v>
      </c>
    </row>
    <row r="198" spans="1:65" s="2" customFormat="1" ht="21.75" customHeight="1">
      <c r="A198" s="32"/>
      <c r="B198" s="33"/>
      <c r="C198" s="218" t="s">
        <v>853</v>
      </c>
      <c r="D198" s="218" t="s">
        <v>162</v>
      </c>
      <c r="E198" s="219" t="s">
        <v>1345</v>
      </c>
      <c r="F198" s="220" t="s">
        <v>1346</v>
      </c>
      <c r="G198" s="221" t="s">
        <v>643</v>
      </c>
      <c r="H198" s="222">
        <v>1</v>
      </c>
      <c r="I198" s="223">
        <v>2000</v>
      </c>
      <c r="J198" s="223">
        <f>ROUND(I198*H198,2)</f>
        <v>2000</v>
      </c>
      <c r="K198" s="220" t="s">
        <v>1</v>
      </c>
      <c r="L198" s="38"/>
      <c r="M198" s="224" t="s">
        <v>1</v>
      </c>
      <c r="N198" s="225" t="s">
        <v>40</v>
      </c>
      <c r="O198" s="226">
        <v>0</v>
      </c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28" t="s">
        <v>166</v>
      </c>
      <c r="AT198" s="228" t="s">
        <v>162</v>
      </c>
      <c r="AU198" s="228" t="s">
        <v>82</v>
      </c>
      <c r="AY198" s="17" t="s">
        <v>160</v>
      </c>
      <c r="BE198" s="229">
        <f>IF(N198="základní",J198,0)</f>
        <v>2000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7" t="s">
        <v>82</v>
      </c>
      <c r="BK198" s="229">
        <f>ROUND(I198*H198,2)</f>
        <v>2000</v>
      </c>
      <c r="BL198" s="17" t="s">
        <v>166</v>
      </c>
      <c r="BM198" s="228" t="s">
        <v>1347</v>
      </c>
    </row>
    <row r="199" spans="1:47" s="2" customFormat="1" ht="12">
      <c r="A199" s="32"/>
      <c r="B199" s="33"/>
      <c r="C199" s="34"/>
      <c r="D199" s="232" t="s">
        <v>175</v>
      </c>
      <c r="E199" s="34"/>
      <c r="F199" s="241" t="s">
        <v>1286</v>
      </c>
      <c r="G199" s="34"/>
      <c r="H199" s="34"/>
      <c r="I199" s="34"/>
      <c r="J199" s="34"/>
      <c r="K199" s="34"/>
      <c r="L199" s="38"/>
      <c r="M199" s="242"/>
      <c r="N199" s="243"/>
      <c r="O199" s="84"/>
      <c r="P199" s="84"/>
      <c r="Q199" s="84"/>
      <c r="R199" s="84"/>
      <c r="S199" s="84"/>
      <c r="T199" s="85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175</v>
      </c>
      <c r="AU199" s="17" t="s">
        <v>82</v>
      </c>
    </row>
    <row r="200" spans="1:47" s="2" customFormat="1" ht="12">
      <c r="A200" s="32"/>
      <c r="B200" s="33"/>
      <c r="C200" s="34"/>
      <c r="D200" s="232" t="s">
        <v>1143</v>
      </c>
      <c r="E200" s="34"/>
      <c r="F200" s="279" t="s">
        <v>1297</v>
      </c>
      <c r="G200" s="34"/>
      <c r="H200" s="34"/>
      <c r="I200" s="34"/>
      <c r="J200" s="34"/>
      <c r="K200" s="34"/>
      <c r="L200" s="38"/>
      <c r="M200" s="242"/>
      <c r="N200" s="243"/>
      <c r="O200" s="84"/>
      <c r="P200" s="84"/>
      <c r="Q200" s="84"/>
      <c r="R200" s="84"/>
      <c r="S200" s="84"/>
      <c r="T200" s="85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1143</v>
      </c>
      <c r="AU200" s="17" t="s">
        <v>82</v>
      </c>
    </row>
    <row r="201" spans="1:65" s="2" customFormat="1" ht="16.5" customHeight="1">
      <c r="A201" s="32"/>
      <c r="B201" s="33"/>
      <c r="C201" s="218" t="s">
        <v>861</v>
      </c>
      <c r="D201" s="218" t="s">
        <v>162</v>
      </c>
      <c r="E201" s="219" t="s">
        <v>1202</v>
      </c>
      <c r="F201" s="220" t="s">
        <v>1203</v>
      </c>
      <c r="G201" s="221" t="s">
        <v>172</v>
      </c>
      <c r="H201" s="222">
        <v>18</v>
      </c>
      <c r="I201" s="223">
        <v>1459.8</v>
      </c>
      <c r="J201" s="223">
        <f>ROUND(I201*H201,2)</f>
        <v>26276.4</v>
      </c>
      <c r="K201" s="220" t="s">
        <v>1</v>
      </c>
      <c r="L201" s="38"/>
      <c r="M201" s="224" t="s">
        <v>1</v>
      </c>
      <c r="N201" s="225" t="s">
        <v>40</v>
      </c>
      <c r="O201" s="226">
        <v>0</v>
      </c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28" t="s">
        <v>166</v>
      </c>
      <c r="AT201" s="228" t="s">
        <v>162</v>
      </c>
      <c r="AU201" s="228" t="s">
        <v>82</v>
      </c>
      <c r="AY201" s="17" t="s">
        <v>160</v>
      </c>
      <c r="BE201" s="229">
        <f>IF(N201="základní",J201,0)</f>
        <v>26276.4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7" t="s">
        <v>82</v>
      </c>
      <c r="BK201" s="229">
        <f>ROUND(I201*H201,2)</f>
        <v>26276.4</v>
      </c>
      <c r="BL201" s="17" t="s">
        <v>166</v>
      </c>
      <c r="BM201" s="228" t="s">
        <v>1348</v>
      </c>
    </row>
    <row r="202" spans="1:47" s="2" customFormat="1" ht="12">
      <c r="A202" s="32"/>
      <c r="B202" s="33"/>
      <c r="C202" s="34"/>
      <c r="D202" s="232" t="s">
        <v>175</v>
      </c>
      <c r="E202" s="34"/>
      <c r="F202" s="241" t="s">
        <v>1286</v>
      </c>
      <c r="G202" s="34"/>
      <c r="H202" s="34"/>
      <c r="I202" s="34"/>
      <c r="J202" s="34"/>
      <c r="K202" s="34"/>
      <c r="L202" s="38"/>
      <c r="M202" s="242"/>
      <c r="N202" s="243"/>
      <c r="O202" s="84"/>
      <c r="P202" s="84"/>
      <c r="Q202" s="84"/>
      <c r="R202" s="84"/>
      <c r="S202" s="84"/>
      <c r="T202" s="85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175</v>
      </c>
      <c r="AU202" s="17" t="s">
        <v>82</v>
      </c>
    </row>
    <row r="203" spans="1:65" s="2" customFormat="1" ht="16.5" customHeight="1">
      <c r="A203" s="32"/>
      <c r="B203" s="33"/>
      <c r="C203" s="218" t="s">
        <v>867</v>
      </c>
      <c r="D203" s="218" t="s">
        <v>162</v>
      </c>
      <c r="E203" s="219" t="s">
        <v>1349</v>
      </c>
      <c r="F203" s="220" t="s">
        <v>1350</v>
      </c>
      <c r="G203" s="221" t="s">
        <v>172</v>
      </c>
      <c r="H203" s="222">
        <v>26</v>
      </c>
      <c r="I203" s="223">
        <v>49.9</v>
      </c>
      <c r="J203" s="223">
        <f>ROUND(I203*H203,2)</f>
        <v>1297.4</v>
      </c>
      <c r="K203" s="220" t="s">
        <v>1</v>
      </c>
      <c r="L203" s="38"/>
      <c r="M203" s="224" t="s">
        <v>1</v>
      </c>
      <c r="N203" s="225" t="s">
        <v>40</v>
      </c>
      <c r="O203" s="226">
        <v>0</v>
      </c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28" t="s">
        <v>166</v>
      </c>
      <c r="AT203" s="228" t="s">
        <v>162</v>
      </c>
      <c r="AU203" s="228" t="s">
        <v>82</v>
      </c>
      <c r="AY203" s="17" t="s">
        <v>160</v>
      </c>
      <c r="BE203" s="229">
        <f>IF(N203="základní",J203,0)</f>
        <v>1297.4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7" t="s">
        <v>82</v>
      </c>
      <c r="BK203" s="229">
        <f>ROUND(I203*H203,2)</f>
        <v>1297.4</v>
      </c>
      <c r="BL203" s="17" t="s">
        <v>166</v>
      </c>
      <c r="BM203" s="228" t="s">
        <v>1351</v>
      </c>
    </row>
    <row r="204" spans="1:47" s="2" customFormat="1" ht="12">
      <c r="A204" s="32"/>
      <c r="B204" s="33"/>
      <c r="C204" s="34"/>
      <c r="D204" s="232" t="s">
        <v>175</v>
      </c>
      <c r="E204" s="34"/>
      <c r="F204" s="241" t="s">
        <v>1286</v>
      </c>
      <c r="G204" s="34"/>
      <c r="H204" s="34"/>
      <c r="I204" s="34"/>
      <c r="J204" s="34"/>
      <c r="K204" s="34"/>
      <c r="L204" s="38"/>
      <c r="M204" s="242"/>
      <c r="N204" s="243"/>
      <c r="O204" s="84"/>
      <c r="P204" s="84"/>
      <c r="Q204" s="84"/>
      <c r="R204" s="84"/>
      <c r="S204" s="84"/>
      <c r="T204" s="85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175</v>
      </c>
      <c r="AU204" s="17" t="s">
        <v>82</v>
      </c>
    </row>
    <row r="205" spans="1:65" s="2" customFormat="1" ht="16.5" customHeight="1">
      <c r="A205" s="32"/>
      <c r="B205" s="33"/>
      <c r="C205" s="218" t="s">
        <v>874</v>
      </c>
      <c r="D205" s="218" t="s">
        <v>162</v>
      </c>
      <c r="E205" s="219" t="s">
        <v>1352</v>
      </c>
      <c r="F205" s="220" t="s">
        <v>1353</v>
      </c>
      <c r="G205" s="221" t="s">
        <v>643</v>
      </c>
      <c r="H205" s="222">
        <v>1</v>
      </c>
      <c r="I205" s="223">
        <v>4989.05</v>
      </c>
      <c r="J205" s="223">
        <f>ROUND(I205*H205,2)</f>
        <v>4989.05</v>
      </c>
      <c r="K205" s="220" t="s">
        <v>1</v>
      </c>
      <c r="L205" s="38"/>
      <c r="M205" s="224" t="s">
        <v>1</v>
      </c>
      <c r="N205" s="225" t="s">
        <v>40</v>
      </c>
      <c r="O205" s="226">
        <v>0</v>
      </c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28" t="s">
        <v>166</v>
      </c>
      <c r="AT205" s="228" t="s">
        <v>162</v>
      </c>
      <c r="AU205" s="228" t="s">
        <v>82</v>
      </c>
      <c r="AY205" s="17" t="s">
        <v>160</v>
      </c>
      <c r="BE205" s="229">
        <f>IF(N205="základní",J205,0)</f>
        <v>4989.05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7" t="s">
        <v>82</v>
      </c>
      <c r="BK205" s="229">
        <f>ROUND(I205*H205,2)</f>
        <v>4989.05</v>
      </c>
      <c r="BL205" s="17" t="s">
        <v>166</v>
      </c>
      <c r="BM205" s="228" t="s">
        <v>1354</v>
      </c>
    </row>
    <row r="206" spans="1:47" s="2" customFormat="1" ht="12">
      <c r="A206" s="32"/>
      <c r="B206" s="33"/>
      <c r="C206" s="34"/>
      <c r="D206" s="232" t="s">
        <v>175</v>
      </c>
      <c r="E206" s="34"/>
      <c r="F206" s="241" t="s">
        <v>1286</v>
      </c>
      <c r="G206" s="34"/>
      <c r="H206" s="34"/>
      <c r="I206" s="34"/>
      <c r="J206" s="34"/>
      <c r="K206" s="34"/>
      <c r="L206" s="38"/>
      <c r="M206" s="242"/>
      <c r="N206" s="243"/>
      <c r="O206" s="84"/>
      <c r="P206" s="84"/>
      <c r="Q206" s="84"/>
      <c r="R206" s="84"/>
      <c r="S206" s="84"/>
      <c r="T206" s="85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175</v>
      </c>
      <c r="AU206" s="17" t="s">
        <v>82</v>
      </c>
    </row>
    <row r="207" spans="1:65" s="2" customFormat="1" ht="16.5" customHeight="1">
      <c r="A207" s="32"/>
      <c r="B207" s="33"/>
      <c r="C207" s="218" t="s">
        <v>880</v>
      </c>
      <c r="D207" s="218" t="s">
        <v>162</v>
      </c>
      <c r="E207" s="219" t="s">
        <v>1355</v>
      </c>
      <c r="F207" s="220" t="s">
        <v>1356</v>
      </c>
      <c r="G207" s="221" t="s">
        <v>643</v>
      </c>
      <c r="H207" s="222">
        <v>1</v>
      </c>
      <c r="I207" s="223">
        <v>4989.05</v>
      </c>
      <c r="J207" s="223">
        <f>ROUND(I207*H207,2)</f>
        <v>4989.05</v>
      </c>
      <c r="K207" s="220" t="s">
        <v>1</v>
      </c>
      <c r="L207" s="38"/>
      <c r="M207" s="224" t="s">
        <v>1</v>
      </c>
      <c r="N207" s="225" t="s">
        <v>40</v>
      </c>
      <c r="O207" s="226">
        <v>0</v>
      </c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28" t="s">
        <v>166</v>
      </c>
      <c r="AT207" s="228" t="s">
        <v>162</v>
      </c>
      <c r="AU207" s="228" t="s">
        <v>82</v>
      </c>
      <c r="AY207" s="17" t="s">
        <v>160</v>
      </c>
      <c r="BE207" s="229">
        <f>IF(N207="základní",J207,0)</f>
        <v>4989.05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7" t="s">
        <v>82</v>
      </c>
      <c r="BK207" s="229">
        <f>ROUND(I207*H207,2)</f>
        <v>4989.05</v>
      </c>
      <c r="BL207" s="17" t="s">
        <v>166</v>
      </c>
      <c r="BM207" s="228" t="s">
        <v>1357</v>
      </c>
    </row>
    <row r="208" spans="1:47" s="2" customFormat="1" ht="12">
      <c r="A208" s="32"/>
      <c r="B208" s="33"/>
      <c r="C208" s="34"/>
      <c r="D208" s="232" t="s">
        <v>175</v>
      </c>
      <c r="E208" s="34"/>
      <c r="F208" s="241" t="s">
        <v>1286</v>
      </c>
      <c r="G208" s="34"/>
      <c r="H208" s="34"/>
      <c r="I208" s="34"/>
      <c r="J208" s="34"/>
      <c r="K208" s="34"/>
      <c r="L208" s="38"/>
      <c r="M208" s="242"/>
      <c r="N208" s="243"/>
      <c r="O208" s="84"/>
      <c r="P208" s="84"/>
      <c r="Q208" s="84"/>
      <c r="R208" s="84"/>
      <c r="S208" s="84"/>
      <c r="T208" s="85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175</v>
      </c>
      <c r="AU208" s="17" t="s">
        <v>82</v>
      </c>
    </row>
    <row r="209" spans="1:65" s="2" customFormat="1" ht="16.5" customHeight="1">
      <c r="A209" s="32"/>
      <c r="B209" s="33"/>
      <c r="C209" s="218" t="s">
        <v>885</v>
      </c>
      <c r="D209" s="218" t="s">
        <v>162</v>
      </c>
      <c r="E209" s="219" t="s">
        <v>1358</v>
      </c>
      <c r="F209" s="220" t="s">
        <v>1359</v>
      </c>
      <c r="G209" s="221" t="s">
        <v>1234</v>
      </c>
      <c r="H209" s="222">
        <v>1</v>
      </c>
      <c r="I209" s="223">
        <v>6200.49</v>
      </c>
      <c r="J209" s="223">
        <f>ROUND(I209*H209,2)</f>
        <v>6200.49</v>
      </c>
      <c r="K209" s="220" t="s">
        <v>1</v>
      </c>
      <c r="L209" s="38"/>
      <c r="M209" s="224" t="s">
        <v>1</v>
      </c>
      <c r="N209" s="225" t="s">
        <v>40</v>
      </c>
      <c r="O209" s="226">
        <v>0</v>
      </c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28" t="s">
        <v>166</v>
      </c>
      <c r="AT209" s="228" t="s">
        <v>162</v>
      </c>
      <c r="AU209" s="228" t="s">
        <v>82</v>
      </c>
      <c r="AY209" s="17" t="s">
        <v>160</v>
      </c>
      <c r="BE209" s="229">
        <f>IF(N209="základní",J209,0)</f>
        <v>6200.49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7" t="s">
        <v>82</v>
      </c>
      <c r="BK209" s="229">
        <f>ROUND(I209*H209,2)</f>
        <v>6200.49</v>
      </c>
      <c r="BL209" s="17" t="s">
        <v>166</v>
      </c>
      <c r="BM209" s="228" t="s">
        <v>1360</v>
      </c>
    </row>
    <row r="210" spans="1:47" s="2" customFormat="1" ht="12">
      <c r="A210" s="32"/>
      <c r="B210" s="33"/>
      <c r="C210" s="34"/>
      <c r="D210" s="232" t="s">
        <v>175</v>
      </c>
      <c r="E210" s="34"/>
      <c r="F210" s="241" t="s">
        <v>1286</v>
      </c>
      <c r="G210" s="34"/>
      <c r="H210" s="34"/>
      <c r="I210" s="34"/>
      <c r="J210" s="34"/>
      <c r="K210" s="34"/>
      <c r="L210" s="38"/>
      <c r="M210" s="242"/>
      <c r="N210" s="243"/>
      <c r="O210" s="84"/>
      <c r="P210" s="84"/>
      <c r="Q210" s="84"/>
      <c r="R210" s="84"/>
      <c r="S210" s="84"/>
      <c r="T210" s="85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175</v>
      </c>
      <c r="AU210" s="17" t="s">
        <v>82</v>
      </c>
    </row>
    <row r="211" spans="1:65" s="2" customFormat="1" ht="21.75" customHeight="1">
      <c r="A211" s="32"/>
      <c r="B211" s="33"/>
      <c r="C211" s="218" t="s">
        <v>892</v>
      </c>
      <c r="D211" s="218" t="s">
        <v>162</v>
      </c>
      <c r="E211" s="219" t="s">
        <v>1361</v>
      </c>
      <c r="F211" s="220" t="s">
        <v>1362</v>
      </c>
      <c r="G211" s="221" t="s">
        <v>643</v>
      </c>
      <c r="H211" s="222">
        <v>2</v>
      </c>
      <c r="I211" s="223">
        <v>1746.17</v>
      </c>
      <c r="J211" s="223">
        <f>ROUND(I211*H211,2)</f>
        <v>3492.34</v>
      </c>
      <c r="K211" s="220" t="s">
        <v>1</v>
      </c>
      <c r="L211" s="38"/>
      <c r="M211" s="224" t="s">
        <v>1</v>
      </c>
      <c r="N211" s="225" t="s">
        <v>40</v>
      </c>
      <c r="O211" s="226">
        <v>0</v>
      </c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28" t="s">
        <v>166</v>
      </c>
      <c r="AT211" s="228" t="s">
        <v>162</v>
      </c>
      <c r="AU211" s="228" t="s">
        <v>82</v>
      </c>
      <c r="AY211" s="17" t="s">
        <v>160</v>
      </c>
      <c r="BE211" s="229">
        <f>IF(N211="základní",J211,0)</f>
        <v>3492.34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7" t="s">
        <v>82</v>
      </c>
      <c r="BK211" s="229">
        <f>ROUND(I211*H211,2)</f>
        <v>3492.34</v>
      </c>
      <c r="BL211" s="17" t="s">
        <v>166</v>
      </c>
      <c r="BM211" s="228" t="s">
        <v>1363</v>
      </c>
    </row>
    <row r="212" spans="1:47" s="2" customFormat="1" ht="12">
      <c r="A212" s="32"/>
      <c r="B212" s="33"/>
      <c r="C212" s="34"/>
      <c r="D212" s="232" t="s">
        <v>175</v>
      </c>
      <c r="E212" s="34"/>
      <c r="F212" s="241" t="s">
        <v>1286</v>
      </c>
      <c r="G212" s="34"/>
      <c r="H212" s="34"/>
      <c r="I212" s="34"/>
      <c r="J212" s="34"/>
      <c r="K212" s="34"/>
      <c r="L212" s="38"/>
      <c r="M212" s="242"/>
      <c r="N212" s="243"/>
      <c r="O212" s="84"/>
      <c r="P212" s="84"/>
      <c r="Q212" s="84"/>
      <c r="R212" s="84"/>
      <c r="S212" s="84"/>
      <c r="T212" s="85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175</v>
      </c>
      <c r="AU212" s="17" t="s">
        <v>82</v>
      </c>
    </row>
    <row r="213" spans="1:47" s="2" customFormat="1" ht="12">
      <c r="A213" s="32"/>
      <c r="B213" s="33"/>
      <c r="C213" s="34"/>
      <c r="D213" s="232" t="s">
        <v>1143</v>
      </c>
      <c r="E213" s="34"/>
      <c r="F213" s="279" t="s">
        <v>1297</v>
      </c>
      <c r="G213" s="34"/>
      <c r="H213" s="34"/>
      <c r="I213" s="34"/>
      <c r="J213" s="34"/>
      <c r="K213" s="34"/>
      <c r="L213" s="38"/>
      <c r="M213" s="242"/>
      <c r="N213" s="243"/>
      <c r="O213" s="84"/>
      <c r="P213" s="84"/>
      <c r="Q213" s="84"/>
      <c r="R213" s="84"/>
      <c r="S213" s="84"/>
      <c r="T213" s="85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1143</v>
      </c>
      <c r="AU213" s="17" t="s">
        <v>82</v>
      </c>
    </row>
    <row r="214" spans="1:65" s="2" customFormat="1" ht="16.5" customHeight="1">
      <c r="A214" s="32"/>
      <c r="B214" s="33"/>
      <c r="C214" s="218" t="s">
        <v>899</v>
      </c>
      <c r="D214" s="218" t="s">
        <v>162</v>
      </c>
      <c r="E214" s="219" t="s">
        <v>1364</v>
      </c>
      <c r="F214" s="220" t="s">
        <v>1365</v>
      </c>
      <c r="G214" s="221" t="s">
        <v>1234</v>
      </c>
      <c r="H214" s="222">
        <v>1</v>
      </c>
      <c r="I214" s="223">
        <v>5208</v>
      </c>
      <c r="J214" s="223">
        <f>ROUND(I214*H214,2)</f>
        <v>5208</v>
      </c>
      <c r="K214" s="220" t="s">
        <v>1</v>
      </c>
      <c r="L214" s="38"/>
      <c r="M214" s="224" t="s">
        <v>1</v>
      </c>
      <c r="N214" s="225" t="s">
        <v>40</v>
      </c>
      <c r="O214" s="226">
        <v>0</v>
      </c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28" t="s">
        <v>166</v>
      </c>
      <c r="AT214" s="228" t="s">
        <v>162</v>
      </c>
      <c r="AU214" s="228" t="s">
        <v>82</v>
      </c>
      <c r="AY214" s="17" t="s">
        <v>160</v>
      </c>
      <c r="BE214" s="229">
        <f>IF(N214="základní",J214,0)</f>
        <v>5208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7" t="s">
        <v>82</v>
      </c>
      <c r="BK214" s="229">
        <f>ROUND(I214*H214,2)</f>
        <v>5208</v>
      </c>
      <c r="BL214" s="17" t="s">
        <v>166</v>
      </c>
      <c r="BM214" s="228" t="s">
        <v>1366</v>
      </c>
    </row>
    <row r="215" spans="1:47" s="2" customFormat="1" ht="12">
      <c r="A215" s="32"/>
      <c r="B215" s="33"/>
      <c r="C215" s="34"/>
      <c r="D215" s="232" t="s">
        <v>175</v>
      </c>
      <c r="E215" s="34"/>
      <c r="F215" s="241" t="s">
        <v>1286</v>
      </c>
      <c r="G215" s="34"/>
      <c r="H215" s="34"/>
      <c r="I215" s="34"/>
      <c r="J215" s="34"/>
      <c r="K215" s="34"/>
      <c r="L215" s="38"/>
      <c r="M215" s="242"/>
      <c r="N215" s="243"/>
      <c r="O215" s="84"/>
      <c r="P215" s="84"/>
      <c r="Q215" s="84"/>
      <c r="R215" s="84"/>
      <c r="S215" s="84"/>
      <c r="T215" s="85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7" t="s">
        <v>175</v>
      </c>
      <c r="AU215" s="17" t="s">
        <v>82</v>
      </c>
    </row>
    <row r="216" spans="1:65" s="2" customFormat="1" ht="16.5" customHeight="1">
      <c r="A216" s="32"/>
      <c r="B216" s="33"/>
      <c r="C216" s="218" t="s">
        <v>906</v>
      </c>
      <c r="D216" s="218" t="s">
        <v>162</v>
      </c>
      <c r="E216" s="219" t="s">
        <v>1208</v>
      </c>
      <c r="F216" s="220" t="s">
        <v>1209</v>
      </c>
      <c r="G216" s="221" t="s">
        <v>643</v>
      </c>
      <c r="H216" s="222">
        <v>1</v>
      </c>
      <c r="I216" s="223">
        <v>5238.5</v>
      </c>
      <c r="J216" s="223">
        <f>ROUND(I216*H216,2)</f>
        <v>5238.5</v>
      </c>
      <c r="K216" s="220" t="s">
        <v>1</v>
      </c>
      <c r="L216" s="38"/>
      <c r="M216" s="224" t="s">
        <v>1</v>
      </c>
      <c r="N216" s="225" t="s">
        <v>40</v>
      </c>
      <c r="O216" s="226">
        <v>0</v>
      </c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28" t="s">
        <v>166</v>
      </c>
      <c r="AT216" s="228" t="s">
        <v>162</v>
      </c>
      <c r="AU216" s="228" t="s">
        <v>82</v>
      </c>
      <c r="AY216" s="17" t="s">
        <v>160</v>
      </c>
      <c r="BE216" s="229">
        <f>IF(N216="základní",J216,0)</f>
        <v>5238.5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7" t="s">
        <v>82</v>
      </c>
      <c r="BK216" s="229">
        <f>ROUND(I216*H216,2)</f>
        <v>5238.5</v>
      </c>
      <c r="BL216" s="17" t="s">
        <v>166</v>
      </c>
      <c r="BM216" s="228" t="s">
        <v>1367</v>
      </c>
    </row>
    <row r="217" spans="1:47" s="2" customFormat="1" ht="12">
      <c r="A217" s="32"/>
      <c r="B217" s="33"/>
      <c r="C217" s="34"/>
      <c r="D217" s="232" t="s">
        <v>175</v>
      </c>
      <c r="E217" s="34"/>
      <c r="F217" s="241" t="s">
        <v>1286</v>
      </c>
      <c r="G217" s="34"/>
      <c r="H217" s="34"/>
      <c r="I217" s="34"/>
      <c r="J217" s="34"/>
      <c r="K217" s="34"/>
      <c r="L217" s="38"/>
      <c r="M217" s="242"/>
      <c r="N217" s="243"/>
      <c r="O217" s="84"/>
      <c r="P217" s="84"/>
      <c r="Q217" s="84"/>
      <c r="R217" s="84"/>
      <c r="S217" s="84"/>
      <c r="T217" s="85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175</v>
      </c>
      <c r="AU217" s="17" t="s">
        <v>82</v>
      </c>
    </row>
    <row r="218" spans="1:65" s="2" customFormat="1" ht="16.5" customHeight="1">
      <c r="A218" s="32"/>
      <c r="B218" s="33"/>
      <c r="C218" s="218" t="s">
        <v>913</v>
      </c>
      <c r="D218" s="218" t="s">
        <v>162</v>
      </c>
      <c r="E218" s="219" t="s">
        <v>1368</v>
      </c>
      <c r="F218" s="220" t="s">
        <v>1369</v>
      </c>
      <c r="G218" s="221" t="s">
        <v>643</v>
      </c>
      <c r="H218" s="222">
        <v>1</v>
      </c>
      <c r="I218" s="223">
        <v>1122.54</v>
      </c>
      <c r="J218" s="223">
        <f>ROUND(I218*H218,2)</f>
        <v>1122.54</v>
      </c>
      <c r="K218" s="220" t="s">
        <v>1</v>
      </c>
      <c r="L218" s="38"/>
      <c r="M218" s="224" t="s">
        <v>1</v>
      </c>
      <c r="N218" s="225" t="s">
        <v>40</v>
      </c>
      <c r="O218" s="226">
        <v>0</v>
      </c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28" t="s">
        <v>166</v>
      </c>
      <c r="AT218" s="228" t="s">
        <v>162</v>
      </c>
      <c r="AU218" s="228" t="s">
        <v>82</v>
      </c>
      <c r="AY218" s="17" t="s">
        <v>160</v>
      </c>
      <c r="BE218" s="229">
        <f>IF(N218="základní",J218,0)</f>
        <v>1122.54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7" t="s">
        <v>82</v>
      </c>
      <c r="BK218" s="229">
        <f>ROUND(I218*H218,2)</f>
        <v>1122.54</v>
      </c>
      <c r="BL218" s="17" t="s">
        <v>166</v>
      </c>
      <c r="BM218" s="228" t="s">
        <v>1370</v>
      </c>
    </row>
    <row r="219" spans="1:47" s="2" customFormat="1" ht="12">
      <c r="A219" s="32"/>
      <c r="B219" s="33"/>
      <c r="C219" s="34"/>
      <c r="D219" s="232" t="s">
        <v>175</v>
      </c>
      <c r="E219" s="34"/>
      <c r="F219" s="241" t="s">
        <v>1286</v>
      </c>
      <c r="G219" s="34"/>
      <c r="H219" s="34"/>
      <c r="I219" s="34"/>
      <c r="J219" s="34"/>
      <c r="K219" s="34"/>
      <c r="L219" s="38"/>
      <c r="M219" s="256"/>
      <c r="N219" s="257"/>
      <c r="O219" s="258"/>
      <c r="P219" s="258"/>
      <c r="Q219" s="258"/>
      <c r="R219" s="258"/>
      <c r="S219" s="258"/>
      <c r="T219" s="2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175</v>
      </c>
      <c r="AU219" s="17" t="s">
        <v>82</v>
      </c>
    </row>
    <row r="220" spans="1:31" s="2" customFormat="1" ht="6.95" customHeight="1">
      <c r="A220" s="32"/>
      <c r="B220" s="59"/>
      <c r="C220" s="60"/>
      <c r="D220" s="60"/>
      <c r="E220" s="60"/>
      <c r="F220" s="60"/>
      <c r="G220" s="60"/>
      <c r="H220" s="60"/>
      <c r="I220" s="60"/>
      <c r="J220" s="60"/>
      <c r="K220" s="60"/>
      <c r="L220" s="38"/>
      <c r="M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</row>
  </sheetData>
  <sheetProtection password="CC35" sheet="1" objects="1" scenarios="1" formatColumns="0" formatRows="0" autoFilter="0"/>
  <autoFilter ref="C120:K21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84</v>
      </c>
    </row>
    <row r="4" spans="2:46" s="1" customFormat="1" ht="24.95" customHeight="1">
      <c r="B4" s="20"/>
      <c r="D4" s="141" t="s">
        <v>132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14</v>
      </c>
      <c r="L6" s="20"/>
    </row>
    <row r="7" spans="2:12" s="1" customFormat="1" ht="16.5" customHeight="1">
      <c r="B7" s="20"/>
      <c r="E7" s="144" t="str">
        <f>'Rekapitulace stavby'!K6</f>
        <v>Svratouch, protipovodňové úpravy potoka Řivnáč</v>
      </c>
      <c r="F7" s="143"/>
      <c r="G7" s="143"/>
      <c r="H7" s="143"/>
      <c r="L7" s="20"/>
    </row>
    <row r="8" spans="1:31" s="2" customFormat="1" ht="12" customHeight="1">
      <c r="A8" s="32"/>
      <c r="B8" s="38"/>
      <c r="C8" s="32"/>
      <c r="D8" s="143" t="s">
        <v>133</v>
      </c>
      <c r="E8" s="32"/>
      <c r="F8" s="32"/>
      <c r="G8" s="32"/>
      <c r="H8" s="32"/>
      <c r="I8" s="32"/>
      <c r="J8" s="32"/>
      <c r="K8" s="32"/>
      <c r="L8" s="56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8"/>
      <c r="C9" s="32"/>
      <c r="D9" s="32"/>
      <c r="E9" s="145" t="s">
        <v>1371</v>
      </c>
      <c r="F9" s="32"/>
      <c r="G9" s="32"/>
      <c r="H9" s="32"/>
      <c r="I9" s="32"/>
      <c r="J9" s="32"/>
      <c r="K9" s="32"/>
      <c r="L9" s="56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32"/>
      <c r="J10" s="32"/>
      <c r="K10" s="32"/>
      <c r="L10" s="56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43" t="s">
        <v>16</v>
      </c>
      <c r="E11" s="32"/>
      <c r="F11" s="134" t="s">
        <v>1</v>
      </c>
      <c r="G11" s="32"/>
      <c r="H11" s="32"/>
      <c r="I11" s="143" t="s">
        <v>17</v>
      </c>
      <c r="J11" s="134" t="s">
        <v>1</v>
      </c>
      <c r="K11" s="32"/>
      <c r="L11" s="56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43" t="s">
        <v>18</v>
      </c>
      <c r="E12" s="32"/>
      <c r="F12" s="134" t="s">
        <v>19</v>
      </c>
      <c r="G12" s="32"/>
      <c r="H12" s="32"/>
      <c r="I12" s="143" t="s">
        <v>20</v>
      </c>
      <c r="J12" s="146" t="str">
        <f>'Rekapitulace stavby'!AN8</f>
        <v>23. 10. 2020</v>
      </c>
      <c r="K12" s="32"/>
      <c r="L12" s="56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32"/>
      <c r="J13" s="32"/>
      <c r="K13" s="32"/>
      <c r="L13" s="56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43" t="s">
        <v>22</v>
      </c>
      <c r="E14" s="32"/>
      <c r="F14" s="32"/>
      <c r="G14" s="32"/>
      <c r="H14" s="32"/>
      <c r="I14" s="143" t="s">
        <v>23</v>
      </c>
      <c r="J14" s="134" t="s">
        <v>1</v>
      </c>
      <c r="K14" s="32"/>
      <c r="L14" s="56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34" t="s">
        <v>24</v>
      </c>
      <c r="F15" s="32"/>
      <c r="G15" s="32"/>
      <c r="H15" s="32"/>
      <c r="I15" s="143" t="s">
        <v>25</v>
      </c>
      <c r="J15" s="134" t="s">
        <v>1</v>
      </c>
      <c r="K15" s="32"/>
      <c r="L15" s="56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32"/>
      <c r="J16" s="32"/>
      <c r="K16" s="32"/>
      <c r="L16" s="56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43" t="s">
        <v>26</v>
      </c>
      <c r="E17" s="32"/>
      <c r="F17" s="32"/>
      <c r="G17" s="32"/>
      <c r="H17" s="32"/>
      <c r="I17" s="143" t="s">
        <v>23</v>
      </c>
      <c r="J17" s="134" t="str">
        <f>'Rekapitulace stavby'!AN13</f>
        <v/>
      </c>
      <c r="K17" s="32"/>
      <c r="L17" s="56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134" t="str">
        <f>'Rekapitulace stavby'!E14</f>
        <v xml:space="preserve"> </v>
      </c>
      <c r="F18" s="134"/>
      <c r="G18" s="134"/>
      <c r="H18" s="134"/>
      <c r="I18" s="143" t="s">
        <v>25</v>
      </c>
      <c r="J18" s="134" t="str">
        <f>'Rekapitulace stavby'!AN14</f>
        <v/>
      </c>
      <c r="K18" s="32"/>
      <c r="L18" s="56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32"/>
      <c r="J19" s="32"/>
      <c r="K19" s="32"/>
      <c r="L19" s="56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43" t="s">
        <v>28</v>
      </c>
      <c r="E20" s="32"/>
      <c r="F20" s="32"/>
      <c r="G20" s="32"/>
      <c r="H20" s="32"/>
      <c r="I20" s="143" t="s">
        <v>23</v>
      </c>
      <c r="J20" s="134" t="s">
        <v>1</v>
      </c>
      <c r="K20" s="32"/>
      <c r="L20" s="56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34" t="s">
        <v>669</v>
      </c>
      <c r="F21" s="32"/>
      <c r="G21" s="32"/>
      <c r="H21" s="32"/>
      <c r="I21" s="143" t="s">
        <v>25</v>
      </c>
      <c r="J21" s="134" t="s">
        <v>1</v>
      </c>
      <c r="K21" s="32"/>
      <c r="L21" s="56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32"/>
      <c r="J22" s="32"/>
      <c r="K22" s="32"/>
      <c r="L22" s="56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43" t="s">
        <v>33</v>
      </c>
      <c r="E23" s="32"/>
      <c r="F23" s="32"/>
      <c r="G23" s="32"/>
      <c r="H23" s="32"/>
      <c r="I23" s="143" t="s">
        <v>23</v>
      </c>
      <c r="J23" s="134" t="s">
        <v>1</v>
      </c>
      <c r="K23" s="32"/>
      <c r="L23" s="56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34" t="s">
        <v>669</v>
      </c>
      <c r="F24" s="32"/>
      <c r="G24" s="32"/>
      <c r="H24" s="32"/>
      <c r="I24" s="143" t="s">
        <v>25</v>
      </c>
      <c r="J24" s="134" t="s">
        <v>1</v>
      </c>
      <c r="K24" s="32"/>
      <c r="L24" s="5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32"/>
      <c r="J25" s="32"/>
      <c r="K25" s="32"/>
      <c r="L25" s="56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43" t="s">
        <v>34</v>
      </c>
      <c r="E26" s="32"/>
      <c r="F26" s="32"/>
      <c r="G26" s="32"/>
      <c r="H26" s="32"/>
      <c r="I26" s="32"/>
      <c r="J26" s="32"/>
      <c r="K26" s="32"/>
      <c r="L26" s="56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32"/>
      <c r="J28" s="32"/>
      <c r="K28" s="32"/>
      <c r="L28" s="56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51"/>
      <c r="E29" s="151"/>
      <c r="F29" s="151"/>
      <c r="G29" s="151"/>
      <c r="H29" s="151"/>
      <c r="I29" s="151"/>
      <c r="J29" s="151"/>
      <c r="K29" s="151"/>
      <c r="L29" s="56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2" t="s">
        <v>35</v>
      </c>
      <c r="E30" s="32"/>
      <c r="F30" s="32"/>
      <c r="G30" s="32"/>
      <c r="H30" s="32"/>
      <c r="I30" s="32"/>
      <c r="J30" s="153">
        <f>ROUND(J124,2)</f>
        <v>260784.98</v>
      </c>
      <c r="K30" s="32"/>
      <c r="L30" s="56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51"/>
      <c r="E31" s="151"/>
      <c r="F31" s="151"/>
      <c r="G31" s="151"/>
      <c r="H31" s="151"/>
      <c r="I31" s="151"/>
      <c r="J31" s="151"/>
      <c r="K31" s="151"/>
      <c r="L31" s="56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4" t="s">
        <v>37</v>
      </c>
      <c r="G32" s="32"/>
      <c r="H32" s="32"/>
      <c r="I32" s="154" t="s">
        <v>36</v>
      </c>
      <c r="J32" s="154" t="s">
        <v>38</v>
      </c>
      <c r="K32" s="32"/>
      <c r="L32" s="56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5" t="s">
        <v>39</v>
      </c>
      <c r="E33" s="143" t="s">
        <v>40</v>
      </c>
      <c r="F33" s="156">
        <f>ROUND((SUM(BE124:BE308)),2)</f>
        <v>260784.98</v>
      </c>
      <c r="G33" s="32"/>
      <c r="H33" s="32"/>
      <c r="I33" s="157">
        <v>0.21</v>
      </c>
      <c r="J33" s="156">
        <f>ROUND(((SUM(BE124:BE308))*I33),2)</f>
        <v>54764.85</v>
      </c>
      <c r="K33" s="32"/>
      <c r="L33" s="56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43" t="s">
        <v>41</v>
      </c>
      <c r="F34" s="156">
        <f>ROUND((SUM(BF124:BF308)),2)</f>
        <v>0</v>
      </c>
      <c r="G34" s="32"/>
      <c r="H34" s="32"/>
      <c r="I34" s="157">
        <v>0.15</v>
      </c>
      <c r="J34" s="156">
        <f>ROUND(((SUM(BF124:BF308))*I34),2)</f>
        <v>0</v>
      </c>
      <c r="K34" s="32"/>
      <c r="L34" s="56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43" t="s">
        <v>42</v>
      </c>
      <c r="F35" s="156">
        <f>ROUND((SUM(BG124:BG308)),2)</f>
        <v>0</v>
      </c>
      <c r="G35" s="32"/>
      <c r="H35" s="32"/>
      <c r="I35" s="157">
        <v>0.21</v>
      </c>
      <c r="J35" s="156">
        <f>0</f>
        <v>0</v>
      </c>
      <c r="K35" s="32"/>
      <c r="L35" s="56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43" t="s">
        <v>43</v>
      </c>
      <c r="F36" s="156">
        <f>ROUND((SUM(BH124:BH308)),2)</f>
        <v>0</v>
      </c>
      <c r="G36" s="32"/>
      <c r="H36" s="32"/>
      <c r="I36" s="157">
        <v>0.15</v>
      </c>
      <c r="J36" s="156">
        <f>0</f>
        <v>0</v>
      </c>
      <c r="K36" s="32"/>
      <c r="L36" s="56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43" t="s">
        <v>44</v>
      </c>
      <c r="F37" s="156">
        <f>ROUND((SUM(BI124:BI308)),2)</f>
        <v>0</v>
      </c>
      <c r="G37" s="32"/>
      <c r="H37" s="32"/>
      <c r="I37" s="157">
        <v>0</v>
      </c>
      <c r="J37" s="156">
        <f>0</f>
        <v>0</v>
      </c>
      <c r="K37" s="32"/>
      <c r="L37" s="56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32"/>
      <c r="J38" s="32"/>
      <c r="K38" s="32"/>
      <c r="L38" s="56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8"/>
      <c r="D39" s="159" t="s">
        <v>45</v>
      </c>
      <c r="E39" s="160"/>
      <c r="F39" s="160"/>
      <c r="G39" s="161" t="s">
        <v>46</v>
      </c>
      <c r="H39" s="162" t="s">
        <v>47</v>
      </c>
      <c r="I39" s="160"/>
      <c r="J39" s="163">
        <f>SUM(J30:J37)</f>
        <v>315549.83</v>
      </c>
      <c r="K39" s="164"/>
      <c r="L39" s="56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32"/>
      <c r="J40" s="32"/>
      <c r="K40" s="32"/>
      <c r="L40" s="56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6"/>
      <c r="D50" s="165" t="s">
        <v>48</v>
      </c>
      <c r="E50" s="166"/>
      <c r="F50" s="166"/>
      <c r="G50" s="165" t="s">
        <v>49</v>
      </c>
      <c r="H50" s="166"/>
      <c r="I50" s="166"/>
      <c r="J50" s="166"/>
      <c r="K50" s="166"/>
      <c r="L50" s="56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2"/>
      <c r="B61" s="38"/>
      <c r="C61" s="32"/>
      <c r="D61" s="167" t="s">
        <v>50</v>
      </c>
      <c r="E61" s="168"/>
      <c r="F61" s="169" t="s">
        <v>51</v>
      </c>
      <c r="G61" s="167" t="s">
        <v>50</v>
      </c>
      <c r="H61" s="168"/>
      <c r="I61" s="168"/>
      <c r="J61" s="170" t="s">
        <v>51</v>
      </c>
      <c r="K61" s="168"/>
      <c r="L61" s="56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2"/>
      <c r="B65" s="38"/>
      <c r="C65" s="32"/>
      <c r="D65" s="165" t="s">
        <v>52</v>
      </c>
      <c r="E65" s="171"/>
      <c r="F65" s="171"/>
      <c r="G65" s="165" t="s">
        <v>53</v>
      </c>
      <c r="H65" s="171"/>
      <c r="I65" s="171"/>
      <c r="J65" s="171"/>
      <c r="K65" s="171"/>
      <c r="L65" s="56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2"/>
      <c r="B76" s="38"/>
      <c r="C76" s="32"/>
      <c r="D76" s="167" t="s">
        <v>50</v>
      </c>
      <c r="E76" s="168"/>
      <c r="F76" s="169" t="s">
        <v>51</v>
      </c>
      <c r="G76" s="167" t="s">
        <v>50</v>
      </c>
      <c r="H76" s="168"/>
      <c r="I76" s="168"/>
      <c r="J76" s="170" t="s">
        <v>51</v>
      </c>
      <c r="K76" s="168"/>
      <c r="L76" s="56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56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56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3" t="s">
        <v>137</v>
      </c>
      <c r="D82" s="34"/>
      <c r="E82" s="34"/>
      <c r="F82" s="34"/>
      <c r="G82" s="34"/>
      <c r="H82" s="34"/>
      <c r="I82" s="34"/>
      <c r="J82" s="34"/>
      <c r="K82" s="34"/>
      <c r="L82" s="56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9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76" t="str">
        <f>E7</f>
        <v>Svratouch, protipovodňové úpravy potoka Řivnáč</v>
      </c>
      <c r="F85" s="29"/>
      <c r="G85" s="29"/>
      <c r="H85" s="29"/>
      <c r="I85" s="34"/>
      <c r="J85" s="34"/>
      <c r="K85" s="34"/>
      <c r="L85" s="56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9" t="s">
        <v>133</v>
      </c>
      <c r="D86" s="34"/>
      <c r="E86" s="34"/>
      <c r="F86" s="34"/>
      <c r="G86" s="34"/>
      <c r="H86" s="34"/>
      <c r="I86" s="34"/>
      <c r="J86" s="34"/>
      <c r="K86" s="34"/>
      <c r="L86" s="56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69" t="str">
        <f>E9</f>
        <v>SO 04 - Přeložka STL plynovodu</v>
      </c>
      <c r="F87" s="34"/>
      <c r="G87" s="34"/>
      <c r="H87" s="34"/>
      <c r="I87" s="34"/>
      <c r="J87" s="34"/>
      <c r="K87" s="34"/>
      <c r="L87" s="56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9" t="s">
        <v>18</v>
      </c>
      <c r="D89" s="34"/>
      <c r="E89" s="34"/>
      <c r="F89" s="26" t="str">
        <f>F12</f>
        <v>Svratouch</v>
      </c>
      <c r="G89" s="34"/>
      <c r="H89" s="34"/>
      <c r="I89" s="29" t="s">
        <v>20</v>
      </c>
      <c r="J89" s="72" t="str">
        <f>IF(J12="","",J12)</f>
        <v>23. 10. 2020</v>
      </c>
      <c r="K89" s="34"/>
      <c r="L89" s="56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9" t="s">
        <v>22</v>
      </c>
      <c r="D91" s="34"/>
      <c r="E91" s="34"/>
      <c r="F91" s="26" t="str">
        <f>E15</f>
        <v>Obec Svratouch</v>
      </c>
      <c r="G91" s="34"/>
      <c r="H91" s="34"/>
      <c r="I91" s="29" t="s">
        <v>28</v>
      </c>
      <c r="J91" s="30" t="str">
        <f>E21</f>
        <v>Optima spol. s.r.o.</v>
      </c>
      <c r="K91" s="34"/>
      <c r="L91" s="56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9" t="s">
        <v>26</v>
      </c>
      <c r="D92" s="34"/>
      <c r="E92" s="34"/>
      <c r="F92" s="26" t="str">
        <f>IF(E18="","",E18)</f>
        <v xml:space="preserve"> </v>
      </c>
      <c r="G92" s="34"/>
      <c r="H92" s="34"/>
      <c r="I92" s="29" t="s">
        <v>33</v>
      </c>
      <c r="J92" s="30" t="str">
        <f>E24</f>
        <v>Optima spol. s.r.o.</v>
      </c>
      <c r="K92" s="34"/>
      <c r="L92" s="56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77" t="s">
        <v>138</v>
      </c>
      <c r="D94" s="178"/>
      <c r="E94" s="178"/>
      <c r="F94" s="178"/>
      <c r="G94" s="178"/>
      <c r="H94" s="178"/>
      <c r="I94" s="178"/>
      <c r="J94" s="179" t="s">
        <v>139</v>
      </c>
      <c r="K94" s="178"/>
      <c r="L94" s="56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0" t="s">
        <v>140</v>
      </c>
      <c r="D96" s="34"/>
      <c r="E96" s="34"/>
      <c r="F96" s="34"/>
      <c r="G96" s="34"/>
      <c r="H96" s="34"/>
      <c r="I96" s="34"/>
      <c r="J96" s="103">
        <f>J124</f>
        <v>260784.98</v>
      </c>
      <c r="K96" s="34"/>
      <c r="L96" s="56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141</v>
      </c>
    </row>
    <row r="97" spans="1:31" s="9" customFormat="1" ht="24.95" customHeight="1">
      <c r="A97" s="9"/>
      <c r="B97" s="181"/>
      <c r="C97" s="182"/>
      <c r="D97" s="183" t="s">
        <v>142</v>
      </c>
      <c r="E97" s="184"/>
      <c r="F97" s="184"/>
      <c r="G97" s="184"/>
      <c r="H97" s="184"/>
      <c r="I97" s="184"/>
      <c r="J97" s="185">
        <f>J125</f>
        <v>260784.98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26"/>
      <c r="D98" s="188" t="s">
        <v>143</v>
      </c>
      <c r="E98" s="189"/>
      <c r="F98" s="189"/>
      <c r="G98" s="189"/>
      <c r="H98" s="189"/>
      <c r="I98" s="189"/>
      <c r="J98" s="190">
        <f>J126</f>
        <v>116527.76000000001</v>
      </c>
      <c r="K98" s="126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26"/>
      <c r="D99" s="188" t="s">
        <v>216</v>
      </c>
      <c r="E99" s="189"/>
      <c r="F99" s="189"/>
      <c r="G99" s="189"/>
      <c r="H99" s="189"/>
      <c r="I99" s="189"/>
      <c r="J99" s="190">
        <f>J200</f>
        <v>3074</v>
      </c>
      <c r="K99" s="126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26"/>
      <c r="D100" s="188" t="s">
        <v>670</v>
      </c>
      <c r="E100" s="189"/>
      <c r="F100" s="189"/>
      <c r="G100" s="189"/>
      <c r="H100" s="189"/>
      <c r="I100" s="189"/>
      <c r="J100" s="190">
        <f>J207</f>
        <v>20003.46</v>
      </c>
      <c r="K100" s="126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26"/>
      <c r="D101" s="188" t="s">
        <v>577</v>
      </c>
      <c r="E101" s="189"/>
      <c r="F101" s="189"/>
      <c r="G101" s="189"/>
      <c r="H101" s="189"/>
      <c r="I101" s="189"/>
      <c r="J101" s="190">
        <f>J229</f>
        <v>75410.19</v>
      </c>
      <c r="K101" s="126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26"/>
      <c r="D102" s="188" t="s">
        <v>144</v>
      </c>
      <c r="E102" s="189"/>
      <c r="F102" s="189"/>
      <c r="G102" s="189"/>
      <c r="H102" s="189"/>
      <c r="I102" s="189"/>
      <c r="J102" s="190">
        <f>J279</f>
        <v>10886.8</v>
      </c>
      <c r="K102" s="126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26"/>
      <c r="D103" s="188" t="s">
        <v>343</v>
      </c>
      <c r="E103" s="189"/>
      <c r="F103" s="189"/>
      <c r="G103" s="189"/>
      <c r="H103" s="189"/>
      <c r="I103" s="189"/>
      <c r="J103" s="190">
        <f>J296</f>
        <v>11842.26</v>
      </c>
      <c r="K103" s="126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26"/>
      <c r="D104" s="188" t="s">
        <v>217</v>
      </c>
      <c r="E104" s="189"/>
      <c r="F104" s="189"/>
      <c r="G104" s="189"/>
      <c r="H104" s="189"/>
      <c r="I104" s="189"/>
      <c r="J104" s="190">
        <f>J305</f>
        <v>23040.51</v>
      </c>
      <c r="K104" s="126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2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56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6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3" t="s">
        <v>145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9" t="s">
        <v>14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4"/>
      <c r="D114" s="34"/>
      <c r="E114" s="176" t="str">
        <f>E7</f>
        <v>Svratouch, protipovodňové úpravy potoka Řivnáč</v>
      </c>
      <c r="F114" s="29"/>
      <c r="G114" s="29"/>
      <c r="H114" s="29"/>
      <c r="I114" s="34"/>
      <c r="J114" s="34"/>
      <c r="K114" s="34"/>
      <c r="L114" s="56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9" t="s">
        <v>133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4"/>
      <c r="D116" s="34"/>
      <c r="E116" s="69" t="str">
        <f>E9</f>
        <v>SO 04 - Přeložka STL plynovodu</v>
      </c>
      <c r="F116" s="34"/>
      <c r="G116" s="34"/>
      <c r="H116" s="34"/>
      <c r="I116" s="34"/>
      <c r="J116" s="34"/>
      <c r="K116" s="34"/>
      <c r="L116" s="56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9" t="s">
        <v>18</v>
      </c>
      <c r="D118" s="34"/>
      <c r="E118" s="34"/>
      <c r="F118" s="26" t="str">
        <f>F12</f>
        <v>Svratouch</v>
      </c>
      <c r="G118" s="34"/>
      <c r="H118" s="34"/>
      <c r="I118" s="29" t="s">
        <v>20</v>
      </c>
      <c r="J118" s="72" t="str">
        <f>IF(J12="","",J12)</f>
        <v>23. 10. 2020</v>
      </c>
      <c r="K118" s="34"/>
      <c r="L118" s="56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15" customHeight="1">
      <c r="A120" s="32"/>
      <c r="B120" s="33"/>
      <c r="C120" s="29" t="s">
        <v>22</v>
      </c>
      <c r="D120" s="34"/>
      <c r="E120" s="34"/>
      <c r="F120" s="26" t="str">
        <f>E15</f>
        <v>Obec Svratouch</v>
      </c>
      <c r="G120" s="34"/>
      <c r="H120" s="34"/>
      <c r="I120" s="29" t="s">
        <v>28</v>
      </c>
      <c r="J120" s="30" t="str">
        <f>E21</f>
        <v>Optima spol. s.r.o.</v>
      </c>
      <c r="K120" s="34"/>
      <c r="L120" s="56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15" customHeight="1">
      <c r="A121" s="32"/>
      <c r="B121" s="33"/>
      <c r="C121" s="29" t="s">
        <v>26</v>
      </c>
      <c r="D121" s="34"/>
      <c r="E121" s="34"/>
      <c r="F121" s="26" t="str">
        <f>IF(E18="","",E18)</f>
        <v xml:space="preserve"> </v>
      </c>
      <c r="G121" s="34"/>
      <c r="H121" s="34"/>
      <c r="I121" s="29" t="s">
        <v>33</v>
      </c>
      <c r="J121" s="30" t="str">
        <f>E24</f>
        <v>Optima spol. s.r.o.</v>
      </c>
      <c r="K121" s="34"/>
      <c r="L121" s="56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0.3" customHeight="1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11" customFormat="1" ht="29.25" customHeight="1">
      <c r="A123" s="192"/>
      <c r="B123" s="193"/>
      <c r="C123" s="194" t="s">
        <v>146</v>
      </c>
      <c r="D123" s="195" t="s">
        <v>60</v>
      </c>
      <c r="E123" s="195" t="s">
        <v>56</v>
      </c>
      <c r="F123" s="195" t="s">
        <v>57</v>
      </c>
      <c r="G123" s="195" t="s">
        <v>147</v>
      </c>
      <c r="H123" s="195" t="s">
        <v>148</v>
      </c>
      <c r="I123" s="195" t="s">
        <v>149</v>
      </c>
      <c r="J123" s="195" t="s">
        <v>139</v>
      </c>
      <c r="K123" s="196" t="s">
        <v>150</v>
      </c>
      <c r="L123" s="197"/>
      <c r="M123" s="93" t="s">
        <v>1</v>
      </c>
      <c r="N123" s="94" t="s">
        <v>39</v>
      </c>
      <c r="O123" s="94" t="s">
        <v>151</v>
      </c>
      <c r="P123" s="94" t="s">
        <v>152</v>
      </c>
      <c r="Q123" s="94" t="s">
        <v>153</v>
      </c>
      <c r="R123" s="94" t="s">
        <v>154</v>
      </c>
      <c r="S123" s="94" t="s">
        <v>155</v>
      </c>
      <c r="T123" s="95" t="s">
        <v>156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2"/>
      <c r="B124" s="33"/>
      <c r="C124" s="100" t="s">
        <v>157</v>
      </c>
      <c r="D124" s="34"/>
      <c r="E124" s="34"/>
      <c r="F124" s="34"/>
      <c r="G124" s="34"/>
      <c r="H124" s="34"/>
      <c r="I124" s="34"/>
      <c r="J124" s="198">
        <f>BK124</f>
        <v>260784.98</v>
      </c>
      <c r="K124" s="34"/>
      <c r="L124" s="38"/>
      <c r="M124" s="96"/>
      <c r="N124" s="199"/>
      <c r="O124" s="97"/>
      <c r="P124" s="200">
        <f>P125</f>
        <v>246.66076999999996</v>
      </c>
      <c r="Q124" s="97"/>
      <c r="R124" s="200">
        <f>R125</f>
        <v>71.50412399999999</v>
      </c>
      <c r="S124" s="97"/>
      <c r="T124" s="201">
        <f>T125</f>
        <v>18.665599999999998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74</v>
      </c>
      <c r="AU124" s="17" t="s">
        <v>141</v>
      </c>
      <c r="BK124" s="202">
        <f>BK125</f>
        <v>260784.98</v>
      </c>
    </row>
    <row r="125" spans="1:63" s="12" customFormat="1" ht="25.9" customHeight="1">
      <c r="A125" s="12"/>
      <c r="B125" s="203"/>
      <c r="C125" s="204"/>
      <c r="D125" s="205" t="s">
        <v>74</v>
      </c>
      <c r="E125" s="206" t="s">
        <v>158</v>
      </c>
      <c r="F125" s="206" t="s">
        <v>159</v>
      </c>
      <c r="G125" s="204"/>
      <c r="H125" s="204"/>
      <c r="I125" s="204"/>
      <c r="J125" s="207">
        <f>BK125</f>
        <v>260784.98</v>
      </c>
      <c r="K125" s="204"/>
      <c r="L125" s="208"/>
      <c r="M125" s="209"/>
      <c r="N125" s="210"/>
      <c r="O125" s="210"/>
      <c r="P125" s="211">
        <f>P126+P200+P207+P229+P279+P296+P305</f>
        <v>246.66076999999996</v>
      </c>
      <c r="Q125" s="210"/>
      <c r="R125" s="211">
        <f>R126+R200+R207+R229+R279+R296+R305</f>
        <v>71.50412399999999</v>
      </c>
      <c r="S125" s="210"/>
      <c r="T125" s="212">
        <f>T126+T200+T207+T229+T279+T296+T305</f>
        <v>18.665599999999998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82</v>
      </c>
      <c r="AT125" s="214" t="s">
        <v>74</v>
      </c>
      <c r="AU125" s="214" t="s">
        <v>75</v>
      </c>
      <c r="AY125" s="213" t="s">
        <v>160</v>
      </c>
      <c r="BK125" s="215">
        <f>BK126+BK200+BK207+BK229+BK279+BK296+BK305</f>
        <v>260784.98</v>
      </c>
    </row>
    <row r="126" spans="1:63" s="12" customFormat="1" ht="22.8" customHeight="1">
      <c r="A126" s="12"/>
      <c r="B126" s="203"/>
      <c r="C126" s="204"/>
      <c r="D126" s="205" t="s">
        <v>74</v>
      </c>
      <c r="E126" s="216" t="s">
        <v>82</v>
      </c>
      <c r="F126" s="216" t="s">
        <v>161</v>
      </c>
      <c r="G126" s="204"/>
      <c r="H126" s="204"/>
      <c r="I126" s="204"/>
      <c r="J126" s="217">
        <f>BK126</f>
        <v>116527.76000000001</v>
      </c>
      <c r="K126" s="204"/>
      <c r="L126" s="208"/>
      <c r="M126" s="209"/>
      <c r="N126" s="210"/>
      <c r="O126" s="210"/>
      <c r="P126" s="211">
        <f>SUM(P127:P199)</f>
        <v>161.52958999999998</v>
      </c>
      <c r="Q126" s="210"/>
      <c r="R126" s="211">
        <f>SUM(R127:R199)</f>
        <v>64.42356</v>
      </c>
      <c r="S126" s="210"/>
      <c r="T126" s="212">
        <f>SUM(T127:T199)</f>
        <v>13.6656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82</v>
      </c>
      <c r="AT126" s="214" t="s">
        <v>74</v>
      </c>
      <c r="AU126" s="214" t="s">
        <v>82</v>
      </c>
      <c r="AY126" s="213" t="s">
        <v>160</v>
      </c>
      <c r="BK126" s="215">
        <f>SUM(BK127:BK199)</f>
        <v>116527.76000000001</v>
      </c>
    </row>
    <row r="127" spans="1:65" s="2" customFormat="1" ht="21.75" customHeight="1">
      <c r="A127" s="32"/>
      <c r="B127" s="33"/>
      <c r="C127" s="218" t="s">
        <v>82</v>
      </c>
      <c r="D127" s="218" t="s">
        <v>162</v>
      </c>
      <c r="E127" s="219" t="s">
        <v>1372</v>
      </c>
      <c r="F127" s="220" t="s">
        <v>1373</v>
      </c>
      <c r="G127" s="221" t="s">
        <v>165</v>
      </c>
      <c r="H127" s="222">
        <v>14.6</v>
      </c>
      <c r="I127" s="223">
        <v>602</v>
      </c>
      <c r="J127" s="223">
        <f>ROUND(I127*H127,2)</f>
        <v>8789.2</v>
      </c>
      <c r="K127" s="220" t="s">
        <v>173</v>
      </c>
      <c r="L127" s="38"/>
      <c r="M127" s="224" t="s">
        <v>1</v>
      </c>
      <c r="N127" s="225" t="s">
        <v>40</v>
      </c>
      <c r="O127" s="226">
        <v>1.373</v>
      </c>
      <c r="P127" s="226">
        <f>O127*H127</f>
        <v>20.0458</v>
      </c>
      <c r="Q127" s="226">
        <v>0</v>
      </c>
      <c r="R127" s="226">
        <f>Q127*H127</f>
        <v>0</v>
      </c>
      <c r="S127" s="226">
        <v>0.62</v>
      </c>
      <c r="T127" s="227">
        <f>S127*H127</f>
        <v>9.052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28" t="s">
        <v>166</v>
      </c>
      <c r="AT127" s="228" t="s">
        <v>162</v>
      </c>
      <c r="AU127" s="228" t="s">
        <v>84</v>
      </c>
      <c r="AY127" s="17" t="s">
        <v>160</v>
      </c>
      <c r="BE127" s="229">
        <f>IF(N127="základní",J127,0)</f>
        <v>8789.2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7" t="s">
        <v>82</v>
      </c>
      <c r="BK127" s="229">
        <f>ROUND(I127*H127,2)</f>
        <v>8789.2</v>
      </c>
      <c r="BL127" s="17" t="s">
        <v>166</v>
      </c>
      <c r="BM127" s="228" t="s">
        <v>1374</v>
      </c>
    </row>
    <row r="128" spans="1:47" s="2" customFormat="1" ht="12">
      <c r="A128" s="32"/>
      <c r="B128" s="33"/>
      <c r="C128" s="34"/>
      <c r="D128" s="232" t="s">
        <v>175</v>
      </c>
      <c r="E128" s="34"/>
      <c r="F128" s="241" t="s">
        <v>1375</v>
      </c>
      <c r="G128" s="34"/>
      <c r="H128" s="34"/>
      <c r="I128" s="34"/>
      <c r="J128" s="34"/>
      <c r="K128" s="34"/>
      <c r="L128" s="38"/>
      <c r="M128" s="242"/>
      <c r="N128" s="243"/>
      <c r="O128" s="84"/>
      <c r="P128" s="84"/>
      <c r="Q128" s="84"/>
      <c r="R128" s="84"/>
      <c r="S128" s="84"/>
      <c r="T128" s="85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175</v>
      </c>
      <c r="AU128" s="17" t="s">
        <v>84</v>
      </c>
    </row>
    <row r="129" spans="1:51" s="13" customFormat="1" ht="12">
      <c r="A129" s="13"/>
      <c r="B129" s="230"/>
      <c r="C129" s="231"/>
      <c r="D129" s="232" t="s">
        <v>168</v>
      </c>
      <c r="E129" s="233" t="s">
        <v>1</v>
      </c>
      <c r="F129" s="234" t="s">
        <v>1376</v>
      </c>
      <c r="G129" s="231"/>
      <c r="H129" s="235">
        <v>8</v>
      </c>
      <c r="I129" s="231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0" t="s">
        <v>168</v>
      </c>
      <c r="AU129" s="240" t="s">
        <v>84</v>
      </c>
      <c r="AV129" s="13" t="s">
        <v>84</v>
      </c>
      <c r="AW129" s="13" t="s">
        <v>32</v>
      </c>
      <c r="AX129" s="13" t="s">
        <v>75</v>
      </c>
      <c r="AY129" s="240" t="s">
        <v>160</v>
      </c>
    </row>
    <row r="130" spans="1:51" s="13" customFormat="1" ht="12">
      <c r="A130" s="13"/>
      <c r="B130" s="230"/>
      <c r="C130" s="231"/>
      <c r="D130" s="232" t="s">
        <v>168</v>
      </c>
      <c r="E130" s="233" t="s">
        <v>1</v>
      </c>
      <c r="F130" s="234" t="s">
        <v>1377</v>
      </c>
      <c r="G130" s="231"/>
      <c r="H130" s="235">
        <v>6.6</v>
      </c>
      <c r="I130" s="231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168</v>
      </c>
      <c r="AU130" s="240" t="s">
        <v>84</v>
      </c>
      <c r="AV130" s="13" t="s">
        <v>84</v>
      </c>
      <c r="AW130" s="13" t="s">
        <v>32</v>
      </c>
      <c r="AX130" s="13" t="s">
        <v>75</v>
      </c>
      <c r="AY130" s="240" t="s">
        <v>160</v>
      </c>
    </row>
    <row r="131" spans="1:51" s="15" customFormat="1" ht="12">
      <c r="A131" s="15"/>
      <c r="B131" s="260"/>
      <c r="C131" s="261"/>
      <c r="D131" s="232" t="s">
        <v>168</v>
      </c>
      <c r="E131" s="262" t="s">
        <v>1</v>
      </c>
      <c r="F131" s="263" t="s">
        <v>433</v>
      </c>
      <c r="G131" s="261"/>
      <c r="H131" s="264">
        <v>14.6</v>
      </c>
      <c r="I131" s="261"/>
      <c r="J131" s="261"/>
      <c r="K131" s="261"/>
      <c r="L131" s="265"/>
      <c r="M131" s="266"/>
      <c r="N131" s="267"/>
      <c r="O131" s="267"/>
      <c r="P131" s="267"/>
      <c r="Q131" s="267"/>
      <c r="R131" s="267"/>
      <c r="S131" s="267"/>
      <c r="T131" s="268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9" t="s">
        <v>168</v>
      </c>
      <c r="AU131" s="269" t="s">
        <v>84</v>
      </c>
      <c r="AV131" s="15" t="s">
        <v>166</v>
      </c>
      <c r="AW131" s="15" t="s">
        <v>32</v>
      </c>
      <c r="AX131" s="15" t="s">
        <v>82</v>
      </c>
      <c r="AY131" s="269" t="s">
        <v>160</v>
      </c>
    </row>
    <row r="132" spans="1:65" s="2" customFormat="1" ht="16.5" customHeight="1">
      <c r="A132" s="32"/>
      <c r="B132" s="33"/>
      <c r="C132" s="218" t="s">
        <v>84</v>
      </c>
      <c r="D132" s="218" t="s">
        <v>162</v>
      </c>
      <c r="E132" s="219" t="s">
        <v>1378</v>
      </c>
      <c r="F132" s="220" t="s">
        <v>1379</v>
      </c>
      <c r="G132" s="221" t="s">
        <v>165</v>
      </c>
      <c r="H132" s="222">
        <v>14.6</v>
      </c>
      <c r="I132" s="223">
        <v>301</v>
      </c>
      <c r="J132" s="223">
        <f>ROUND(I132*H132,2)</f>
        <v>4394.6</v>
      </c>
      <c r="K132" s="220" t="s">
        <v>173</v>
      </c>
      <c r="L132" s="38"/>
      <c r="M132" s="224" t="s">
        <v>1</v>
      </c>
      <c r="N132" s="225" t="s">
        <v>40</v>
      </c>
      <c r="O132" s="226">
        <v>0.688</v>
      </c>
      <c r="P132" s="226">
        <f>O132*H132</f>
        <v>10.044799999999999</v>
      </c>
      <c r="Q132" s="226">
        <v>0</v>
      </c>
      <c r="R132" s="226">
        <f>Q132*H132</f>
        <v>0</v>
      </c>
      <c r="S132" s="226">
        <v>0.316</v>
      </c>
      <c r="T132" s="227">
        <f>S132*H132</f>
        <v>4.6136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28" t="s">
        <v>166</v>
      </c>
      <c r="AT132" s="228" t="s">
        <v>162</v>
      </c>
      <c r="AU132" s="228" t="s">
        <v>84</v>
      </c>
      <c r="AY132" s="17" t="s">
        <v>160</v>
      </c>
      <c r="BE132" s="229">
        <f>IF(N132="základní",J132,0)</f>
        <v>4394.6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7" t="s">
        <v>82</v>
      </c>
      <c r="BK132" s="229">
        <f>ROUND(I132*H132,2)</f>
        <v>4394.6</v>
      </c>
      <c r="BL132" s="17" t="s">
        <v>166</v>
      </c>
      <c r="BM132" s="228" t="s">
        <v>1380</v>
      </c>
    </row>
    <row r="133" spans="1:47" s="2" customFormat="1" ht="12">
      <c r="A133" s="32"/>
      <c r="B133" s="33"/>
      <c r="C133" s="34"/>
      <c r="D133" s="232" t="s">
        <v>175</v>
      </c>
      <c r="E133" s="34"/>
      <c r="F133" s="241" t="s">
        <v>1381</v>
      </c>
      <c r="G133" s="34"/>
      <c r="H133" s="34"/>
      <c r="I133" s="34"/>
      <c r="J133" s="34"/>
      <c r="K133" s="34"/>
      <c r="L133" s="38"/>
      <c r="M133" s="242"/>
      <c r="N133" s="243"/>
      <c r="O133" s="84"/>
      <c r="P133" s="84"/>
      <c r="Q133" s="84"/>
      <c r="R133" s="84"/>
      <c r="S133" s="84"/>
      <c r="T133" s="85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175</v>
      </c>
      <c r="AU133" s="17" t="s">
        <v>84</v>
      </c>
    </row>
    <row r="134" spans="1:51" s="13" customFormat="1" ht="12">
      <c r="A134" s="13"/>
      <c r="B134" s="230"/>
      <c r="C134" s="231"/>
      <c r="D134" s="232" t="s">
        <v>168</v>
      </c>
      <c r="E134" s="233" t="s">
        <v>1</v>
      </c>
      <c r="F134" s="234" t="s">
        <v>1382</v>
      </c>
      <c r="G134" s="231"/>
      <c r="H134" s="235">
        <v>14.6</v>
      </c>
      <c r="I134" s="231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168</v>
      </c>
      <c r="AU134" s="240" t="s">
        <v>84</v>
      </c>
      <c r="AV134" s="13" t="s">
        <v>84</v>
      </c>
      <c r="AW134" s="13" t="s">
        <v>32</v>
      </c>
      <c r="AX134" s="13" t="s">
        <v>82</v>
      </c>
      <c r="AY134" s="240" t="s">
        <v>160</v>
      </c>
    </row>
    <row r="135" spans="1:65" s="2" customFormat="1" ht="21.75" customHeight="1">
      <c r="A135" s="32"/>
      <c r="B135" s="33"/>
      <c r="C135" s="218" t="s">
        <v>178</v>
      </c>
      <c r="D135" s="218" t="s">
        <v>162</v>
      </c>
      <c r="E135" s="219" t="s">
        <v>179</v>
      </c>
      <c r="F135" s="220" t="s">
        <v>180</v>
      </c>
      <c r="G135" s="221" t="s">
        <v>181</v>
      </c>
      <c r="H135" s="222">
        <v>80</v>
      </c>
      <c r="I135" s="223">
        <v>72.9</v>
      </c>
      <c r="J135" s="223">
        <f>ROUND(I135*H135,2)</f>
        <v>5832</v>
      </c>
      <c r="K135" s="220" t="s">
        <v>173</v>
      </c>
      <c r="L135" s="38"/>
      <c r="M135" s="224" t="s">
        <v>1</v>
      </c>
      <c r="N135" s="225" t="s">
        <v>40</v>
      </c>
      <c r="O135" s="226">
        <v>0.184</v>
      </c>
      <c r="P135" s="226">
        <f>O135*H135</f>
        <v>14.719999999999999</v>
      </c>
      <c r="Q135" s="226">
        <v>3E-05</v>
      </c>
      <c r="R135" s="226">
        <f>Q135*H135</f>
        <v>0.0024000000000000002</v>
      </c>
      <c r="S135" s="226">
        <v>0</v>
      </c>
      <c r="T135" s="227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28" t="s">
        <v>166</v>
      </c>
      <c r="AT135" s="228" t="s">
        <v>162</v>
      </c>
      <c r="AU135" s="228" t="s">
        <v>84</v>
      </c>
      <c r="AY135" s="17" t="s">
        <v>160</v>
      </c>
      <c r="BE135" s="229">
        <f>IF(N135="základní",J135,0)</f>
        <v>5832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7" t="s">
        <v>82</v>
      </c>
      <c r="BK135" s="229">
        <f>ROUND(I135*H135,2)</f>
        <v>5832</v>
      </c>
      <c r="BL135" s="17" t="s">
        <v>166</v>
      </c>
      <c r="BM135" s="228" t="s">
        <v>1383</v>
      </c>
    </row>
    <row r="136" spans="1:47" s="2" customFormat="1" ht="12">
      <c r="A136" s="32"/>
      <c r="B136" s="33"/>
      <c r="C136" s="34"/>
      <c r="D136" s="232" t="s">
        <v>175</v>
      </c>
      <c r="E136" s="34"/>
      <c r="F136" s="241" t="s">
        <v>183</v>
      </c>
      <c r="G136" s="34"/>
      <c r="H136" s="34"/>
      <c r="I136" s="34"/>
      <c r="J136" s="34"/>
      <c r="K136" s="34"/>
      <c r="L136" s="38"/>
      <c r="M136" s="242"/>
      <c r="N136" s="243"/>
      <c r="O136" s="84"/>
      <c r="P136" s="84"/>
      <c r="Q136" s="84"/>
      <c r="R136" s="84"/>
      <c r="S136" s="84"/>
      <c r="T136" s="85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175</v>
      </c>
      <c r="AU136" s="17" t="s">
        <v>84</v>
      </c>
    </row>
    <row r="137" spans="1:51" s="13" customFormat="1" ht="12">
      <c r="A137" s="13"/>
      <c r="B137" s="230"/>
      <c r="C137" s="231"/>
      <c r="D137" s="232" t="s">
        <v>168</v>
      </c>
      <c r="E137" s="233" t="s">
        <v>1</v>
      </c>
      <c r="F137" s="234" t="s">
        <v>1132</v>
      </c>
      <c r="G137" s="231"/>
      <c r="H137" s="235">
        <v>80</v>
      </c>
      <c r="I137" s="231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168</v>
      </c>
      <c r="AU137" s="240" t="s">
        <v>84</v>
      </c>
      <c r="AV137" s="13" t="s">
        <v>84</v>
      </c>
      <c r="AW137" s="13" t="s">
        <v>32</v>
      </c>
      <c r="AX137" s="13" t="s">
        <v>82</v>
      </c>
      <c r="AY137" s="240" t="s">
        <v>160</v>
      </c>
    </row>
    <row r="138" spans="1:65" s="2" customFormat="1" ht="21.75" customHeight="1">
      <c r="A138" s="32"/>
      <c r="B138" s="33"/>
      <c r="C138" s="218" t="s">
        <v>166</v>
      </c>
      <c r="D138" s="218" t="s">
        <v>162</v>
      </c>
      <c r="E138" s="219" t="s">
        <v>218</v>
      </c>
      <c r="F138" s="220" t="s">
        <v>219</v>
      </c>
      <c r="G138" s="221" t="s">
        <v>195</v>
      </c>
      <c r="H138" s="222">
        <v>18.72</v>
      </c>
      <c r="I138" s="223">
        <v>167</v>
      </c>
      <c r="J138" s="223">
        <f>ROUND(I138*H138,2)</f>
        <v>3126.24</v>
      </c>
      <c r="K138" s="220" t="s">
        <v>173</v>
      </c>
      <c r="L138" s="38"/>
      <c r="M138" s="224" t="s">
        <v>1</v>
      </c>
      <c r="N138" s="225" t="s">
        <v>40</v>
      </c>
      <c r="O138" s="226">
        <v>0.249</v>
      </c>
      <c r="P138" s="226">
        <f>O138*H138</f>
        <v>4.66128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28" t="s">
        <v>166</v>
      </c>
      <c r="AT138" s="228" t="s">
        <v>162</v>
      </c>
      <c r="AU138" s="228" t="s">
        <v>84</v>
      </c>
      <c r="AY138" s="17" t="s">
        <v>160</v>
      </c>
      <c r="BE138" s="229">
        <f>IF(N138="základní",J138,0)</f>
        <v>3126.24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7" t="s">
        <v>82</v>
      </c>
      <c r="BK138" s="229">
        <f>ROUND(I138*H138,2)</f>
        <v>3126.24</v>
      </c>
      <c r="BL138" s="17" t="s">
        <v>166</v>
      </c>
      <c r="BM138" s="228" t="s">
        <v>1384</v>
      </c>
    </row>
    <row r="139" spans="1:47" s="2" customFormat="1" ht="12">
      <c r="A139" s="32"/>
      <c r="B139" s="33"/>
      <c r="C139" s="34"/>
      <c r="D139" s="232" t="s">
        <v>175</v>
      </c>
      <c r="E139" s="34"/>
      <c r="F139" s="241" t="s">
        <v>221</v>
      </c>
      <c r="G139" s="34"/>
      <c r="H139" s="34"/>
      <c r="I139" s="34"/>
      <c r="J139" s="34"/>
      <c r="K139" s="34"/>
      <c r="L139" s="38"/>
      <c r="M139" s="242"/>
      <c r="N139" s="243"/>
      <c r="O139" s="84"/>
      <c r="P139" s="84"/>
      <c r="Q139" s="84"/>
      <c r="R139" s="84"/>
      <c r="S139" s="84"/>
      <c r="T139" s="85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175</v>
      </c>
      <c r="AU139" s="17" t="s">
        <v>84</v>
      </c>
    </row>
    <row r="140" spans="1:51" s="13" customFormat="1" ht="12">
      <c r="A140" s="13"/>
      <c r="B140" s="230"/>
      <c r="C140" s="231"/>
      <c r="D140" s="232" t="s">
        <v>168</v>
      </c>
      <c r="E140" s="233" t="s">
        <v>1</v>
      </c>
      <c r="F140" s="234" t="s">
        <v>1385</v>
      </c>
      <c r="G140" s="231"/>
      <c r="H140" s="235">
        <v>18.72</v>
      </c>
      <c r="I140" s="231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168</v>
      </c>
      <c r="AU140" s="240" t="s">
        <v>84</v>
      </c>
      <c r="AV140" s="13" t="s">
        <v>84</v>
      </c>
      <c r="AW140" s="13" t="s">
        <v>32</v>
      </c>
      <c r="AX140" s="13" t="s">
        <v>82</v>
      </c>
      <c r="AY140" s="240" t="s">
        <v>160</v>
      </c>
    </row>
    <row r="141" spans="1:65" s="2" customFormat="1" ht="21.75" customHeight="1">
      <c r="A141" s="32"/>
      <c r="B141" s="33"/>
      <c r="C141" s="218" t="s">
        <v>192</v>
      </c>
      <c r="D141" s="218" t="s">
        <v>162</v>
      </c>
      <c r="E141" s="219" t="s">
        <v>1386</v>
      </c>
      <c r="F141" s="220" t="s">
        <v>1387</v>
      </c>
      <c r="G141" s="221" t="s">
        <v>195</v>
      </c>
      <c r="H141" s="222">
        <v>8</v>
      </c>
      <c r="I141" s="223">
        <v>470</v>
      </c>
      <c r="J141" s="223">
        <f>ROUND(I141*H141,2)</f>
        <v>3760</v>
      </c>
      <c r="K141" s="220" t="s">
        <v>173</v>
      </c>
      <c r="L141" s="38"/>
      <c r="M141" s="224" t="s">
        <v>1</v>
      </c>
      <c r="N141" s="225" t="s">
        <v>40</v>
      </c>
      <c r="O141" s="226">
        <v>0.413</v>
      </c>
      <c r="P141" s="226">
        <f>O141*H141</f>
        <v>3.304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28" t="s">
        <v>166</v>
      </c>
      <c r="AT141" s="228" t="s">
        <v>162</v>
      </c>
      <c r="AU141" s="228" t="s">
        <v>84</v>
      </c>
      <c r="AY141" s="17" t="s">
        <v>160</v>
      </c>
      <c r="BE141" s="229">
        <f>IF(N141="základní",J141,0)</f>
        <v>3760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7" t="s">
        <v>82</v>
      </c>
      <c r="BK141" s="229">
        <f>ROUND(I141*H141,2)</f>
        <v>3760</v>
      </c>
      <c r="BL141" s="17" t="s">
        <v>166</v>
      </c>
      <c r="BM141" s="228" t="s">
        <v>1388</v>
      </c>
    </row>
    <row r="142" spans="1:47" s="2" customFormat="1" ht="12">
      <c r="A142" s="32"/>
      <c r="B142" s="33"/>
      <c r="C142" s="34"/>
      <c r="D142" s="232" t="s">
        <v>175</v>
      </c>
      <c r="E142" s="34"/>
      <c r="F142" s="241" t="s">
        <v>1389</v>
      </c>
      <c r="G142" s="34"/>
      <c r="H142" s="34"/>
      <c r="I142" s="34"/>
      <c r="J142" s="34"/>
      <c r="K142" s="34"/>
      <c r="L142" s="38"/>
      <c r="M142" s="242"/>
      <c r="N142" s="243"/>
      <c r="O142" s="84"/>
      <c r="P142" s="84"/>
      <c r="Q142" s="84"/>
      <c r="R142" s="84"/>
      <c r="S142" s="84"/>
      <c r="T142" s="85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175</v>
      </c>
      <c r="AU142" s="17" t="s">
        <v>84</v>
      </c>
    </row>
    <row r="143" spans="1:51" s="13" customFormat="1" ht="12">
      <c r="A143" s="13"/>
      <c r="B143" s="230"/>
      <c r="C143" s="231"/>
      <c r="D143" s="232" t="s">
        <v>168</v>
      </c>
      <c r="E143" s="233" t="s">
        <v>1</v>
      </c>
      <c r="F143" s="234" t="s">
        <v>257</v>
      </c>
      <c r="G143" s="231"/>
      <c r="H143" s="235">
        <v>8</v>
      </c>
      <c r="I143" s="231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0" t="s">
        <v>168</v>
      </c>
      <c r="AU143" s="240" t="s">
        <v>84</v>
      </c>
      <c r="AV143" s="13" t="s">
        <v>84</v>
      </c>
      <c r="AW143" s="13" t="s">
        <v>32</v>
      </c>
      <c r="AX143" s="13" t="s">
        <v>82</v>
      </c>
      <c r="AY143" s="240" t="s">
        <v>160</v>
      </c>
    </row>
    <row r="144" spans="1:65" s="2" customFormat="1" ht="21.75" customHeight="1">
      <c r="A144" s="32"/>
      <c r="B144" s="33"/>
      <c r="C144" s="218" t="s">
        <v>199</v>
      </c>
      <c r="D144" s="218" t="s">
        <v>162</v>
      </c>
      <c r="E144" s="219" t="s">
        <v>1390</v>
      </c>
      <c r="F144" s="220" t="s">
        <v>1391</v>
      </c>
      <c r="G144" s="221" t="s">
        <v>195</v>
      </c>
      <c r="H144" s="222">
        <v>10.4</v>
      </c>
      <c r="I144" s="223">
        <v>798</v>
      </c>
      <c r="J144" s="223">
        <f>ROUND(I144*H144,2)</f>
        <v>8299.2</v>
      </c>
      <c r="K144" s="220" t="s">
        <v>173</v>
      </c>
      <c r="L144" s="38"/>
      <c r="M144" s="224" t="s">
        <v>1</v>
      </c>
      <c r="N144" s="225" t="s">
        <v>40</v>
      </c>
      <c r="O144" s="226">
        <v>1.583</v>
      </c>
      <c r="P144" s="226">
        <f>O144*H144</f>
        <v>16.4632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28" t="s">
        <v>166</v>
      </c>
      <c r="AT144" s="228" t="s">
        <v>162</v>
      </c>
      <c r="AU144" s="228" t="s">
        <v>84</v>
      </c>
      <c r="AY144" s="17" t="s">
        <v>160</v>
      </c>
      <c r="BE144" s="229">
        <f>IF(N144="základní",J144,0)</f>
        <v>8299.2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7" t="s">
        <v>82</v>
      </c>
      <c r="BK144" s="229">
        <f>ROUND(I144*H144,2)</f>
        <v>8299.2</v>
      </c>
      <c r="BL144" s="17" t="s">
        <v>166</v>
      </c>
      <c r="BM144" s="228" t="s">
        <v>1392</v>
      </c>
    </row>
    <row r="145" spans="1:47" s="2" customFormat="1" ht="12">
      <c r="A145" s="32"/>
      <c r="B145" s="33"/>
      <c r="C145" s="34"/>
      <c r="D145" s="232" t="s">
        <v>175</v>
      </c>
      <c r="E145" s="34"/>
      <c r="F145" s="241" t="s">
        <v>1393</v>
      </c>
      <c r="G145" s="34"/>
      <c r="H145" s="34"/>
      <c r="I145" s="34"/>
      <c r="J145" s="34"/>
      <c r="K145" s="34"/>
      <c r="L145" s="38"/>
      <c r="M145" s="242"/>
      <c r="N145" s="243"/>
      <c r="O145" s="84"/>
      <c r="P145" s="84"/>
      <c r="Q145" s="84"/>
      <c r="R145" s="84"/>
      <c r="S145" s="84"/>
      <c r="T145" s="85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175</v>
      </c>
      <c r="AU145" s="17" t="s">
        <v>84</v>
      </c>
    </row>
    <row r="146" spans="1:51" s="14" customFormat="1" ht="12">
      <c r="A146" s="14"/>
      <c r="B146" s="244"/>
      <c r="C146" s="245"/>
      <c r="D146" s="232" t="s">
        <v>168</v>
      </c>
      <c r="E146" s="246" t="s">
        <v>1</v>
      </c>
      <c r="F146" s="247" t="s">
        <v>1394</v>
      </c>
      <c r="G146" s="245"/>
      <c r="H146" s="246" t="s">
        <v>1</v>
      </c>
      <c r="I146" s="245"/>
      <c r="J146" s="245"/>
      <c r="K146" s="245"/>
      <c r="L146" s="248"/>
      <c r="M146" s="249"/>
      <c r="N146" s="250"/>
      <c r="O146" s="250"/>
      <c r="P146" s="250"/>
      <c r="Q146" s="250"/>
      <c r="R146" s="250"/>
      <c r="S146" s="250"/>
      <c r="T146" s="25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2" t="s">
        <v>168</v>
      </c>
      <c r="AU146" s="252" t="s">
        <v>84</v>
      </c>
      <c r="AV146" s="14" t="s">
        <v>82</v>
      </c>
      <c r="AW146" s="14" t="s">
        <v>32</v>
      </c>
      <c r="AX146" s="14" t="s">
        <v>75</v>
      </c>
      <c r="AY146" s="252" t="s">
        <v>160</v>
      </c>
    </row>
    <row r="147" spans="1:51" s="13" customFormat="1" ht="12">
      <c r="A147" s="13"/>
      <c r="B147" s="230"/>
      <c r="C147" s="231"/>
      <c r="D147" s="232" t="s">
        <v>168</v>
      </c>
      <c r="E147" s="233" t="s">
        <v>1</v>
      </c>
      <c r="F147" s="234" t="s">
        <v>1395</v>
      </c>
      <c r="G147" s="231"/>
      <c r="H147" s="235">
        <v>10.4</v>
      </c>
      <c r="I147" s="231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0" t="s">
        <v>168</v>
      </c>
      <c r="AU147" s="240" t="s">
        <v>84</v>
      </c>
      <c r="AV147" s="13" t="s">
        <v>84</v>
      </c>
      <c r="AW147" s="13" t="s">
        <v>32</v>
      </c>
      <c r="AX147" s="13" t="s">
        <v>82</v>
      </c>
      <c r="AY147" s="240" t="s">
        <v>160</v>
      </c>
    </row>
    <row r="148" spans="1:65" s="2" customFormat="1" ht="21.75" customHeight="1">
      <c r="A148" s="32"/>
      <c r="B148" s="33"/>
      <c r="C148" s="218" t="s">
        <v>207</v>
      </c>
      <c r="D148" s="218" t="s">
        <v>162</v>
      </c>
      <c r="E148" s="219" t="s">
        <v>1396</v>
      </c>
      <c r="F148" s="220" t="s">
        <v>1397</v>
      </c>
      <c r="G148" s="221" t="s">
        <v>195</v>
      </c>
      <c r="H148" s="222">
        <v>8.58</v>
      </c>
      <c r="I148" s="223">
        <v>933</v>
      </c>
      <c r="J148" s="223">
        <f>ROUND(I148*H148,2)</f>
        <v>8005.14</v>
      </c>
      <c r="K148" s="220" t="s">
        <v>173</v>
      </c>
      <c r="L148" s="38"/>
      <c r="M148" s="224" t="s">
        <v>1</v>
      </c>
      <c r="N148" s="225" t="s">
        <v>40</v>
      </c>
      <c r="O148" s="226">
        <v>1.85</v>
      </c>
      <c r="P148" s="226">
        <f>O148*H148</f>
        <v>15.873000000000001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28" t="s">
        <v>166</v>
      </c>
      <c r="AT148" s="228" t="s">
        <v>162</v>
      </c>
      <c r="AU148" s="228" t="s">
        <v>84</v>
      </c>
      <c r="AY148" s="17" t="s">
        <v>160</v>
      </c>
      <c r="BE148" s="229">
        <f>IF(N148="základní",J148,0)</f>
        <v>8005.14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7" t="s">
        <v>82</v>
      </c>
      <c r="BK148" s="229">
        <f>ROUND(I148*H148,2)</f>
        <v>8005.14</v>
      </c>
      <c r="BL148" s="17" t="s">
        <v>166</v>
      </c>
      <c r="BM148" s="228" t="s">
        <v>1398</v>
      </c>
    </row>
    <row r="149" spans="1:47" s="2" customFormat="1" ht="12">
      <c r="A149" s="32"/>
      <c r="B149" s="33"/>
      <c r="C149" s="34"/>
      <c r="D149" s="232" t="s">
        <v>175</v>
      </c>
      <c r="E149" s="34"/>
      <c r="F149" s="241" t="s">
        <v>1399</v>
      </c>
      <c r="G149" s="34"/>
      <c r="H149" s="34"/>
      <c r="I149" s="34"/>
      <c r="J149" s="34"/>
      <c r="K149" s="34"/>
      <c r="L149" s="38"/>
      <c r="M149" s="242"/>
      <c r="N149" s="243"/>
      <c r="O149" s="84"/>
      <c r="P149" s="84"/>
      <c r="Q149" s="84"/>
      <c r="R149" s="84"/>
      <c r="S149" s="84"/>
      <c r="T149" s="85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175</v>
      </c>
      <c r="AU149" s="17" t="s">
        <v>84</v>
      </c>
    </row>
    <row r="150" spans="1:51" s="13" customFormat="1" ht="12">
      <c r="A150" s="13"/>
      <c r="B150" s="230"/>
      <c r="C150" s="231"/>
      <c r="D150" s="232" t="s">
        <v>168</v>
      </c>
      <c r="E150" s="233" t="s">
        <v>1</v>
      </c>
      <c r="F150" s="234" t="s">
        <v>1400</v>
      </c>
      <c r="G150" s="231"/>
      <c r="H150" s="235">
        <v>3.9</v>
      </c>
      <c r="I150" s="231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0" t="s">
        <v>168</v>
      </c>
      <c r="AU150" s="240" t="s">
        <v>84</v>
      </c>
      <c r="AV150" s="13" t="s">
        <v>84</v>
      </c>
      <c r="AW150" s="13" t="s">
        <v>32</v>
      </c>
      <c r="AX150" s="13" t="s">
        <v>75</v>
      </c>
      <c r="AY150" s="240" t="s">
        <v>160</v>
      </c>
    </row>
    <row r="151" spans="1:51" s="13" customFormat="1" ht="12">
      <c r="A151" s="13"/>
      <c r="B151" s="230"/>
      <c r="C151" s="231"/>
      <c r="D151" s="232" t="s">
        <v>168</v>
      </c>
      <c r="E151" s="233" t="s">
        <v>1</v>
      </c>
      <c r="F151" s="234" t="s">
        <v>1401</v>
      </c>
      <c r="G151" s="231"/>
      <c r="H151" s="235">
        <v>4.68</v>
      </c>
      <c r="I151" s="231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0" t="s">
        <v>168</v>
      </c>
      <c r="AU151" s="240" t="s">
        <v>84</v>
      </c>
      <c r="AV151" s="13" t="s">
        <v>84</v>
      </c>
      <c r="AW151" s="13" t="s">
        <v>32</v>
      </c>
      <c r="AX151" s="13" t="s">
        <v>75</v>
      </c>
      <c r="AY151" s="240" t="s">
        <v>160</v>
      </c>
    </row>
    <row r="152" spans="1:51" s="15" customFormat="1" ht="12">
      <c r="A152" s="15"/>
      <c r="B152" s="260"/>
      <c r="C152" s="261"/>
      <c r="D152" s="232" t="s">
        <v>168</v>
      </c>
      <c r="E152" s="262" t="s">
        <v>1</v>
      </c>
      <c r="F152" s="263" t="s">
        <v>433</v>
      </c>
      <c r="G152" s="261"/>
      <c r="H152" s="264">
        <v>8.58</v>
      </c>
      <c r="I152" s="261"/>
      <c r="J152" s="261"/>
      <c r="K152" s="261"/>
      <c r="L152" s="265"/>
      <c r="M152" s="266"/>
      <c r="N152" s="267"/>
      <c r="O152" s="267"/>
      <c r="P152" s="267"/>
      <c r="Q152" s="267"/>
      <c r="R152" s="267"/>
      <c r="S152" s="267"/>
      <c r="T152" s="268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9" t="s">
        <v>168</v>
      </c>
      <c r="AU152" s="269" t="s">
        <v>84</v>
      </c>
      <c r="AV152" s="15" t="s">
        <v>166</v>
      </c>
      <c r="AW152" s="15" t="s">
        <v>32</v>
      </c>
      <c r="AX152" s="15" t="s">
        <v>82</v>
      </c>
      <c r="AY152" s="269" t="s">
        <v>160</v>
      </c>
    </row>
    <row r="153" spans="1:65" s="2" customFormat="1" ht="16.5" customHeight="1">
      <c r="A153" s="32"/>
      <c r="B153" s="33"/>
      <c r="C153" s="218" t="s">
        <v>257</v>
      </c>
      <c r="D153" s="218" t="s">
        <v>162</v>
      </c>
      <c r="E153" s="219" t="s">
        <v>584</v>
      </c>
      <c r="F153" s="220" t="s">
        <v>585</v>
      </c>
      <c r="G153" s="221" t="s">
        <v>165</v>
      </c>
      <c r="H153" s="222">
        <v>49</v>
      </c>
      <c r="I153" s="223">
        <v>110</v>
      </c>
      <c r="J153" s="223">
        <f>ROUND(I153*H153,2)</f>
        <v>5390</v>
      </c>
      <c r="K153" s="220" t="s">
        <v>173</v>
      </c>
      <c r="L153" s="38"/>
      <c r="M153" s="224" t="s">
        <v>1</v>
      </c>
      <c r="N153" s="225" t="s">
        <v>40</v>
      </c>
      <c r="O153" s="226">
        <v>0.236</v>
      </c>
      <c r="P153" s="226">
        <f>O153*H153</f>
        <v>11.564</v>
      </c>
      <c r="Q153" s="226">
        <v>0.00084</v>
      </c>
      <c r="R153" s="226">
        <f>Q153*H153</f>
        <v>0.04116</v>
      </c>
      <c r="S153" s="226">
        <v>0</v>
      </c>
      <c r="T153" s="22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28" t="s">
        <v>166</v>
      </c>
      <c r="AT153" s="228" t="s">
        <v>162</v>
      </c>
      <c r="AU153" s="228" t="s">
        <v>84</v>
      </c>
      <c r="AY153" s="17" t="s">
        <v>160</v>
      </c>
      <c r="BE153" s="229">
        <f>IF(N153="základní",J153,0)</f>
        <v>5390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7" t="s">
        <v>82</v>
      </c>
      <c r="BK153" s="229">
        <f>ROUND(I153*H153,2)</f>
        <v>5390</v>
      </c>
      <c r="BL153" s="17" t="s">
        <v>166</v>
      </c>
      <c r="BM153" s="228" t="s">
        <v>1402</v>
      </c>
    </row>
    <row r="154" spans="1:47" s="2" customFormat="1" ht="12">
      <c r="A154" s="32"/>
      <c r="B154" s="33"/>
      <c r="C154" s="34"/>
      <c r="D154" s="232" t="s">
        <v>175</v>
      </c>
      <c r="E154" s="34"/>
      <c r="F154" s="241" t="s">
        <v>587</v>
      </c>
      <c r="G154" s="34"/>
      <c r="H154" s="34"/>
      <c r="I154" s="34"/>
      <c r="J154" s="34"/>
      <c r="K154" s="34"/>
      <c r="L154" s="38"/>
      <c r="M154" s="242"/>
      <c r="N154" s="243"/>
      <c r="O154" s="84"/>
      <c r="P154" s="84"/>
      <c r="Q154" s="84"/>
      <c r="R154" s="84"/>
      <c r="S154" s="84"/>
      <c r="T154" s="85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175</v>
      </c>
      <c r="AU154" s="17" t="s">
        <v>84</v>
      </c>
    </row>
    <row r="155" spans="1:51" s="13" customFormat="1" ht="12">
      <c r="A155" s="13"/>
      <c r="B155" s="230"/>
      <c r="C155" s="231"/>
      <c r="D155" s="232" t="s">
        <v>168</v>
      </c>
      <c r="E155" s="233" t="s">
        <v>1</v>
      </c>
      <c r="F155" s="234" t="s">
        <v>1403</v>
      </c>
      <c r="G155" s="231"/>
      <c r="H155" s="235">
        <v>15</v>
      </c>
      <c r="I155" s="231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168</v>
      </c>
      <c r="AU155" s="240" t="s">
        <v>84</v>
      </c>
      <c r="AV155" s="13" t="s">
        <v>84</v>
      </c>
      <c r="AW155" s="13" t="s">
        <v>32</v>
      </c>
      <c r="AX155" s="13" t="s">
        <v>75</v>
      </c>
      <c r="AY155" s="240" t="s">
        <v>160</v>
      </c>
    </row>
    <row r="156" spans="1:51" s="13" customFormat="1" ht="12">
      <c r="A156" s="13"/>
      <c r="B156" s="230"/>
      <c r="C156" s="231"/>
      <c r="D156" s="232" t="s">
        <v>168</v>
      </c>
      <c r="E156" s="233" t="s">
        <v>1</v>
      </c>
      <c r="F156" s="234" t="s">
        <v>1404</v>
      </c>
      <c r="G156" s="231"/>
      <c r="H156" s="235">
        <v>18</v>
      </c>
      <c r="I156" s="231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0" t="s">
        <v>168</v>
      </c>
      <c r="AU156" s="240" t="s">
        <v>84</v>
      </c>
      <c r="AV156" s="13" t="s">
        <v>84</v>
      </c>
      <c r="AW156" s="13" t="s">
        <v>32</v>
      </c>
      <c r="AX156" s="13" t="s">
        <v>75</v>
      </c>
      <c r="AY156" s="240" t="s">
        <v>160</v>
      </c>
    </row>
    <row r="157" spans="1:51" s="13" customFormat="1" ht="12">
      <c r="A157" s="13"/>
      <c r="B157" s="230"/>
      <c r="C157" s="231"/>
      <c r="D157" s="232" t="s">
        <v>168</v>
      </c>
      <c r="E157" s="233" t="s">
        <v>1</v>
      </c>
      <c r="F157" s="234" t="s">
        <v>1405</v>
      </c>
      <c r="G157" s="231"/>
      <c r="H157" s="235">
        <v>16</v>
      </c>
      <c r="I157" s="231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0" t="s">
        <v>168</v>
      </c>
      <c r="AU157" s="240" t="s">
        <v>84</v>
      </c>
      <c r="AV157" s="13" t="s">
        <v>84</v>
      </c>
      <c r="AW157" s="13" t="s">
        <v>32</v>
      </c>
      <c r="AX157" s="13" t="s">
        <v>75</v>
      </c>
      <c r="AY157" s="240" t="s">
        <v>160</v>
      </c>
    </row>
    <row r="158" spans="1:51" s="15" customFormat="1" ht="12">
      <c r="A158" s="15"/>
      <c r="B158" s="260"/>
      <c r="C158" s="261"/>
      <c r="D158" s="232" t="s">
        <v>168</v>
      </c>
      <c r="E158" s="262" t="s">
        <v>1</v>
      </c>
      <c r="F158" s="263" t="s">
        <v>433</v>
      </c>
      <c r="G158" s="261"/>
      <c r="H158" s="264">
        <v>49</v>
      </c>
      <c r="I158" s="261"/>
      <c r="J158" s="261"/>
      <c r="K158" s="261"/>
      <c r="L158" s="265"/>
      <c r="M158" s="266"/>
      <c r="N158" s="267"/>
      <c r="O158" s="267"/>
      <c r="P158" s="267"/>
      <c r="Q158" s="267"/>
      <c r="R158" s="267"/>
      <c r="S158" s="267"/>
      <c r="T158" s="268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9" t="s">
        <v>168</v>
      </c>
      <c r="AU158" s="269" t="s">
        <v>84</v>
      </c>
      <c r="AV158" s="15" t="s">
        <v>166</v>
      </c>
      <c r="AW158" s="15" t="s">
        <v>32</v>
      </c>
      <c r="AX158" s="15" t="s">
        <v>82</v>
      </c>
      <c r="AY158" s="269" t="s">
        <v>160</v>
      </c>
    </row>
    <row r="159" spans="1:65" s="2" customFormat="1" ht="21.75" customHeight="1">
      <c r="A159" s="32"/>
      <c r="B159" s="33"/>
      <c r="C159" s="218" t="s">
        <v>205</v>
      </c>
      <c r="D159" s="218" t="s">
        <v>162</v>
      </c>
      <c r="E159" s="219" t="s">
        <v>589</v>
      </c>
      <c r="F159" s="220" t="s">
        <v>590</v>
      </c>
      <c r="G159" s="221" t="s">
        <v>165</v>
      </c>
      <c r="H159" s="222">
        <v>49</v>
      </c>
      <c r="I159" s="223">
        <v>65.5</v>
      </c>
      <c r="J159" s="223">
        <f>ROUND(I159*H159,2)</f>
        <v>3209.5</v>
      </c>
      <c r="K159" s="220" t="s">
        <v>173</v>
      </c>
      <c r="L159" s="38"/>
      <c r="M159" s="224" t="s">
        <v>1</v>
      </c>
      <c r="N159" s="225" t="s">
        <v>40</v>
      </c>
      <c r="O159" s="226">
        <v>0.216</v>
      </c>
      <c r="P159" s="226">
        <f>O159*H159</f>
        <v>10.584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28" t="s">
        <v>166</v>
      </c>
      <c r="AT159" s="228" t="s">
        <v>162</v>
      </c>
      <c r="AU159" s="228" t="s">
        <v>84</v>
      </c>
      <c r="AY159" s="17" t="s">
        <v>160</v>
      </c>
      <c r="BE159" s="229">
        <f>IF(N159="základní",J159,0)</f>
        <v>3209.5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7" t="s">
        <v>82</v>
      </c>
      <c r="BK159" s="229">
        <f>ROUND(I159*H159,2)</f>
        <v>3209.5</v>
      </c>
      <c r="BL159" s="17" t="s">
        <v>166</v>
      </c>
      <c r="BM159" s="228" t="s">
        <v>1406</v>
      </c>
    </row>
    <row r="160" spans="1:47" s="2" customFormat="1" ht="12">
      <c r="A160" s="32"/>
      <c r="B160" s="33"/>
      <c r="C160" s="34"/>
      <c r="D160" s="232" t="s">
        <v>175</v>
      </c>
      <c r="E160" s="34"/>
      <c r="F160" s="241" t="s">
        <v>592</v>
      </c>
      <c r="G160" s="34"/>
      <c r="H160" s="34"/>
      <c r="I160" s="34"/>
      <c r="J160" s="34"/>
      <c r="K160" s="34"/>
      <c r="L160" s="38"/>
      <c r="M160" s="242"/>
      <c r="N160" s="243"/>
      <c r="O160" s="84"/>
      <c r="P160" s="84"/>
      <c r="Q160" s="84"/>
      <c r="R160" s="84"/>
      <c r="S160" s="84"/>
      <c r="T160" s="85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175</v>
      </c>
      <c r="AU160" s="17" t="s">
        <v>84</v>
      </c>
    </row>
    <row r="161" spans="1:51" s="13" customFormat="1" ht="12">
      <c r="A161" s="13"/>
      <c r="B161" s="230"/>
      <c r="C161" s="231"/>
      <c r="D161" s="232" t="s">
        <v>168</v>
      </c>
      <c r="E161" s="233" t="s">
        <v>1</v>
      </c>
      <c r="F161" s="234" t="s">
        <v>1403</v>
      </c>
      <c r="G161" s="231"/>
      <c r="H161" s="235">
        <v>15</v>
      </c>
      <c r="I161" s="231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168</v>
      </c>
      <c r="AU161" s="240" t="s">
        <v>84</v>
      </c>
      <c r="AV161" s="13" t="s">
        <v>84</v>
      </c>
      <c r="AW161" s="13" t="s">
        <v>32</v>
      </c>
      <c r="AX161" s="13" t="s">
        <v>75</v>
      </c>
      <c r="AY161" s="240" t="s">
        <v>160</v>
      </c>
    </row>
    <row r="162" spans="1:51" s="13" customFormat="1" ht="12">
      <c r="A162" s="13"/>
      <c r="B162" s="230"/>
      <c r="C162" s="231"/>
      <c r="D162" s="232" t="s">
        <v>168</v>
      </c>
      <c r="E162" s="233" t="s">
        <v>1</v>
      </c>
      <c r="F162" s="234" t="s">
        <v>1404</v>
      </c>
      <c r="G162" s="231"/>
      <c r="H162" s="235">
        <v>18</v>
      </c>
      <c r="I162" s="231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168</v>
      </c>
      <c r="AU162" s="240" t="s">
        <v>84</v>
      </c>
      <c r="AV162" s="13" t="s">
        <v>84</v>
      </c>
      <c r="AW162" s="13" t="s">
        <v>32</v>
      </c>
      <c r="AX162" s="13" t="s">
        <v>75</v>
      </c>
      <c r="AY162" s="240" t="s">
        <v>160</v>
      </c>
    </row>
    <row r="163" spans="1:51" s="13" customFormat="1" ht="12">
      <c r="A163" s="13"/>
      <c r="B163" s="230"/>
      <c r="C163" s="231"/>
      <c r="D163" s="232" t="s">
        <v>168</v>
      </c>
      <c r="E163" s="233" t="s">
        <v>1</v>
      </c>
      <c r="F163" s="234" t="s">
        <v>1405</v>
      </c>
      <c r="G163" s="231"/>
      <c r="H163" s="235">
        <v>16</v>
      </c>
      <c r="I163" s="231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168</v>
      </c>
      <c r="AU163" s="240" t="s">
        <v>84</v>
      </c>
      <c r="AV163" s="13" t="s">
        <v>84</v>
      </c>
      <c r="AW163" s="13" t="s">
        <v>32</v>
      </c>
      <c r="AX163" s="13" t="s">
        <v>75</v>
      </c>
      <c r="AY163" s="240" t="s">
        <v>160</v>
      </c>
    </row>
    <row r="164" spans="1:51" s="15" customFormat="1" ht="12">
      <c r="A164" s="15"/>
      <c r="B164" s="260"/>
      <c r="C164" s="261"/>
      <c r="D164" s="232" t="s">
        <v>168</v>
      </c>
      <c r="E164" s="262" t="s">
        <v>1</v>
      </c>
      <c r="F164" s="263" t="s">
        <v>433</v>
      </c>
      <c r="G164" s="261"/>
      <c r="H164" s="264">
        <v>49</v>
      </c>
      <c r="I164" s="261"/>
      <c r="J164" s="261"/>
      <c r="K164" s="261"/>
      <c r="L164" s="265"/>
      <c r="M164" s="266"/>
      <c r="N164" s="267"/>
      <c r="O164" s="267"/>
      <c r="P164" s="267"/>
      <c r="Q164" s="267"/>
      <c r="R164" s="267"/>
      <c r="S164" s="267"/>
      <c r="T164" s="268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9" t="s">
        <v>168</v>
      </c>
      <c r="AU164" s="269" t="s">
        <v>84</v>
      </c>
      <c r="AV164" s="15" t="s">
        <v>166</v>
      </c>
      <c r="AW164" s="15" t="s">
        <v>32</v>
      </c>
      <c r="AX164" s="15" t="s">
        <v>82</v>
      </c>
      <c r="AY164" s="269" t="s">
        <v>160</v>
      </c>
    </row>
    <row r="165" spans="1:65" s="2" customFormat="1" ht="21.75" customHeight="1">
      <c r="A165" s="32"/>
      <c r="B165" s="33"/>
      <c r="C165" s="218" t="s">
        <v>272</v>
      </c>
      <c r="D165" s="218" t="s">
        <v>162</v>
      </c>
      <c r="E165" s="219" t="s">
        <v>1407</v>
      </c>
      <c r="F165" s="220" t="s">
        <v>1408</v>
      </c>
      <c r="G165" s="221" t="s">
        <v>195</v>
      </c>
      <c r="H165" s="222">
        <v>37.7</v>
      </c>
      <c r="I165" s="223">
        <v>113</v>
      </c>
      <c r="J165" s="223">
        <f>ROUND(I165*H165,2)</f>
        <v>4260.1</v>
      </c>
      <c r="K165" s="220" t="s">
        <v>173</v>
      </c>
      <c r="L165" s="38"/>
      <c r="M165" s="224" t="s">
        <v>1</v>
      </c>
      <c r="N165" s="225" t="s">
        <v>40</v>
      </c>
      <c r="O165" s="226">
        <v>0.122</v>
      </c>
      <c r="P165" s="226">
        <f>O165*H165</f>
        <v>4.5994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28" t="s">
        <v>166</v>
      </c>
      <c r="AT165" s="228" t="s">
        <v>162</v>
      </c>
      <c r="AU165" s="228" t="s">
        <v>84</v>
      </c>
      <c r="AY165" s="17" t="s">
        <v>160</v>
      </c>
      <c r="BE165" s="229">
        <f>IF(N165="základní",J165,0)</f>
        <v>4260.1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7" t="s">
        <v>82</v>
      </c>
      <c r="BK165" s="229">
        <f>ROUND(I165*H165,2)</f>
        <v>4260.1</v>
      </c>
      <c r="BL165" s="17" t="s">
        <v>166</v>
      </c>
      <c r="BM165" s="228" t="s">
        <v>1409</v>
      </c>
    </row>
    <row r="166" spans="1:47" s="2" customFormat="1" ht="12">
      <c r="A166" s="32"/>
      <c r="B166" s="33"/>
      <c r="C166" s="34"/>
      <c r="D166" s="232" t="s">
        <v>175</v>
      </c>
      <c r="E166" s="34"/>
      <c r="F166" s="241" t="s">
        <v>1410</v>
      </c>
      <c r="G166" s="34"/>
      <c r="H166" s="34"/>
      <c r="I166" s="34"/>
      <c r="J166" s="34"/>
      <c r="K166" s="34"/>
      <c r="L166" s="38"/>
      <c r="M166" s="242"/>
      <c r="N166" s="243"/>
      <c r="O166" s="84"/>
      <c r="P166" s="84"/>
      <c r="Q166" s="84"/>
      <c r="R166" s="84"/>
      <c r="S166" s="84"/>
      <c r="T166" s="85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175</v>
      </c>
      <c r="AU166" s="17" t="s">
        <v>84</v>
      </c>
    </row>
    <row r="167" spans="1:51" s="13" customFormat="1" ht="12">
      <c r="A167" s="13"/>
      <c r="B167" s="230"/>
      <c r="C167" s="231"/>
      <c r="D167" s="232" t="s">
        <v>168</v>
      </c>
      <c r="E167" s="233" t="s">
        <v>1</v>
      </c>
      <c r="F167" s="234" t="s">
        <v>1411</v>
      </c>
      <c r="G167" s="231"/>
      <c r="H167" s="235">
        <v>37.7</v>
      </c>
      <c r="I167" s="231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168</v>
      </c>
      <c r="AU167" s="240" t="s">
        <v>84</v>
      </c>
      <c r="AV167" s="13" t="s">
        <v>84</v>
      </c>
      <c r="AW167" s="13" t="s">
        <v>32</v>
      </c>
      <c r="AX167" s="13" t="s">
        <v>82</v>
      </c>
      <c r="AY167" s="240" t="s">
        <v>160</v>
      </c>
    </row>
    <row r="168" spans="1:65" s="2" customFormat="1" ht="21.75" customHeight="1">
      <c r="A168" s="32"/>
      <c r="B168" s="33"/>
      <c r="C168" s="218" t="s">
        <v>279</v>
      </c>
      <c r="D168" s="218" t="s">
        <v>162</v>
      </c>
      <c r="E168" s="219" t="s">
        <v>231</v>
      </c>
      <c r="F168" s="220" t="s">
        <v>232</v>
      </c>
      <c r="G168" s="221" t="s">
        <v>195</v>
      </c>
      <c r="H168" s="222">
        <v>37.7</v>
      </c>
      <c r="I168" s="223">
        <v>259</v>
      </c>
      <c r="J168" s="223">
        <f>ROUND(I168*H168,2)</f>
        <v>9764.3</v>
      </c>
      <c r="K168" s="220" t="s">
        <v>173</v>
      </c>
      <c r="L168" s="38"/>
      <c r="M168" s="224" t="s">
        <v>1</v>
      </c>
      <c r="N168" s="225" t="s">
        <v>40</v>
      </c>
      <c r="O168" s="226">
        <v>0.087</v>
      </c>
      <c r="P168" s="226">
        <f>O168*H168</f>
        <v>3.2799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28" t="s">
        <v>166</v>
      </c>
      <c r="AT168" s="228" t="s">
        <v>162</v>
      </c>
      <c r="AU168" s="228" t="s">
        <v>84</v>
      </c>
      <c r="AY168" s="17" t="s">
        <v>160</v>
      </c>
      <c r="BE168" s="229">
        <f>IF(N168="základní",J168,0)</f>
        <v>9764.3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7" t="s">
        <v>82</v>
      </c>
      <c r="BK168" s="229">
        <f>ROUND(I168*H168,2)</f>
        <v>9764.3</v>
      </c>
      <c r="BL168" s="17" t="s">
        <v>166</v>
      </c>
      <c r="BM168" s="228" t="s">
        <v>1412</v>
      </c>
    </row>
    <row r="169" spans="1:47" s="2" customFormat="1" ht="12">
      <c r="A169" s="32"/>
      <c r="B169" s="33"/>
      <c r="C169" s="34"/>
      <c r="D169" s="232" t="s">
        <v>175</v>
      </c>
      <c r="E169" s="34"/>
      <c r="F169" s="241" t="s">
        <v>234</v>
      </c>
      <c r="G169" s="34"/>
      <c r="H169" s="34"/>
      <c r="I169" s="34"/>
      <c r="J169" s="34"/>
      <c r="K169" s="34"/>
      <c r="L169" s="38"/>
      <c r="M169" s="242"/>
      <c r="N169" s="243"/>
      <c r="O169" s="84"/>
      <c r="P169" s="84"/>
      <c r="Q169" s="84"/>
      <c r="R169" s="84"/>
      <c r="S169" s="84"/>
      <c r="T169" s="85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175</v>
      </c>
      <c r="AU169" s="17" t="s">
        <v>84</v>
      </c>
    </row>
    <row r="170" spans="1:51" s="13" customFormat="1" ht="12">
      <c r="A170" s="13"/>
      <c r="B170" s="230"/>
      <c r="C170" s="231"/>
      <c r="D170" s="232" t="s">
        <v>168</v>
      </c>
      <c r="E170" s="233" t="s">
        <v>1</v>
      </c>
      <c r="F170" s="234" t="s">
        <v>1411</v>
      </c>
      <c r="G170" s="231"/>
      <c r="H170" s="235">
        <v>37.7</v>
      </c>
      <c r="I170" s="231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0" t="s">
        <v>168</v>
      </c>
      <c r="AU170" s="240" t="s">
        <v>84</v>
      </c>
      <c r="AV170" s="13" t="s">
        <v>84</v>
      </c>
      <c r="AW170" s="13" t="s">
        <v>32</v>
      </c>
      <c r="AX170" s="13" t="s">
        <v>82</v>
      </c>
      <c r="AY170" s="240" t="s">
        <v>160</v>
      </c>
    </row>
    <row r="171" spans="1:65" s="2" customFormat="1" ht="21.75" customHeight="1">
      <c r="A171" s="32"/>
      <c r="B171" s="33"/>
      <c r="C171" s="218" t="s">
        <v>285</v>
      </c>
      <c r="D171" s="218" t="s">
        <v>162</v>
      </c>
      <c r="E171" s="219" t="s">
        <v>253</v>
      </c>
      <c r="F171" s="220" t="s">
        <v>254</v>
      </c>
      <c r="G171" s="221" t="s">
        <v>195</v>
      </c>
      <c r="H171" s="222">
        <v>37.7</v>
      </c>
      <c r="I171" s="223">
        <v>138</v>
      </c>
      <c r="J171" s="223">
        <f>ROUND(I171*H171,2)</f>
        <v>5202.6</v>
      </c>
      <c r="K171" s="220" t="s">
        <v>173</v>
      </c>
      <c r="L171" s="38"/>
      <c r="M171" s="224" t="s">
        <v>1</v>
      </c>
      <c r="N171" s="225" t="s">
        <v>40</v>
      </c>
      <c r="O171" s="226">
        <v>0.197</v>
      </c>
      <c r="P171" s="226">
        <f>O171*H171</f>
        <v>7.426900000000001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28" t="s">
        <v>166</v>
      </c>
      <c r="AT171" s="228" t="s">
        <v>162</v>
      </c>
      <c r="AU171" s="228" t="s">
        <v>84</v>
      </c>
      <c r="AY171" s="17" t="s">
        <v>160</v>
      </c>
      <c r="BE171" s="229">
        <f>IF(N171="základní",J171,0)</f>
        <v>5202.6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7" t="s">
        <v>82</v>
      </c>
      <c r="BK171" s="229">
        <f>ROUND(I171*H171,2)</f>
        <v>5202.6</v>
      </c>
      <c r="BL171" s="17" t="s">
        <v>166</v>
      </c>
      <c r="BM171" s="228" t="s">
        <v>1413</v>
      </c>
    </row>
    <row r="172" spans="1:47" s="2" customFormat="1" ht="12">
      <c r="A172" s="32"/>
      <c r="B172" s="33"/>
      <c r="C172" s="34"/>
      <c r="D172" s="232" t="s">
        <v>175</v>
      </c>
      <c r="E172" s="34"/>
      <c r="F172" s="241" t="s">
        <v>256</v>
      </c>
      <c r="G172" s="34"/>
      <c r="H172" s="34"/>
      <c r="I172" s="34"/>
      <c r="J172" s="34"/>
      <c r="K172" s="34"/>
      <c r="L172" s="38"/>
      <c r="M172" s="242"/>
      <c r="N172" s="243"/>
      <c r="O172" s="84"/>
      <c r="P172" s="84"/>
      <c r="Q172" s="84"/>
      <c r="R172" s="84"/>
      <c r="S172" s="84"/>
      <c r="T172" s="85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175</v>
      </c>
      <c r="AU172" s="17" t="s">
        <v>84</v>
      </c>
    </row>
    <row r="173" spans="1:51" s="13" customFormat="1" ht="12">
      <c r="A173" s="13"/>
      <c r="B173" s="230"/>
      <c r="C173" s="231"/>
      <c r="D173" s="232" t="s">
        <v>168</v>
      </c>
      <c r="E173" s="233" t="s">
        <v>1</v>
      </c>
      <c r="F173" s="234" t="s">
        <v>1411</v>
      </c>
      <c r="G173" s="231"/>
      <c r="H173" s="235">
        <v>37.7</v>
      </c>
      <c r="I173" s="231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0" t="s">
        <v>168</v>
      </c>
      <c r="AU173" s="240" t="s">
        <v>84</v>
      </c>
      <c r="AV173" s="13" t="s">
        <v>84</v>
      </c>
      <c r="AW173" s="13" t="s">
        <v>32</v>
      </c>
      <c r="AX173" s="13" t="s">
        <v>82</v>
      </c>
      <c r="AY173" s="240" t="s">
        <v>160</v>
      </c>
    </row>
    <row r="174" spans="1:65" s="2" customFormat="1" ht="21.75" customHeight="1">
      <c r="A174" s="32"/>
      <c r="B174" s="33"/>
      <c r="C174" s="218" t="s">
        <v>291</v>
      </c>
      <c r="D174" s="218" t="s">
        <v>162</v>
      </c>
      <c r="E174" s="219" t="s">
        <v>1414</v>
      </c>
      <c r="F174" s="220" t="s">
        <v>1415</v>
      </c>
      <c r="G174" s="221" t="s">
        <v>195</v>
      </c>
      <c r="H174" s="222">
        <v>15</v>
      </c>
      <c r="I174" s="223">
        <v>195</v>
      </c>
      <c r="J174" s="223">
        <f>ROUND(I174*H174,2)</f>
        <v>2925</v>
      </c>
      <c r="K174" s="220" t="s">
        <v>173</v>
      </c>
      <c r="L174" s="38"/>
      <c r="M174" s="224" t="s">
        <v>1</v>
      </c>
      <c r="N174" s="225" t="s">
        <v>40</v>
      </c>
      <c r="O174" s="226">
        <v>0.394</v>
      </c>
      <c r="P174" s="226">
        <f>O174*H174</f>
        <v>5.91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28" t="s">
        <v>166</v>
      </c>
      <c r="AT174" s="228" t="s">
        <v>162</v>
      </c>
      <c r="AU174" s="228" t="s">
        <v>84</v>
      </c>
      <c r="AY174" s="17" t="s">
        <v>160</v>
      </c>
      <c r="BE174" s="229">
        <f>IF(N174="základní",J174,0)</f>
        <v>2925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7" t="s">
        <v>82</v>
      </c>
      <c r="BK174" s="229">
        <f>ROUND(I174*H174,2)</f>
        <v>2925</v>
      </c>
      <c r="BL174" s="17" t="s">
        <v>166</v>
      </c>
      <c r="BM174" s="228" t="s">
        <v>1416</v>
      </c>
    </row>
    <row r="175" spans="1:47" s="2" customFormat="1" ht="12">
      <c r="A175" s="32"/>
      <c r="B175" s="33"/>
      <c r="C175" s="34"/>
      <c r="D175" s="232" t="s">
        <v>175</v>
      </c>
      <c r="E175" s="34"/>
      <c r="F175" s="241" t="s">
        <v>1417</v>
      </c>
      <c r="G175" s="34"/>
      <c r="H175" s="34"/>
      <c r="I175" s="34"/>
      <c r="J175" s="34"/>
      <c r="K175" s="34"/>
      <c r="L175" s="38"/>
      <c r="M175" s="242"/>
      <c r="N175" s="243"/>
      <c r="O175" s="84"/>
      <c r="P175" s="84"/>
      <c r="Q175" s="84"/>
      <c r="R175" s="84"/>
      <c r="S175" s="84"/>
      <c r="T175" s="85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175</v>
      </c>
      <c r="AU175" s="17" t="s">
        <v>84</v>
      </c>
    </row>
    <row r="176" spans="1:51" s="13" customFormat="1" ht="12">
      <c r="A176" s="13"/>
      <c r="B176" s="230"/>
      <c r="C176" s="231"/>
      <c r="D176" s="232" t="s">
        <v>168</v>
      </c>
      <c r="E176" s="233" t="s">
        <v>1</v>
      </c>
      <c r="F176" s="234" t="s">
        <v>1418</v>
      </c>
      <c r="G176" s="231"/>
      <c r="H176" s="235">
        <v>15</v>
      </c>
      <c r="I176" s="231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0" t="s">
        <v>168</v>
      </c>
      <c r="AU176" s="240" t="s">
        <v>84</v>
      </c>
      <c r="AV176" s="13" t="s">
        <v>84</v>
      </c>
      <c r="AW176" s="13" t="s">
        <v>32</v>
      </c>
      <c r="AX176" s="13" t="s">
        <v>82</v>
      </c>
      <c r="AY176" s="240" t="s">
        <v>160</v>
      </c>
    </row>
    <row r="177" spans="1:65" s="2" customFormat="1" ht="21.75" customHeight="1">
      <c r="A177" s="32"/>
      <c r="B177" s="33"/>
      <c r="C177" s="218" t="s">
        <v>297</v>
      </c>
      <c r="D177" s="218" t="s">
        <v>162</v>
      </c>
      <c r="E177" s="219" t="s">
        <v>263</v>
      </c>
      <c r="F177" s="220" t="s">
        <v>264</v>
      </c>
      <c r="G177" s="221" t="s">
        <v>265</v>
      </c>
      <c r="H177" s="222">
        <v>69.745</v>
      </c>
      <c r="I177" s="223">
        <v>140</v>
      </c>
      <c r="J177" s="223">
        <f>ROUND(I177*H177,2)</f>
        <v>9764.3</v>
      </c>
      <c r="K177" s="220" t="s">
        <v>173</v>
      </c>
      <c r="L177" s="38"/>
      <c r="M177" s="224" t="s">
        <v>1</v>
      </c>
      <c r="N177" s="225" t="s">
        <v>40</v>
      </c>
      <c r="O177" s="226">
        <v>0</v>
      </c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28" t="s">
        <v>166</v>
      </c>
      <c r="AT177" s="228" t="s">
        <v>162</v>
      </c>
      <c r="AU177" s="228" t="s">
        <v>84</v>
      </c>
      <c r="AY177" s="17" t="s">
        <v>160</v>
      </c>
      <c r="BE177" s="229">
        <f>IF(N177="základní",J177,0)</f>
        <v>9764.3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7" t="s">
        <v>82</v>
      </c>
      <c r="BK177" s="229">
        <f>ROUND(I177*H177,2)</f>
        <v>9764.3</v>
      </c>
      <c r="BL177" s="17" t="s">
        <v>166</v>
      </c>
      <c r="BM177" s="228" t="s">
        <v>1419</v>
      </c>
    </row>
    <row r="178" spans="1:47" s="2" customFormat="1" ht="12">
      <c r="A178" s="32"/>
      <c r="B178" s="33"/>
      <c r="C178" s="34"/>
      <c r="D178" s="232" t="s">
        <v>175</v>
      </c>
      <c r="E178" s="34"/>
      <c r="F178" s="241" t="s">
        <v>267</v>
      </c>
      <c r="G178" s="34"/>
      <c r="H178" s="34"/>
      <c r="I178" s="34"/>
      <c r="J178" s="34"/>
      <c r="K178" s="34"/>
      <c r="L178" s="38"/>
      <c r="M178" s="242"/>
      <c r="N178" s="243"/>
      <c r="O178" s="84"/>
      <c r="P178" s="84"/>
      <c r="Q178" s="84"/>
      <c r="R178" s="84"/>
      <c r="S178" s="84"/>
      <c r="T178" s="85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175</v>
      </c>
      <c r="AU178" s="17" t="s">
        <v>84</v>
      </c>
    </row>
    <row r="179" spans="1:51" s="13" customFormat="1" ht="12">
      <c r="A179" s="13"/>
      <c r="B179" s="230"/>
      <c r="C179" s="231"/>
      <c r="D179" s="232" t="s">
        <v>168</v>
      </c>
      <c r="E179" s="233" t="s">
        <v>1</v>
      </c>
      <c r="F179" s="234" t="s">
        <v>1420</v>
      </c>
      <c r="G179" s="231"/>
      <c r="H179" s="235">
        <v>69.745</v>
      </c>
      <c r="I179" s="231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0" t="s">
        <v>168</v>
      </c>
      <c r="AU179" s="240" t="s">
        <v>84</v>
      </c>
      <c r="AV179" s="13" t="s">
        <v>84</v>
      </c>
      <c r="AW179" s="13" t="s">
        <v>32</v>
      </c>
      <c r="AX179" s="13" t="s">
        <v>82</v>
      </c>
      <c r="AY179" s="240" t="s">
        <v>160</v>
      </c>
    </row>
    <row r="180" spans="1:65" s="2" customFormat="1" ht="16.5" customHeight="1">
      <c r="A180" s="32"/>
      <c r="B180" s="33"/>
      <c r="C180" s="218" t="s">
        <v>8</v>
      </c>
      <c r="D180" s="218" t="s">
        <v>162</v>
      </c>
      <c r="E180" s="219" t="s">
        <v>730</v>
      </c>
      <c r="F180" s="220" t="s">
        <v>731</v>
      </c>
      <c r="G180" s="221" t="s">
        <v>195</v>
      </c>
      <c r="H180" s="222">
        <v>37.7</v>
      </c>
      <c r="I180" s="223">
        <v>18.5</v>
      </c>
      <c r="J180" s="223">
        <f>ROUND(I180*H180,2)</f>
        <v>697.45</v>
      </c>
      <c r="K180" s="220" t="s">
        <v>173</v>
      </c>
      <c r="L180" s="38"/>
      <c r="M180" s="224" t="s">
        <v>1</v>
      </c>
      <c r="N180" s="225" t="s">
        <v>40</v>
      </c>
      <c r="O180" s="226">
        <v>0.009</v>
      </c>
      <c r="P180" s="226">
        <f>O180*H180</f>
        <v>0.3393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28" t="s">
        <v>166</v>
      </c>
      <c r="AT180" s="228" t="s">
        <v>162</v>
      </c>
      <c r="AU180" s="228" t="s">
        <v>84</v>
      </c>
      <c r="AY180" s="17" t="s">
        <v>160</v>
      </c>
      <c r="BE180" s="229">
        <f>IF(N180="základní",J180,0)</f>
        <v>697.45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7" t="s">
        <v>82</v>
      </c>
      <c r="BK180" s="229">
        <f>ROUND(I180*H180,2)</f>
        <v>697.45</v>
      </c>
      <c r="BL180" s="17" t="s">
        <v>166</v>
      </c>
      <c r="BM180" s="228" t="s">
        <v>1421</v>
      </c>
    </row>
    <row r="181" spans="1:47" s="2" customFormat="1" ht="12">
      <c r="A181" s="32"/>
      <c r="B181" s="33"/>
      <c r="C181" s="34"/>
      <c r="D181" s="232" t="s">
        <v>175</v>
      </c>
      <c r="E181" s="34"/>
      <c r="F181" s="241" t="s">
        <v>733</v>
      </c>
      <c r="G181" s="34"/>
      <c r="H181" s="34"/>
      <c r="I181" s="34"/>
      <c r="J181" s="34"/>
      <c r="K181" s="34"/>
      <c r="L181" s="38"/>
      <c r="M181" s="242"/>
      <c r="N181" s="243"/>
      <c r="O181" s="84"/>
      <c r="P181" s="84"/>
      <c r="Q181" s="84"/>
      <c r="R181" s="84"/>
      <c r="S181" s="84"/>
      <c r="T181" s="85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175</v>
      </c>
      <c r="AU181" s="17" t="s">
        <v>84</v>
      </c>
    </row>
    <row r="182" spans="1:51" s="13" customFormat="1" ht="12">
      <c r="A182" s="13"/>
      <c r="B182" s="230"/>
      <c r="C182" s="231"/>
      <c r="D182" s="232" t="s">
        <v>168</v>
      </c>
      <c r="E182" s="233" t="s">
        <v>1</v>
      </c>
      <c r="F182" s="234" t="s">
        <v>1411</v>
      </c>
      <c r="G182" s="231"/>
      <c r="H182" s="235">
        <v>37.7</v>
      </c>
      <c r="I182" s="231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168</v>
      </c>
      <c r="AU182" s="240" t="s">
        <v>84</v>
      </c>
      <c r="AV182" s="13" t="s">
        <v>84</v>
      </c>
      <c r="AW182" s="13" t="s">
        <v>32</v>
      </c>
      <c r="AX182" s="13" t="s">
        <v>82</v>
      </c>
      <c r="AY182" s="240" t="s">
        <v>160</v>
      </c>
    </row>
    <row r="183" spans="1:65" s="2" customFormat="1" ht="21.75" customHeight="1">
      <c r="A183" s="32"/>
      <c r="B183" s="33"/>
      <c r="C183" s="218" t="s">
        <v>311</v>
      </c>
      <c r="D183" s="218" t="s">
        <v>162</v>
      </c>
      <c r="E183" s="219" t="s">
        <v>1422</v>
      </c>
      <c r="F183" s="220" t="s">
        <v>1423</v>
      </c>
      <c r="G183" s="221" t="s">
        <v>265</v>
      </c>
      <c r="H183" s="222">
        <v>12.79</v>
      </c>
      <c r="I183" s="223">
        <v>10.1</v>
      </c>
      <c r="J183" s="223">
        <f>ROUND(I183*H183,2)</f>
        <v>129.18</v>
      </c>
      <c r="K183" s="220" t="s">
        <v>1</v>
      </c>
      <c r="L183" s="38"/>
      <c r="M183" s="224" t="s">
        <v>1</v>
      </c>
      <c r="N183" s="225" t="s">
        <v>40</v>
      </c>
      <c r="O183" s="226">
        <v>0.009</v>
      </c>
      <c r="P183" s="226">
        <f>O183*H183</f>
        <v>0.11510999999999999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28" t="s">
        <v>166</v>
      </c>
      <c r="AT183" s="228" t="s">
        <v>162</v>
      </c>
      <c r="AU183" s="228" t="s">
        <v>84</v>
      </c>
      <c r="AY183" s="17" t="s">
        <v>160</v>
      </c>
      <c r="BE183" s="229">
        <f>IF(N183="základní",J183,0)</f>
        <v>129.18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7" t="s">
        <v>82</v>
      </c>
      <c r="BK183" s="229">
        <f>ROUND(I183*H183,2)</f>
        <v>129.18</v>
      </c>
      <c r="BL183" s="17" t="s">
        <v>166</v>
      </c>
      <c r="BM183" s="228" t="s">
        <v>1424</v>
      </c>
    </row>
    <row r="184" spans="1:51" s="13" customFormat="1" ht="12">
      <c r="A184" s="13"/>
      <c r="B184" s="230"/>
      <c r="C184" s="231"/>
      <c r="D184" s="232" t="s">
        <v>168</v>
      </c>
      <c r="E184" s="233" t="s">
        <v>1</v>
      </c>
      <c r="F184" s="234" t="s">
        <v>1425</v>
      </c>
      <c r="G184" s="231"/>
      <c r="H184" s="235">
        <v>12.79</v>
      </c>
      <c r="I184" s="231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0" t="s">
        <v>168</v>
      </c>
      <c r="AU184" s="240" t="s">
        <v>84</v>
      </c>
      <c r="AV184" s="13" t="s">
        <v>84</v>
      </c>
      <c r="AW184" s="13" t="s">
        <v>32</v>
      </c>
      <c r="AX184" s="13" t="s">
        <v>82</v>
      </c>
      <c r="AY184" s="240" t="s">
        <v>160</v>
      </c>
    </row>
    <row r="185" spans="1:65" s="2" customFormat="1" ht="21.75" customHeight="1">
      <c r="A185" s="32"/>
      <c r="B185" s="33"/>
      <c r="C185" s="218" t="s">
        <v>321</v>
      </c>
      <c r="D185" s="218" t="s">
        <v>162</v>
      </c>
      <c r="E185" s="219" t="s">
        <v>273</v>
      </c>
      <c r="F185" s="220" t="s">
        <v>274</v>
      </c>
      <c r="G185" s="221" t="s">
        <v>195</v>
      </c>
      <c r="H185" s="222">
        <v>20.3</v>
      </c>
      <c r="I185" s="223">
        <v>127</v>
      </c>
      <c r="J185" s="223">
        <f>ROUND(I185*H185,2)</f>
        <v>2578.1</v>
      </c>
      <c r="K185" s="220" t="s">
        <v>173</v>
      </c>
      <c r="L185" s="38"/>
      <c r="M185" s="224" t="s">
        <v>1</v>
      </c>
      <c r="N185" s="225" t="s">
        <v>40</v>
      </c>
      <c r="O185" s="226">
        <v>0.328</v>
      </c>
      <c r="P185" s="226">
        <f>O185*H185</f>
        <v>6.6584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28" t="s">
        <v>166</v>
      </c>
      <c r="AT185" s="228" t="s">
        <v>162</v>
      </c>
      <c r="AU185" s="228" t="s">
        <v>84</v>
      </c>
      <c r="AY185" s="17" t="s">
        <v>160</v>
      </c>
      <c r="BE185" s="229">
        <f>IF(N185="základní",J185,0)</f>
        <v>2578.1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7" t="s">
        <v>82</v>
      </c>
      <c r="BK185" s="229">
        <f>ROUND(I185*H185,2)</f>
        <v>2578.1</v>
      </c>
      <c r="BL185" s="17" t="s">
        <v>166</v>
      </c>
      <c r="BM185" s="228" t="s">
        <v>1426</v>
      </c>
    </row>
    <row r="186" spans="1:47" s="2" customFormat="1" ht="12">
      <c r="A186" s="32"/>
      <c r="B186" s="33"/>
      <c r="C186" s="34"/>
      <c r="D186" s="232" t="s">
        <v>175</v>
      </c>
      <c r="E186" s="34"/>
      <c r="F186" s="241" t="s">
        <v>276</v>
      </c>
      <c r="G186" s="34"/>
      <c r="H186" s="34"/>
      <c r="I186" s="34"/>
      <c r="J186" s="34"/>
      <c r="K186" s="34"/>
      <c r="L186" s="38"/>
      <c r="M186" s="242"/>
      <c r="N186" s="243"/>
      <c r="O186" s="84"/>
      <c r="P186" s="84"/>
      <c r="Q186" s="84"/>
      <c r="R186" s="84"/>
      <c r="S186" s="84"/>
      <c r="T186" s="85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175</v>
      </c>
      <c r="AU186" s="17" t="s">
        <v>84</v>
      </c>
    </row>
    <row r="187" spans="1:51" s="13" customFormat="1" ht="12">
      <c r="A187" s="13"/>
      <c r="B187" s="230"/>
      <c r="C187" s="231"/>
      <c r="D187" s="232" t="s">
        <v>168</v>
      </c>
      <c r="E187" s="233" t="s">
        <v>1</v>
      </c>
      <c r="F187" s="234" t="s">
        <v>1427</v>
      </c>
      <c r="G187" s="231"/>
      <c r="H187" s="235">
        <v>20.3</v>
      </c>
      <c r="I187" s="231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0" t="s">
        <v>168</v>
      </c>
      <c r="AU187" s="240" t="s">
        <v>84</v>
      </c>
      <c r="AV187" s="13" t="s">
        <v>84</v>
      </c>
      <c r="AW187" s="13" t="s">
        <v>32</v>
      </c>
      <c r="AX187" s="13" t="s">
        <v>82</v>
      </c>
      <c r="AY187" s="240" t="s">
        <v>160</v>
      </c>
    </row>
    <row r="188" spans="1:65" s="2" customFormat="1" ht="21.75" customHeight="1">
      <c r="A188" s="32"/>
      <c r="B188" s="33"/>
      <c r="C188" s="218" t="s">
        <v>328</v>
      </c>
      <c r="D188" s="218" t="s">
        <v>162</v>
      </c>
      <c r="E188" s="219" t="s">
        <v>1428</v>
      </c>
      <c r="F188" s="220" t="s">
        <v>1429</v>
      </c>
      <c r="G188" s="221" t="s">
        <v>195</v>
      </c>
      <c r="H188" s="222">
        <v>14.5</v>
      </c>
      <c r="I188" s="223">
        <v>486</v>
      </c>
      <c r="J188" s="223">
        <f>ROUND(I188*H188,2)</f>
        <v>7047</v>
      </c>
      <c r="K188" s="220" t="s">
        <v>173</v>
      </c>
      <c r="L188" s="38"/>
      <c r="M188" s="224" t="s">
        <v>1</v>
      </c>
      <c r="N188" s="225" t="s">
        <v>40</v>
      </c>
      <c r="O188" s="226">
        <v>1.789</v>
      </c>
      <c r="P188" s="226">
        <f>O188*H188</f>
        <v>25.9405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28" t="s">
        <v>166</v>
      </c>
      <c r="AT188" s="228" t="s">
        <v>162</v>
      </c>
      <c r="AU188" s="228" t="s">
        <v>84</v>
      </c>
      <c r="AY188" s="17" t="s">
        <v>160</v>
      </c>
      <c r="BE188" s="229">
        <f>IF(N188="základní",J188,0)</f>
        <v>7047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7" t="s">
        <v>82</v>
      </c>
      <c r="BK188" s="229">
        <f>ROUND(I188*H188,2)</f>
        <v>7047</v>
      </c>
      <c r="BL188" s="17" t="s">
        <v>166</v>
      </c>
      <c r="BM188" s="228" t="s">
        <v>1430</v>
      </c>
    </row>
    <row r="189" spans="1:47" s="2" customFormat="1" ht="12">
      <c r="A189" s="32"/>
      <c r="B189" s="33"/>
      <c r="C189" s="34"/>
      <c r="D189" s="232" t="s">
        <v>175</v>
      </c>
      <c r="E189" s="34"/>
      <c r="F189" s="241" t="s">
        <v>1431</v>
      </c>
      <c r="G189" s="34"/>
      <c r="H189" s="34"/>
      <c r="I189" s="34"/>
      <c r="J189" s="34"/>
      <c r="K189" s="34"/>
      <c r="L189" s="38"/>
      <c r="M189" s="242"/>
      <c r="N189" s="243"/>
      <c r="O189" s="84"/>
      <c r="P189" s="84"/>
      <c r="Q189" s="84"/>
      <c r="R189" s="84"/>
      <c r="S189" s="84"/>
      <c r="T189" s="85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175</v>
      </c>
      <c r="AU189" s="17" t="s">
        <v>84</v>
      </c>
    </row>
    <row r="190" spans="1:51" s="13" customFormat="1" ht="12">
      <c r="A190" s="13"/>
      <c r="B190" s="230"/>
      <c r="C190" s="231"/>
      <c r="D190" s="232" t="s">
        <v>168</v>
      </c>
      <c r="E190" s="233" t="s">
        <v>1</v>
      </c>
      <c r="F190" s="234" t="s">
        <v>1432</v>
      </c>
      <c r="G190" s="231"/>
      <c r="H190" s="235">
        <v>7.2</v>
      </c>
      <c r="I190" s="231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168</v>
      </c>
      <c r="AU190" s="240" t="s">
        <v>84</v>
      </c>
      <c r="AV190" s="13" t="s">
        <v>84</v>
      </c>
      <c r="AW190" s="13" t="s">
        <v>32</v>
      </c>
      <c r="AX190" s="13" t="s">
        <v>75</v>
      </c>
      <c r="AY190" s="240" t="s">
        <v>160</v>
      </c>
    </row>
    <row r="191" spans="1:51" s="13" customFormat="1" ht="12">
      <c r="A191" s="13"/>
      <c r="B191" s="230"/>
      <c r="C191" s="231"/>
      <c r="D191" s="232" t="s">
        <v>168</v>
      </c>
      <c r="E191" s="233" t="s">
        <v>1</v>
      </c>
      <c r="F191" s="234" t="s">
        <v>1433</v>
      </c>
      <c r="G191" s="231"/>
      <c r="H191" s="235">
        <v>4</v>
      </c>
      <c r="I191" s="231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168</v>
      </c>
      <c r="AU191" s="240" t="s">
        <v>84</v>
      </c>
      <c r="AV191" s="13" t="s">
        <v>84</v>
      </c>
      <c r="AW191" s="13" t="s">
        <v>32</v>
      </c>
      <c r="AX191" s="13" t="s">
        <v>75</v>
      </c>
      <c r="AY191" s="240" t="s">
        <v>160</v>
      </c>
    </row>
    <row r="192" spans="1:51" s="13" customFormat="1" ht="12">
      <c r="A192" s="13"/>
      <c r="B192" s="230"/>
      <c r="C192" s="231"/>
      <c r="D192" s="232" t="s">
        <v>168</v>
      </c>
      <c r="E192" s="233" t="s">
        <v>1</v>
      </c>
      <c r="F192" s="234" t="s">
        <v>1434</v>
      </c>
      <c r="G192" s="231"/>
      <c r="H192" s="235">
        <v>3.3</v>
      </c>
      <c r="I192" s="231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0" t="s">
        <v>168</v>
      </c>
      <c r="AU192" s="240" t="s">
        <v>84</v>
      </c>
      <c r="AV192" s="13" t="s">
        <v>84</v>
      </c>
      <c r="AW192" s="13" t="s">
        <v>32</v>
      </c>
      <c r="AX192" s="13" t="s">
        <v>75</v>
      </c>
      <c r="AY192" s="240" t="s">
        <v>160</v>
      </c>
    </row>
    <row r="193" spans="1:51" s="15" customFormat="1" ht="12">
      <c r="A193" s="15"/>
      <c r="B193" s="260"/>
      <c r="C193" s="261"/>
      <c r="D193" s="232" t="s">
        <v>168</v>
      </c>
      <c r="E193" s="262" t="s">
        <v>1</v>
      </c>
      <c r="F193" s="263" t="s">
        <v>433</v>
      </c>
      <c r="G193" s="261"/>
      <c r="H193" s="264">
        <v>14.5</v>
      </c>
      <c r="I193" s="261"/>
      <c r="J193" s="261"/>
      <c r="K193" s="261"/>
      <c r="L193" s="265"/>
      <c r="M193" s="266"/>
      <c r="N193" s="267"/>
      <c r="O193" s="267"/>
      <c r="P193" s="267"/>
      <c r="Q193" s="267"/>
      <c r="R193" s="267"/>
      <c r="S193" s="267"/>
      <c r="T193" s="268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9" t="s">
        <v>168</v>
      </c>
      <c r="AU193" s="269" t="s">
        <v>84</v>
      </c>
      <c r="AV193" s="15" t="s">
        <v>166</v>
      </c>
      <c r="AW193" s="15" t="s">
        <v>32</v>
      </c>
      <c r="AX193" s="15" t="s">
        <v>82</v>
      </c>
      <c r="AY193" s="269" t="s">
        <v>160</v>
      </c>
    </row>
    <row r="194" spans="1:65" s="2" customFormat="1" ht="16.5" customHeight="1">
      <c r="A194" s="32"/>
      <c r="B194" s="33"/>
      <c r="C194" s="270" t="s">
        <v>337</v>
      </c>
      <c r="D194" s="270" t="s">
        <v>612</v>
      </c>
      <c r="E194" s="271" t="s">
        <v>1435</v>
      </c>
      <c r="F194" s="272" t="s">
        <v>1436</v>
      </c>
      <c r="G194" s="273" t="s">
        <v>265</v>
      </c>
      <c r="H194" s="274">
        <v>26.825</v>
      </c>
      <c r="I194" s="275">
        <v>347</v>
      </c>
      <c r="J194" s="275">
        <f>ROUND(I194*H194,2)</f>
        <v>9308.28</v>
      </c>
      <c r="K194" s="272" t="s">
        <v>173</v>
      </c>
      <c r="L194" s="276"/>
      <c r="M194" s="277" t="s">
        <v>1</v>
      </c>
      <c r="N194" s="278" t="s">
        <v>40</v>
      </c>
      <c r="O194" s="226">
        <v>0</v>
      </c>
      <c r="P194" s="226">
        <f>O194*H194</f>
        <v>0</v>
      </c>
      <c r="Q194" s="226">
        <v>1</v>
      </c>
      <c r="R194" s="226">
        <f>Q194*H194</f>
        <v>26.825</v>
      </c>
      <c r="S194" s="226">
        <v>0</v>
      </c>
      <c r="T194" s="227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28" t="s">
        <v>257</v>
      </c>
      <c r="AT194" s="228" t="s">
        <v>612</v>
      </c>
      <c r="AU194" s="228" t="s">
        <v>84</v>
      </c>
      <c r="AY194" s="17" t="s">
        <v>160</v>
      </c>
      <c r="BE194" s="229">
        <f>IF(N194="základní",J194,0)</f>
        <v>9308.28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7" t="s">
        <v>82</v>
      </c>
      <c r="BK194" s="229">
        <f>ROUND(I194*H194,2)</f>
        <v>9308.28</v>
      </c>
      <c r="BL194" s="17" t="s">
        <v>166</v>
      </c>
      <c r="BM194" s="228" t="s">
        <v>1437</v>
      </c>
    </row>
    <row r="195" spans="1:47" s="2" customFormat="1" ht="12">
      <c r="A195" s="32"/>
      <c r="B195" s="33"/>
      <c r="C195" s="34"/>
      <c r="D195" s="232" t="s">
        <v>175</v>
      </c>
      <c r="E195" s="34"/>
      <c r="F195" s="241" t="s">
        <v>1436</v>
      </c>
      <c r="G195" s="34"/>
      <c r="H195" s="34"/>
      <c r="I195" s="34"/>
      <c r="J195" s="34"/>
      <c r="K195" s="34"/>
      <c r="L195" s="38"/>
      <c r="M195" s="242"/>
      <c r="N195" s="243"/>
      <c r="O195" s="84"/>
      <c r="P195" s="84"/>
      <c r="Q195" s="84"/>
      <c r="R195" s="84"/>
      <c r="S195" s="84"/>
      <c r="T195" s="85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175</v>
      </c>
      <c r="AU195" s="17" t="s">
        <v>84</v>
      </c>
    </row>
    <row r="196" spans="1:51" s="13" customFormat="1" ht="12">
      <c r="A196" s="13"/>
      <c r="B196" s="230"/>
      <c r="C196" s="231"/>
      <c r="D196" s="232" t="s">
        <v>168</v>
      </c>
      <c r="E196" s="233" t="s">
        <v>1</v>
      </c>
      <c r="F196" s="234" t="s">
        <v>1438</v>
      </c>
      <c r="G196" s="231"/>
      <c r="H196" s="235">
        <v>26.825</v>
      </c>
      <c r="I196" s="231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0" t="s">
        <v>168</v>
      </c>
      <c r="AU196" s="240" t="s">
        <v>84</v>
      </c>
      <c r="AV196" s="13" t="s">
        <v>84</v>
      </c>
      <c r="AW196" s="13" t="s">
        <v>32</v>
      </c>
      <c r="AX196" s="13" t="s">
        <v>82</v>
      </c>
      <c r="AY196" s="240" t="s">
        <v>160</v>
      </c>
    </row>
    <row r="197" spans="1:65" s="2" customFormat="1" ht="16.5" customHeight="1">
      <c r="A197" s="32"/>
      <c r="B197" s="33"/>
      <c r="C197" s="270" t="s">
        <v>419</v>
      </c>
      <c r="D197" s="270" t="s">
        <v>612</v>
      </c>
      <c r="E197" s="271" t="s">
        <v>1439</v>
      </c>
      <c r="F197" s="272" t="s">
        <v>1440</v>
      </c>
      <c r="G197" s="273" t="s">
        <v>265</v>
      </c>
      <c r="H197" s="274">
        <v>37.555</v>
      </c>
      <c r="I197" s="275">
        <v>374</v>
      </c>
      <c r="J197" s="275">
        <f>ROUND(I197*H197,2)</f>
        <v>14045.57</v>
      </c>
      <c r="K197" s="272" t="s">
        <v>173</v>
      </c>
      <c r="L197" s="276"/>
      <c r="M197" s="277" t="s">
        <v>1</v>
      </c>
      <c r="N197" s="278" t="s">
        <v>40</v>
      </c>
      <c r="O197" s="226">
        <v>0</v>
      </c>
      <c r="P197" s="226">
        <f>O197*H197</f>
        <v>0</v>
      </c>
      <c r="Q197" s="226">
        <v>1</v>
      </c>
      <c r="R197" s="226">
        <f>Q197*H197</f>
        <v>37.555</v>
      </c>
      <c r="S197" s="226">
        <v>0</v>
      </c>
      <c r="T197" s="227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28" t="s">
        <v>257</v>
      </c>
      <c r="AT197" s="228" t="s">
        <v>612</v>
      </c>
      <c r="AU197" s="228" t="s">
        <v>84</v>
      </c>
      <c r="AY197" s="17" t="s">
        <v>160</v>
      </c>
      <c r="BE197" s="229">
        <f>IF(N197="základní",J197,0)</f>
        <v>14045.57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7" t="s">
        <v>82</v>
      </c>
      <c r="BK197" s="229">
        <f>ROUND(I197*H197,2)</f>
        <v>14045.57</v>
      </c>
      <c r="BL197" s="17" t="s">
        <v>166</v>
      </c>
      <c r="BM197" s="228" t="s">
        <v>1441</v>
      </c>
    </row>
    <row r="198" spans="1:47" s="2" customFormat="1" ht="12">
      <c r="A198" s="32"/>
      <c r="B198" s="33"/>
      <c r="C198" s="34"/>
      <c r="D198" s="232" t="s">
        <v>175</v>
      </c>
      <c r="E198" s="34"/>
      <c r="F198" s="241" t="s">
        <v>1440</v>
      </c>
      <c r="G198" s="34"/>
      <c r="H198" s="34"/>
      <c r="I198" s="34"/>
      <c r="J198" s="34"/>
      <c r="K198" s="34"/>
      <c r="L198" s="38"/>
      <c r="M198" s="242"/>
      <c r="N198" s="243"/>
      <c r="O198" s="84"/>
      <c r="P198" s="84"/>
      <c r="Q198" s="84"/>
      <c r="R198" s="84"/>
      <c r="S198" s="84"/>
      <c r="T198" s="85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175</v>
      </c>
      <c r="AU198" s="17" t="s">
        <v>84</v>
      </c>
    </row>
    <row r="199" spans="1:51" s="13" customFormat="1" ht="12">
      <c r="A199" s="13"/>
      <c r="B199" s="230"/>
      <c r="C199" s="231"/>
      <c r="D199" s="232" t="s">
        <v>168</v>
      </c>
      <c r="E199" s="233" t="s">
        <v>1</v>
      </c>
      <c r="F199" s="234" t="s">
        <v>1442</v>
      </c>
      <c r="G199" s="231"/>
      <c r="H199" s="235">
        <v>37.555</v>
      </c>
      <c r="I199" s="231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168</v>
      </c>
      <c r="AU199" s="240" t="s">
        <v>84</v>
      </c>
      <c r="AV199" s="13" t="s">
        <v>84</v>
      </c>
      <c r="AW199" s="13" t="s">
        <v>32</v>
      </c>
      <c r="AX199" s="13" t="s">
        <v>82</v>
      </c>
      <c r="AY199" s="240" t="s">
        <v>160</v>
      </c>
    </row>
    <row r="200" spans="1:63" s="12" customFormat="1" ht="22.8" customHeight="1">
      <c r="A200" s="12"/>
      <c r="B200" s="203"/>
      <c r="C200" s="204"/>
      <c r="D200" s="205" t="s">
        <v>74</v>
      </c>
      <c r="E200" s="216" t="s">
        <v>166</v>
      </c>
      <c r="F200" s="216" t="s">
        <v>320</v>
      </c>
      <c r="G200" s="204"/>
      <c r="H200" s="204"/>
      <c r="I200" s="204"/>
      <c r="J200" s="217">
        <f>BK200</f>
        <v>3074</v>
      </c>
      <c r="K200" s="204"/>
      <c r="L200" s="208"/>
      <c r="M200" s="209"/>
      <c r="N200" s="210"/>
      <c r="O200" s="210"/>
      <c r="P200" s="211">
        <f>SUM(P201:P206)</f>
        <v>3.8192999999999997</v>
      </c>
      <c r="Q200" s="210"/>
      <c r="R200" s="211">
        <f>SUM(R201:R206)</f>
        <v>0</v>
      </c>
      <c r="S200" s="210"/>
      <c r="T200" s="212">
        <f>SUM(T201:T206)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3" t="s">
        <v>82</v>
      </c>
      <c r="AT200" s="214" t="s">
        <v>74</v>
      </c>
      <c r="AU200" s="214" t="s">
        <v>82</v>
      </c>
      <c r="AY200" s="213" t="s">
        <v>160</v>
      </c>
      <c r="BK200" s="215">
        <f>SUM(BK201:BK206)</f>
        <v>3074</v>
      </c>
    </row>
    <row r="201" spans="1:65" s="2" customFormat="1" ht="16.5" customHeight="1">
      <c r="A201" s="32"/>
      <c r="B201" s="33"/>
      <c r="C201" s="218" t="s">
        <v>7</v>
      </c>
      <c r="D201" s="218" t="s">
        <v>162</v>
      </c>
      <c r="E201" s="219" t="s">
        <v>1443</v>
      </c>
      <c r="F201" s="220" t="s">
        <v>1444</v>
      </c>
      <c r="G201" s="221" t="s">
        <v>195</v>
      </c>
      <c r="H201" s="222">
        <v>2.9</v>
      </c>
      <c r="I201" s="223">
        <v>1060</v>
      </c>
      <c r="J201" s="223">
        <f>ROUND(I201*H201,2)</f>
        <v>3074</v>
      </c>
      <c r="K201" s="220" t="s">
        <v>173</v>
      </c>
      <c r="L201" s="38"/>
      <c r="M201" s="224" t="s">
        <v>1</v>
      </c>
      <c r="N201" s="225" t="s">
        <v>40</v>
      </c>
      <c r="O201" s="226">
        <v>1.317</v>
      </c>
      <c r="P201" s="226">
        <f>O201*H201</f>
        <v>3.8192999999999997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28" t="s">
        <v>166</v>
      </c>
      <c r="AT201" s="228" t="s">
        <v>162</v>
      </c>
      <c r="AU201" s="228" t="s">
        <v>84</v>
      </c>
      <c r="AY201" s="17" t="s">
        <v>160</v>
      </c>
      <c r="BE201" s="229">
        <f>IF(N201="základní",J201,0)</f>
        <v>3074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7" t="s">
        <v>82</v>
      </c>
      <c r="BK201" s="229">
        <f>ROUND(I201*H201,2)</f>
        <v>3074</v>
      </c>
      <c r="BL201" s="17" t="s">
        <v>166</v>
      </c>
      <c r="BM201" s="228" t="s">
        <v>1445</v>
      </c>
    </row>
    <row r="202" spans="1:47" s="2" customFormat="1" ht="12">
      <c r="A202" s="32"/>
      <c r="B202" s="33"/>
      <c r="C202" s="34"/>
      <c r="D202" s="232" t="s">
        <v>175</v>
      </c>
      <c r="E202" s="34"/>
      <c r="F202" s="241" t="s">
        <v>1446</v>
      </c>
      <c r="G202" s="34"/>
      <c r="H202" s="34"/>
      <c r="I202" s="34"/>
      <c r="J202" s="34"/>
      <c r="K202" s="34"/>
      <c r="L202" s="38"/>
      <c r="M202" s="242"/>
      <c r="N202" s="243"/>
      <c r="O202" s="84"/>
      <c r="P202" s="84"/>
      <c r="Q202" s="84"/>
      <c r="R202" s="84"/>
      <c r="S202" s="84"/>
      <c r="T202" s="85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175</v>
      </c>
      <c r="AU202" s="17" t="s">
        <v>84</v>
      </c>
    </row>
    <row r="203" spans="1:51" s="13" customFormat="1" ht="12">
      <c r="A203" s="13"/>
      <c r="B203" s="230"/>
      <c r="C203" s="231"/>
      <c r="D203" s="232" t="s">
        <v>168</v>
      </c>
      <c r="E203" s="233" t="s">
        <v>1</v>
      </c>
      <c r="F203" s="234" t="s">
        <v>1447</v>
      </c>
      <c r="G203" s="231"/>
      <c r="H203" s="235">
        <v>1.44</v>
      </c>
      <c r="I203" s="231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168</v>
      </c>
      <c r="AU203" s="240" t="s">
        <v>84</v>
      </c>
      <c r="AV203" s="13" t="s">
        <v>84</v>
      </c>
      <c r="AW203" s="13" t="s">
        <v>32</v>
      </c>
      <c r="AX203" s="13" t="s">
        <v>75</v>
      </c>
      <c r="AY203" s="240" t="s">
        <v>160</v>
      </c>
    </row>
    <row r="204" spans="1:51" s="13" customFormat="1" ht="12">
      <c r="A204" s="13"/>
      <c r="B204" s="230"/>
      <c r="C204" s="231"/>
      <c r="D204" s="232" t="s">
        <v>168</v>
      </c>
      <c r="E204" s="233" t="s">
        <v>1</v>
      </c>
      <c r="F204" s="234" t="s">
        <v>1448</v>
      </c>
      <c r="G204" s="231"/>
      <c r="H204" s="235">
        <v>0.8</v>
      </c>
      <c r="I204" s="231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0" t="s">
        <v>168</v>
      </c>
      <c r="AU204" s="240" t="s">
        <v>84</v>
      </c>
      <c r="AV204" s="13" t="s">
        <v>84</v>
      </c>
      <c r="AW204" s="13" t="s">
        <v>32</v>
      </c>
      <c r="AX204" s="13" t="s">
        <v>75</v>
      </c>
      <c r="AY204" s="240" t="s">
        <v>160</v>
      </c>
    </row>
    <row r="205" spans="1:51" s="13" customFormat="1" ht="12">
      <c r="A205" s="13"/>
      <c r="B205" s="230"/>
      <c r="C205" s="231"/>
      <c r="D205" s="232" t="s">
        <v>168</v>
      </c>
      <c r="E205" s="233" t="s">
        <v>1</v>
      </c>
      <c r="F205" s="234" t="s">
        <v>1449</v>
      </c>
      <c r="G205" s="231"/>
      <c r="H205" s="235">
        <v>0.66</v>
      </c>
      <c r="I205" s="231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168</v>
      </c>
      <c r="AU205" s="240" t="s">
        <v>84</v>
      </c>
      <c r="AV205" s="13" t="s">
        <v>84</v>
      </c>
      <c r="AW205" s="13" t="s">
        <v>32</v>
      </c>
      <c r="AX205" s="13" t="s">
        <v>75</v>
      </c>
      <c r="AY205" s="240" t="s">
        <v>160</v>
      </c>
    </row>
    <row r="206" spans="1:51" s="15" customFormat="1" ht="12">
      <c r="A206" s="15"/>
      <c r="B206" s="260"/>
      <c r="C206" s="261"/>
      <c r="D206" s="232" t="s">
        <v>168</v>
      </c>
      <c r="E206" s="262" t="s">
        <v>1</v>
      </c>
      <c r="F206" s="263" t="s">
        <v>433</v>
      </c>
      <c r="G206" s="261"/>
      <c r="H206" s="264">
        <v>2.9</v>
      </c>
      <c r="I206" s="261"/>
      <c r="J206" s="261"/>
      <c r="K206" s="261"/>
      <c r="L206" s="265"/>
      <c r="M206" s="266"/>
      <c r="N206" s="267"/>
      <c r="O206" s="267"/>
      <c r="P206" s="267"/>
      <c r="Q206" s="267"/>
      <c r="R206" s="267"/>
      <c r="S206" s="267"/>
      <c r="T206" s="268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9" t="s">
        <v>168</v>
      </c>
      <c r="AU206" s="269" t="s">
        <v>84</v>
      </c>
      <c r="AV206" s="15" t="s">
        <v>166</v>
      </c>
      <c r="AW206" s="15" t="s">
        <v>32</v>
      </c>
      <c r="AX206" s="15" t="s">
        <v>82</v>
      </c>
      <c r="AY206" s="269" t="s">
        <v>160</v>
      </c>
    </row>
    <row r="207" spans="1:63" s="12" customFormat="1" ht="22.8" customHeight="1">
      <c r="A207" s="12"/>
      <c r="B207" s="203"/>
      <c r="C207" s="204"/>
      <c r="D207" s="205" t="s">
        <v>74</v>
      </c>
      <c r="E207" s="216" t="s">
        <v>192</v>
      </c>
      <c r="F207" s="216" t="s">
        <v>940</v>
      </c>
      <c r="G207" s="204"/>
      <c r="H207" s="204"/>
      <c r="I207" s="204"/>
      <c r="J207" s="217">
        <f>BK207</f>
        <v>20003.46</v>
      </c>
      <c r="K207" s="204"/>
      <c r="L207" s="208"/>
      <c r="M207" s="209"/>
      <c r="N207" s="210"/>
      <c r="O207" s="210"/>
      <c r="P207" s="211">
        <f>SUM(P208:P228)</f>
        <v>10.964599999999997</v>
      </c>
      <c r="Q207" s="210"/>
      <c r="R207" s="211">
        <f>SUM(R208:R228)</f>
        <v>7.019826</v>
      </c>
      <c r="S207" s="210"/>
      <c r="T207" s="212">
        <f>SUM(T208:T228)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3" t="s">
        <v>82</v>
      </c>
      <c r="AT207" s="214" t="s">
        <v>74</v>
      </c>
      <c r="AU207" s="214" t="s">
        <v>82</v>
      </c>
      <c r="AY207" s="213" t="s">
        <v>160</v>
      </c>
      <c r="BK207" s="215">
        <f>SUM(BK208:BK228)</f>
        <v>20003.46</v>
      </c>
    </row>
    <row r="208" spans="1:65" s="2" customFormat="1" ht="16.5" customHeight="1">
      <c r="A208" s="32"/>
      <c r="B208" s="33"/>
      <c r="C208" s="218" t="s">
        <v>434</v>
      </c>
      <c r="D208" s="218" t="s">
        <v>162</v>
      </c>
      <c r="E208" s="219" t="s">
        <v>1450</v>
      </c>
      <c r="F208" s="220" t="s">
        <v>1451</v>
      </c>
      <c r="G208" s="221" t="s">
        <v>165</v>
      </c>
      <c r="H208" s="222">
        <v>14.6</v>
      </c>
      <c r="I208" s="223">
        <v>154</v>
      </c>
      <c r="J208" s="223">
        <f>ROUND(I208*H208,2)</f>
        <v>2248.4</v>
      </c>
      <c r="K208" s="220" t="s">
        <v>173</v>
      </c>
      <c r="L208" s="38"/>
      <c r="M208" s="224" t="s">
        <v>1</v>
      </c>
      <c r="N208" s="225" t="s">
        <v>40</v>
      </c>
      <c r="O208" s="226">
        <v>0.026</v>
      </c>
      <c r="P208" s="226">
        <f>O208*H208</f>
        <v>0.3796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28" t="s">
        <v>166</v>
      </c>
      <c r="AT208" s="228" t="s">
        <v>162</v>
      </c>
      <c r="AU208" s="228" t="s">
        <v>84</v>
      </c>
      <c r="AY208" s="17" t="s">
        <v>160</v>
      </c>
      <c r="BE208" s="229">
        <f>IF(N208="základní",J208,0)</f>
        <v>2248.4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7" t="s">
        <v>82</v>
      </c>
      <c r="BK208" s="229">
        <f>ROUND(I208*H208,2)</f>
        <v>2248.4</v>
      </c>
      <c r="BL208" s="17" t="s">
        <v>166</v>
      </c>
      <c r="BM208" s="228" t="s">
        <v>1452</v>
      </c>
    </row>
    <row r="209" spans="1:47" s="2" customFormat="1" ht="12">
      <c r="A209" s="32"/>
      <c r="B209" s="33"/>
      <c r="C209" s="34"/>
      <c r="D209" s="232" t="s">
        <v>175</v>
      </c>
      <c r="E209" s="34"/>
      <c r="F209" s="241" t="s">
        <v>1453</v>
      </c>
      <c r="G209" s="34"/>
      <c r="H209" s="34"/>
      <c r="I209" s="34"/>
      <c r="J209" s="34"/>
      <c r="K209" s="34"/>
      <c r="L209" s="38"/>
      <c r="M209" s="242"/>
      <c r="N209" s="243"/>
      <c r="O209" s="84"/>
      <c r="P209" s="84"/>
      <c r="Q209" s="84"/>
      <c r="R209" s="84"/>
      <c r="S209" s="84"/>
      <c r="T209" s="85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175</v>
      </c>
      <c r="AU209" s="17" t="s">
        <v>84</v>
      </c>
    </row>
    <row r="210" spans="1:51" s="13" customFormat="1" ht="12">
      <c r="A210" s="13"/>
      <c r="B210" s="230"/>
      <c r="C210" s="231"/>
      <c r="D210" s="232" t="s">
        <v>168</v>
      </c>
      <c r="E210" s="233" t="s">
        <v>1</v>
      </c>
      <c r="F210" s="234" t="s">
        <v>1454</v>
      </c>
      <c r="G210" s="231"/>
      <c r="H210" s="235">
        <v>14.6</v>
      </c>
      <c r="I210" s="231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168</v>
      </c>
      <c r="AU210" s="240" t="s">
        <v>84</v>
      </c>
      <c r="AV210" s="13" t="s">
        <v>84</v>
      </c>
      <c r="AW210" s="13" t="s">
        <v>32</v>
      </c>
      <c r="AX210" s="13" t="s">
        <v>82</v>
      </c>
      <c r="AY210" s="240" t="s">
        <v>160</v>
      </c>
    </row>
    <row r="211" spans="1:65" s="2" customFormat="1" ht="16.5" customHeight="1">
      <c r="A211" s="32"/>
      <c r="B211" s="33"/>
      <c r="C211" s="218" t="s">
        <v>611</v>
      </c>
      <c r="D211" s="218" t="s">
        <v>162</v>
      </c>
      <c r="E211" s="219" t="s">
        <v>1455</v>
      </c>
      <c r="F211" s="220" t="s">
        <v>1456</v>
      </c>
      <c r="G211" s="221" t="s">
        <v>165</v>
      </c>
      <c r="H211" s="222">
        <v>14.6</v>
      </c>
      <c r="I211" s="223">
        <v>248</v>
      </c>
      <c r="J211" s="223">
        <f>ROUND(I211*H211,2)</f>
        <v>3620.8</v>
      </c>
      <c r="K211" s="220" t="s">
        <v>173</v>
      </c>
      <c r="L211" s="38"/>
      <c r="M211" s="224" t="s">
        <v>1</v>
      </c>
      <c r="N211" s="225" t="s">
        <v>40</v>
      </c>
      <c r="O211" s="226">
        <v>0.031</v>
      </c>
      <c r="P211" s="226">
        <f>O211*H211</f>
        <v>0.4526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28" t="s">
        <v>166</v>
      </c>
      <c r="AT211" s="228" t="s">
        <v>162</v>
      </c>
      <c r="AU211" s="228" t="s">
        <v>84</v>
      </c>
      <c r="AY211" s="17" t="s">
        <v>160</v>
      </c>
      <c r="BE211" s="229">
        <f>IF(N211="základní",J211,0)</f>
        <v>3620.8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7" t="s">
        <v>82</v>
      </c>
      <c r="BK211" s="229">
        <f>ROUND(I211*H211,2)</f>
        <v>3620.8</v>
      </c>
      <c r="BL211" s="17" t="s">
        <v>166</v>
      </c>
      <c r="BM211" s="228" t="s">
        <v>1457</v>
      </c>
    </row>
    <row r="212" spans="1:47" s="2" customFormat="1" ht="12">
      <c r="A212" s="32"/>
      <c r="B212" s="33"/>
      <c r="C212" s="34"/>
      <c r="D212" s="232" t="s">
        <v>175</v>
      </c>
      <c r="E212" s="34"/>
      <c r="F212" s="241" t="s">
        <v>1458</v>
      </c>
      <c r="G212" s="34"/>
      <c r="H212" s="34"/>
      <c r="I212" s="34"/>
      <c r="J212" s="34"/>
      <c r="K212" s="34"/>
      <c r="L212" s="38"/>
      <c r="M212" s="242"/>
      <c r="N212" s="243"/>
      <c r="O212" s="84"/>
      <c r="P212" s="84"/>
      <c r="Q212" s="84"/>
      <c r="R212" s="84"/>
      <c r="S212" s="84"/>
      <c r="T212" s="85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175</v>
      </c>
      <c r="AU212" s="17" t="s">
        <v>84</v>
      </c>
    </row>
    <row r="213" spans="1:51" s="13" customFormat="1" ht="12">
      <c r="A213" s="13"/>
      <c r="B213" s="230"/>
      <c r="C213" s="231"/>
      <c r="D213" s="232" t="s">
        <v>168</v>
      </c>
      <c r="E213" s="233" t="s">
        <v>1</v>
      </c>
      <c r="F213" s="234" t="s">
        <v>1454</v>
      </c>
      <c r="G213" s="231"/>
      <c r="H213" s="235">
        <v>14.6</v>
      </c>
      <c r="I213" s="231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168</v>
      </c>
      <c r="AU213" s="240" t="s">
        <v>84</v>
      </c>
      <c r="AV213" s="13" t="s">
        <v>84</v>
      </c>
      <c r="AW213" s="13" t="s">
        <v>32</v>
      </c>
      <c r="AX213" s="13" t="s">
        <v>82</v>
      </c>
      <c r="AY213" s="240" t="s">
        <v>160</v>
      </c>
    </row>
    <row r="214" spans="1:65" s="2" customFormat="1" ht="21.75" customHeight="1">
      <c r="A214" s="32"/>
      <c r="B214" s="33"/>
      <c r="C214" s="218" t="s">
        <v>773</v>
      </c>
      <c r="D214" s="218" t="s">
        <v>162</v>
      </c>
      <c r="E214" s="219" t="s">
        <v>1459</v>
      </c>
      <c r="F214" s="220" t="s">
        <v>1460</v>
      </c>
      <c r="G214" s="221" t="s">
        <v>165</v>
      </c>
      <c r="H214" s="222">
        <v>14.6</v>
      </c>
      <c r="I214" s="223">
        <v>293</v>
      </c>
      <c r="J214" s="223">
        <f>ROUND(I214*H214,2)</f>
        <v>4277.8</v>
      </c>
      <c r="K214" s="220" t="s">
        <v>173</v>
      </c>
      <c r="L214" s="38"/>
      <c r="M214" s="224" t="s">
        <v>1</v>
      </c>
      <c r="N214" s="225" t="s">
        <v>40</v>
      </c>
      <c r="O214" s="226">
        <v>0.048</v>
      </c>
      <c r="P214" s="226">
        <f>O214*H214</f>
        <v>0.7008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28" t="s">
        <v>166</v>
      </c>
      <c r="AT214" s="228" t="s">
        <v>162</v>
      </c>
      <c r="AU214" s="228" t="s">
        <v>84</v>
      </c>
      <c r="AY214" s="17" t="s">
        <v>160</v>
      </c>
      <c r="BE214" s="229">
        <f>IF(N214="základní",J214,0)</f>
        <v>4277.8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7" t="s">
        <v>82</v>
      </c>
      <c r="BK214" s="229">
        <f>ROUND(I214*H214,2)</f>
        <v>4277.8</v>
      </c>
      <c r="BL214" s="17" t="s">
        <v>166</v>
      </c>
      <c r="BM214" s="228" t="s">
        <v>1461</v>
      </c>
    </row>
    <row r="215" spans="1:47" s="2" customFormat="1" ht="12">
      <c r="A215" s="32"/>
      <c r="B215" s="33"/>
      <c r="C215" s="34"/>
      <c r="D215" s="232" t="s">
        <v>175</v>
      </c>
      <c r="E215" s="34"/>
      <c r="F215" s="241" t="s">
        <v>1462</v>
      </c>
      <c r="G215" s="34"/>
      <c r="H215" s="34"/>
      <c r="I215" s="34"/>
      <c r="J215" s="34"/>
      <c r="K215" s="34"/>
      <c r="L215" s="38"/>
      <c r="M215" s="242"/>
      <c r="N215" s="243"/>
      <c r="O215" s="84"/>
      <c r="P215" s="84"/>
      <c r="Q215" s="84"/>
      <c r="R215" s="84"/>
      <c r="S215" s="84"/>
      <c r="T215" s="85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7" t="s">
        <v>175</v>
      </c>
      <c r="AU215" s="17" t="s">
        <v>84</v>
      </c>
    </row>
    <row r="216" spans="1:51" s="13" customFormat="1" ht="12">
      <c r="A216" s="13"/>
      <c r="B216" s="230"/>
      <c r="C216" s="231"/>
      <c r="D216" s="232" t="s">
        <v>168</v>
      </c>
      <c r="E216" s="233" t="s">
        <v>1</v>
      </c>
      <c r="F216" s="234" t="s">
        <v>1454</v>
      </c>
      <c r="G216" s="231"/>
      <c r="H216" s="235">
        <v>14.6</v>
      </c>
      <c r="I216" s="231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0" t="s">
        <v>168</v>
      </c>
      <c r="AU216" s="240" t="s">
        <v>84</v>
      </c>
      <c r="AV216" s="13" t="s">
        <v>84</v>
      </c>
      <c r="AW216" s="13" t="s">
        <v>32</v>
      </c>
      <c r="AX216" s="13" t="s">
        <v>82</v>
      </c>
      <c r="AY216" s="240" t="s">
        <v>160</v>
      </c>
    </row>
    <row r="217" spans="1:65" s="2" customFormat="1" ht="21.75" customHeight="1">
      <c r="A217" s="32"/>
      <c r="B217" s="33"/>
      <c r="C217" s="218" t="s">
        <v>779</v>
      </c>
      <c r="D217" s="218" t="s">
        <v>162</v>
      </c>
      <c r="E217" s="219" t="s">
        <v>1463</v>
      </c>
      <c r="F217" s="220" t="s">
        <v>1464</v>
      </c>
      <c r="G217" s="221" t="s">
        <v>165</v>
      </c>
      <c r="H217" s="222">
        <v>14.6</v>
      </c>
      <c r="I217" s="223">
        <v>383</v>
      </c>
      <c r="J217" s="223">
        <f>ROUND(I217*H217,2)</f>
        <v>5591.8</v>
      </c>
      <c r="K217" s="220" t="s">
        <v>173</v>
      </c>
      <c r="L217" s="38"/>
      <c r="M217" s="224" t="s">
        <v>1</v>
      </c>
      <c r="N217" s="225" t="s">
        <v>40</v>
      </c>
      <c r="O217" s="226">
        <v>0.569</v>
      </c>
      <c r="P217" s="226">
        <f>O217*H217</f>
        <v>8.3074</v>
      </c>
      <c r="Q217" s="226">
        <v>0.48081</v>
      </c>
      <c r="R217" s="226">
        <f>Q217*H217</f>
        <v>7.019826</v>
      </c>
      <c r="S217" s="226">
        <v>0</v>
      </c>
      <c r="T217" s="227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28" t="s">
        <v>166</v>
      </c>
      <c r="AT217" s="228" t="s">
        <v>162</v>
      </c>
      <c r="AU217" s="228" t="s">
        <v>84</v>
      </c>
      <c r="AY217" s="17" t="s">
        <v>160</v>
      </c>
      <c r="BE217" s="229">
        <f>IF(N217="základní",J217,0)</f>
        <v>5591.8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7" t="s">
        <v>82</v>
      </c>
      <c r="BK217" s="229">
        <f>ROUND(I217*H217,2)</f>
        <v>5591.8</v>
      </c>
      <c r="BL217" s="17" t="s">
        <v>166</v>
      </c>
      <c r="BM217" s="228" t="s">
        <v>1465</v>
      </c>
    </row>
    <row r="218" spans="1:47" s="2" customFormat="1" ht="12">
      <c r="A218" s="32"/>
      <c r="B218" s="33"/>
      <c r="C218" s="34"/>
      <c r="D218" s="232" t="s">
        <v>175</v>
      </c>
      <c r="E218" s="34"/>
      <c r="F218" s="241" t="s">
        <v>1466</v>
      </c>
      <c r="G218" s="34"/>
      <c r="H218" s="34"/>
      <c r="I218" s="34"/>
      <c r="J218" s="34"/>
      <c r="K218" s="34"/>
      <c r="L218" s="38"/>
      <c r="M218" s="242"/>
      <c r="N218" s="243"/>
      <c r="O218" s="84"/>
      <c r="P218" s="84"/>
      <c r="Q218" s="84"/>
      <c r="R218" s="84"/>
      <c r="S218" s="84"/>
      <c r="T218" s="85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175</v>
      </c>
      <c r="AU218" s="17" t="s">
        <v>84</v>
      </c>
    </row>
    <row r="219" spans="1:51" s="13" customFormat="1" ht="12">
      <c r="A219" s="13"/>
      <c r="B219" s="230"/>
      <c r="C219" s="231"/>
      <c r="D219" s="232" t="s">
        <v>168</v>
      </c>
      <c r="E219" s="233" t="s">
        <v>1</v>
      </c>
      <c r="F219" s="234" t="s">
        <v>1454</v>
      </c>
      <c r="G219" s="231"/>
      <c r="H219" s="235">
        <v>14.6</v>
      </c>
      <c r="I219" s="231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168</v>
      </c>
      <c r="AU219" s="240" t="s">
        <v>84</v>
      </c>
      <c r="AV219" s="13" t="s">
        <v>84</v>
      </c>
      <c r="AW219" s="13" t="s">
        <v>32</v>
      </c>
      <c r="AX219" s="13" t="s">
        <v>82</v>
      </c>
      <c r="AY219" s="240" t="s">
        <v>160</v>
      </c>
    </row>
    <row r="220" spans="1:65" s="2" customFormat="1" ht="16.5" customHeight="1">
      <c r="A220" s="32"/>
      <c r="B220" s="33"/>
      <c r="C220" s="218" t="s">
        <v>785</v>
      </c>
      <c r="D220" s="218" t="s">
        <v>162</v>
      </c>
      <c r="E220" s="219" t="s">
        <v>1467</v>
      </c>
      <c r="F220" s="220" t="s">
        <v>1468</v>
      </c>
      <c r="G220" s="221" t="s">
        <v>165</v>
      </c>
      <c r="H220" s="222">
        <v>14.6</v>
      </c>
      <c r="I220" s="223">
        <v>10.2</v>
      </c>
      <c r="J220" s="223">
        <f>ROUND(I220*H220,2)</f>
        <v>148.92</v>
      </c>
      <c r="K220" s="220" t="s">
        <v>173</v>
      </c>
      <c r="L220" s="38"/>
      <c r="M220" s="224" t="s">
        <v>1</v>
      </c>
      <c r="N220" s="225" t="s">
        <v>40</v>
      </c>
      <c r="O220" s="226">
        <v>0.002</v>
      </c>
      <c r="P220" s="226">
        <f>O220*H220</f>
        <v>0.0292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28" t="s">
        <v>166</v>
      </c>
      <c r="AT220" s="228" t="s">
        <v>162</v>
      </c>
      <c r="AU220" s="228" t="s">
        <v>84</v>
      </c>
      <c r="AY220" s="17" t="s">
        <v>160</v>
      </c>
      <c r="BE220" s="229">
        <f>IF(N220="základní",J220,0)</f>
        <v>148.92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7" t="s">
        <v>82</v>
      </c>
      <c r="BK220" s="229">
        <f>ROUND(I220*H220,2)</f>
        <v>148.92</v>
      </c>
      <c r="BL220" s="17" t="s">
        <v>166</v>
      </c>
      <c r="BM220" s="228" t="s">
        <v>1469</v>
      </c>
    </row>
    <row r="221" spans="1:47" s="2" customFormat="1" ht="12">
      <c r="A221" s="32"/>
      <c r="B221" s="33"/>
      <c r="C221" s="34"/>
      <c r="D221" s="232" t="s">
        <v>175</v>
      </c>
      <c r="E221" s="34"/>
      <c r="F221" s="241" t="s">
        <v>1470</v>
      </c>
      <c r="G221" s="34"/>
      <c r="H221" s="34"/>
      <c r="I221" s="34"/>
      <c r="J221" s="34"/>
      <c r="K221" s="34"/>
      <c r="L221" s="38"/>
      <c r="M221" s="242"/>
      <c r="N221" s="243"/>
      <c r="O221" s="84"/>
      <c r="P221" s="84"/>
      <c r="Q221" s="84"/>
      <c r="R221" s="84"/>
      <c r="S221" s="84"/>
      <c r="T221" s="85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175</v>
      </c>
      <c r="AU221" s="17" t="s">
        <v>84</v>
      </c>
    </row>
    <row r="222" spans="1:51" s="13" customFormat="1" ht="12">
      <c r="A222" s="13"/>
      <c r="B222" s="230"/>
      <c r="C222" s="231"/>
      <c r="D222" s="232" t="s">
        <v>168</v>
      </c>
      <c r="E222" s="233" t="s">
        <v>1</v>
      </c>
      <c r="F222" s="234" t="s">
        <v>1454</v>
      </c>
      <c r="G222" s="231"/>
      <c r="H222" s="235">
        <v>14.6</v>
      </c>
      <c r="I222" s="231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0" t="s">
        <v>168</v>
      </c>
      <c r="AU222" s="240" t="s">
        <v>84</v>
      </c>
      <c r="AV222" s="13" t="s">
        <v>84</v>
      </c>
      <c r="AW222" s="13" t="s">
        <v>32</v>
      </c>
      <c r="AX222" s="13" t="s">
        <v>82</v>
      </c>
      <c r="AY222" s="240" t="s">
        <v>160</v>
      </c>
    </row>
    <row r="223" spans="1:65" s="2" customFormat="1" ht="21.75" customHeight="1">
      <c r="A223" s="32"/>
      <c r="B223" s="33"/>
      <c r="C223" s="218" t="s">
        <v>791</v>
      </c>
      <c r="D223" s="218" t="s">
        <v>162</v>
      </c>
      <c r="E223" s="219" t="s">
        <v>1471</v>
      </c>
      <c r="F223" s="220" t="s">
        <v>1472</v>
      </c>
      <c r="G223" s="221" t="s">
        <v>165</v>
      </c>
      <c r="H223" s="222">
        <v>14.6</v>
      </c>
      <c r="I223" s="223">
        <v>35.9</v>
      </c>
      <c r="J223" s="223">
        <f>ROUND(I223*H223,2)</f>
        <v>524.14</v>
      </c>
      <c r="K223" s="220" t="s">
        <v>173</v>
      </c>
      <c r="L223" s="38"/>
      <c r="M223" s="224" t="s">
        <v>1</v>
      </c>
      <c r="N223" s="225" t="s">
        <v>40</v>
      </c>
      <c r="O223" s="226">
        <v>0.009</v>
      </c>
      <c r="P223" s="226">
        <f>O223*H223</f>
        <v>0.1314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28" t="s">
        <v>166</v>
      </c>
      <c r="AT223" s="228" t="s">
        <v>162</v>
      </c>
      <c r="AU223" s="228" t="s">
        <v>84</v>
      </c>
      <c r="AY223" s="17" t="s">
        <v>160</v>
      </c>
      <c r="BE223" s="229">
        <f>IF(N223="základní",J223,0)</f>
        <v>524.14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7" t="s">
        <v>82</v>
      </c>
      <c r="BK223" s="229">
        <f>ROUND(I223*H223,2)</f>
        <v>524.14</v>
      </c>
      <c r="BL223" s="17" t="s">
        <v>166</v>
      </c>
      <c r="BM223" s="228" t="s">
        <v>1473</v>
      </c>
    </row>
    <row r="224" spans="1:47" s="2" customFormat="1" ht="12">
      <c r="A224" s="32"/>
      <c r="B224" s="33"/>
      <c r="C224" s="34"/>
      <c r="D224" s="232" t="s">
        <v>175</v>
      </c>
      <c r="E224" s="34"/>
      <c r="F224" s="241" t="s">
        <v>1474</v>
      </c>
      <c r="G224" s="34"/>
      <c r="H224" s="34"/>
      <c r="I224" s="34"/>
      <c r="J224" s="34"/>
      <c r="K224" s="34"/>
      <c r="L224" s="38"/>
      <c r="M224" s="242"/>
      <c r="N224" s="243"/>
      <c r="O224" s="84"/>
      <c r="P224" s="84"/>
      <c r="Q224" s="84"/>
      <c r="R224" s="84"/>
      <c r="S224" s="84"/>
      <c r="T224" s="85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175</v>
      </c>
      <c r="AU224" s="17" t="s">
        <v>84</v>
      </c>
    </row>
    <row r="225" spans="1:51" s="13" customFormat="1" ht="12">
      <c r="A225" s="13"/>
      <c r="B225" s="230"/>
      <c r="C225" s="231"/>
      <c r="D225" s="232" t="s">
        <v>168</v>
      </c>
      <c r="E225" s="233" t="s">
        <v>1</v>
      </c>
      <c r="F225" s="234" t="s">
        <v>1454</v>
      </c>
      <c r="G225" s="231"/>
      <c r="H225" s="235">
        <v>14.6</v>
      </c>
      <c r="I225" s="231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0" t="s">
        <v>168</v>
      </c>
      <c r="AU225" s="240" t="s">
        <v>84</v>
      </c>
      <c r="AV225" s="13" t="s">
        <v>84</v>
      </c>
      <c r="AW225" s="13" t="s">
        <v>32</v>
      </c>
      <c r="AX225" s="13" t="s">
        <v>82</v>
      </c>
      <c r="AY225" s="240" t="s">
        <v>160</v>
      </c>
    </row>
    <row r="226" spans="1:65" s="2" customFormat="1" ht="21.75" customHeight="1">
      <c r="A226" s="32"/>
      <c r="B226" s="33"/>
      <c r="C226" s="218" t="s">
        <v>796</v>
      </c>
      <c r="D226" s="218" t="s">
        <v>162</v>
      </c>
      <c r="E226" s="219" t="s">
        <v>1475</v>
      </c>
      <c r="F226" s="220" t="s">
        <v>1476</v>
      </c>
      <c r="G226" s="221" t="s">
        <v>165</v>
      </c>
      <c r="H226" s="222">
        <v>14.6</v>
      </c>
      <c r="I226" s="223">
        <v>246</v>
      </c>
      <c r="J226" s="223">
        <f>ROUND(I226*H226,2)</f>
        <v>3591.6</v>
      </c>
      <c r="K226" s="220" t="s">
        <v>173</v>
      </c>
      <c r="L226" s="38"/>
      <c r="M226" s="224" t="s">
        <v>1</v>
      </c>
      <c r="N226" s="225" t="s">
        <v>40</v>
      </c>
      <c r="O226" s="226">
        <v>0.066</v>
      </c>
      <c r="P226" s="226">
        <f>O226*H226</f>
        <v>0.9636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28" t="s">
        <v>166</v>
      </c>
      <c r="AT226" s="228" t="s">
        <v>162</v>
      </c>
      <c r="AU226" s="228" t="s">
        <v>84</v>
      </c>
      <c r="AY226" s="17" t="s">
        <v>160</v>
      </c>
      <c r="BE226" s="229">
        <f>IF(N226="základní",J226,0)</f>
        <v>3591.6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7" t="s">
        <v>82</v>
      </c>
      <c r="BK226" s="229">
        <f>ROUND(I226*H226,2)</f>
        <v>3591.6</v>
      </c>
      <c r="BL226" s="17" t="s">
        <v>166</v>
      </c>
      <c r="BM226" s="228" t="s">
        <v>1477</v>
      </c>
    </row>
    <row r="227" spans="1:47" s="2" customFormat="1" ht="12">
      <c r="A227" s="32"/>
      <c r="B227" s="33"/>
      <c r="C227" s="34"/>
      <c r="D227" s="232" t="s">
        <v>175</v>
      </c>
      <c r="E227" s="34"/>
      <c r="F227" s="241" t="s">
        <v>1478</v>
      </c>
      <c r="G227" s="34"/>
      <c r="H227" s="34"/>
      <c r="I227" s="34"/>
      <c r="J227" s="34"/>
      <c r="K227" s="34"/>
      <c r="L227" s="38"/>
      <c r="M227" s="242"/>
      <c r="N227" s="243"/>
      <c r="O227" s="84"/>
      <c r="P227" s="84"/>
      <c r="Q227" s="84"/>
      <c r="R227" s="84"/>
      <c r="S227" s="84"/>
      <c r="T227" s="85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175</v>
      </c>
      <c r="AU227" s="17" t="s">
        <v>84</v>
      </c>
    </row>
    <row r="228" spans="1:51" s="13" customFormat="1" ht="12">
      <c r="A228" s="13"/>
      <c r="B228" s="230"/>
      <c r="C228" s="231"/>
      <c r="D228" s="232" t="s">
        <v>168</v>
      </c>
      <c r="E228" s="233" t="s">
        <v>1</v>
      </c>
      <c r="F228" s="234" t="s">
        <v>1454</v>
      </c>
      <c r="G228" s="231"/>
      <c r="H228" s="235">
        <v>14.6</v>
      </c>
      <c r="I228" s="231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0" t="s">
        <v>168</v>
      </c>
      <c r="AU228" s="240" t="s">
        <v>84</v>
      </c>
      <c r="AV228" s="13" t="s">
        <v>84</v>
      </c>
      <c r="AW228" s="13" t="s">
        <v>32</v>
      </c>
      <c r="AX228" s="13" t="s">
        <v>82</v>
      </c>
      <c r="AY228" s="240" t="s">
        <v>160</v>
      </c>
    </row>
    <row r="229" spans="1:63" s="12" customFormat="1" ht="22.8" customHeight="1">
      <c r="A229" s="12"/>
      <c r="B229" s="203"/>
      <c r="C229" s="204"/>
      <c r="D229" s="205" t="s">
        <v>74</v>
      </c>
      <c r="E229" s="216" t="s">
        <v>257</v>
      </c>
      <c r="F229" s="216" t="s">
        <v>606</v>
      </c>
      <c r="G229" s="204"/>
      <c r="H229" s="204"/>
      <c r="I229" s="204"/>
      <c r="J229" s="217">
        <f>BK229</f>
        <v>75410.19</v>
      </c>
      <c r="K229" s="204"/>
      <c r="L229" s="208"/>
      <c r="M229" s="209"/>
      <c r="N229" s="210"/>
      <c r="O229" s="210"/>
      <c r="P229" s="211">
        <f>SUM(P230:P278)</f>
        <v>16.823999999999998</v>
      </c>
      <c r="Q229" s="210"/>
      <c r="R229" s="211">
        <f>SUM(R230:R278)</f>
        <v>0.060738000000000014</v>
      </c>
      <c r="S229" s="210"/>
      <c r="T229" s="212">
        <f>SUM(T230:T278)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3" t="s">
        <v>82</v>
      </c>
      <c r="AT229" s="214" t="s">
        <v>74</v>
      </c>
      <c r="AU229" s="214" t="s">
        <v>82</v>
      </c>
      <c r="AY229" s="213" t="s">
        <v>160</v>
      </c>
      <c r="BK229" s="215">
        <f>SUM(BK230:BK278)</f>
        <v>75410.19</v>
      </c>
    </row>
    <row r="230" spans="1:65" s="2" customFormat="1" ht="21.75" customHeight="1">
      <c r="A230" s="32"/>
      <c r="B230" s="33"/>
      <c r="C230" s="218" t="s">
        <v>802</v>
      </c>
      <c r="D230" s="218" t="s">
        <v>162</v>
      </c>
      <c r="E230" s="219" t="s">
        <v>1479</v>
      </c>
      <c r="F230" s="220" t="s">
        <v>1480</v>
      </c>
      <c r="G230" s="221" t="s">
        <v>172</v>
      </c>
      <c r="H230" s="222">
        <v>30</v>
      </c>
      <c r="I230" s="223">
        <v>72.8</v>
      </c>
      <c r="J230" s="223">
        <f>ROUND(I230*H230,2)</f>
        <v>2184</v>
      </c>
      <c r="K230" s="220" t="s">
        <v>173</v>
      </c>
      <c r="L230" s="38"/>
      <c r="M230" s="224" t="s">
        <v>1</v>
      </c>
      <c r="N230" s="225" t="s">
        <v>40</v>
      </c>
      <c r="O230" s="226">
        <v>0.184</v>
      </c>
      <c r="P230" s="226">
        <f>O230*H230</f>
        <v>5.52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28" t="s">
        <v>166</v>
      </c>
      <c r="AT230" s="228" t="s">
        <v>162</v>
      </c>
      <c r="AU230" s="228" t="s">
        <v>84</v>
      </c>
      <c r="AY230" s="17" t="s">
        <v>160</v>
      </c>
      <c r="BE230" s="229">
        <f>IF(N230="základní",J230,0)</f>
        <v>2184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7" t="s">
        <v>82</v>
      </c>
      <c r="BK230" s="229">
        <f>ROUND(I230*H230,2)</f>
        <v>2184</v>
      </c>
      <c r="BL230" s="17" t="s">
        <v>166</v>
      </c>
      <c r="BM230" s="228" t="s">
        <v>1481</v>
      </c>
    </row>
    <row r="231" spans="1:47" s="2" customFormat="1" ht="12">
      <c r="A231" s="32"/>
      <c r="B231" s="33"/>
      <c r="C231" s="34"/>
      <c r="D231" s="232" t="s">
        <v>175</v>
      </c>
      <c r="E231" s="34"/>
      <c r="F231" s="241" t="s">
        <v>1482</v>
      </c>
      <c r="G231" s="34"/>
      <c r="H231" s="34"/>
      <c r="I231" s="34"/>
      <c r="J231" s="34"/>
      <c r="K231" s="34"/>
      <c r="L231" s="38"/>
      <c r="M231" s="242"/>
      <c r="N231" s="243"/>
      <c r="O231" s="84"/>
      <c r="P231" s="84"/>
      <c r="Q231" s="84"/>
      <c r="R231" s="84"/>
      <c r="S231" s="84"/>
      <c r="T231" s="85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175</v>
      </c>
      <c r="AU231" s="17" t="s">
        <v>84</v>
      </c>
    </row>
    <row r="232" spans="1:51" s="13" customFormat="1" ht="12">
      <c r="A232" s="13"/>
      <c r="B232" s="230"/>
      <c r="C232" s="231"/>
      <c r="D232" s="232" t="s">
        <v>168</v>
      </c>
      <c r="E232" s="233" t="s">
        <v>1</v>
      </c>
      <c r="F232" s="234" t="s">
        <v>809</v>
      </c>
      <c r="G232" s="231"/>
      <c r="H232" s="235">
        <v>30</v>
      </c>
      <c r="I232" s="231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0" t="s">
        <v>168</v>
      </c>
      <c r="AU232" s="240" t="s">
        <v>84</v>
      </c>
      <c r="AV232" s="13" t="s">
        <v>84</v>
      </c>
      <c r="AW232" s="13" t="s">
        <v>32</v>
      </c>
      <c r="AX232" s="13" t="s">
        <v>82</v>
      </c>
      <c r="AY232" s="240" t="s">
        <v>160</v>
      </c>
    </row>
    <row r="233" spans="1:65" s="2" customFormat="1" ht="21.75" customHeight="1">
      <c r="A233" s="32"/>
      <c r="B233" s="33"/>
      <c r="C233" s="270" t="s">
        <v>809</v>
      </c>
      <c r="D233" s="270" t="s">
        <v>612</v>
      </c>
      <c r="E233" s="271" t="s">
        <v>1483</v>
      </c>
      <c r="F233" s="272" t="s">
        <v>1484</v>
      </c>
      <c r="G233" s="273" t="s">
        <v>172</v>
      </c>
      <c r="H233" s="274">
        <v>30.45</v>
      </c>
      <c r="I233" s="275">
        <v>96.2</v>
      </c>
      <c r="J233" s="275">
        <f>ROUND(I233*H233,2)</f>
        <v>2929.29</v>
      </c>
      <c r="K233" s="272" t="s">
        <v>173</v>
      </c>
      <c r="L233" s="276"/>
      <c r="M233" s="277" t="s">
        <v>1</v>
      </c>
      <c r="N233" s="278" t="s">
        <v>40</v>
      </c>
      <c r="O233" s="226">
        <v>0</v>
      </c>
      <c r="P233" s="226">
        <f>O233*H233</f>
        <v>0</v>
      </c>
      <c r="Q233" s="226">
        <v>0.00068</v>
      </c>
      <c r="R233" s="226">
        <f>Q233*H233</f>
        <v>0.020706000000000002</v>
      </c>
      <c r="S233" s="226">
        <v>0</v>
      </c>
      <c r="T233" s="227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28" t="s">
        <v>257</v>
      </c>
      <c r="AT233" s="228" t="s">
        <v>612</v>
      </c>
      <c r="AU233" s="228" t="s">
        <v>84</v>
      </c>
      <c r="AY233" s="17" t="s">
        <v>160</v>
      </c>
      <c r="BE233" s="229">
        <f>IF(N233="základní",J233,0)</f>
        <v>2929.29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7" t="s">
        <v>82</v>
      </c>
      <c r="BK233" s="229">
        <f>ROUND(I233*H233,2)</f>
        <v>2929.29</v>
      </c>
      <c r="BL233" s="17" t="s">
        <v>166</v>
      </c>
      <c r="BM233" s="228" t="s">
        <v>1485</v>
      </c>
    </row>
    <row r="234" spans="1:47" s="2" customFormat="1" ht="12">
      <c r="A234" s="32"/>
      <c r="B234" s="33"/>
      <c r="C234" s="34"/>
      <c r="D234" s="232" t="s">
        <v>175</v>
      </c>
      <c r="E234" s="34"/>
      <c r="F234" s="241" t="s">
        <v>1484</v>
      </c>
      <c r="G234" s="34"/>
      <c r="H234" s="34"/>
      <c r="I234" s="34"/>
      <c r="J234" s="34"/>
      <c r="K234" s="34"/>
      <c r="L234" s="38"/>
      <c r="M234" s="242"/>
      <c r="N234" s="243"/>
      <c r="O234" s="84"/>
      <c r="P234" s="84"/>
      <c r="Q234" s="84"/>
      <c r="R234" s="84"/>
      <c r="S234" s="84"/>
      <c r="T234" s="85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175</v>
      </c>
      <c r="AU234" s="17" t="s">
        <v>84</v>
      </c>
    </row>
    <row r="235" spans="1:51" s="13" customFormat="1" ht="12">
      <c r="A235" s="13"/>
      <c r="B235" s="230"/>
      <c r="C235" s="231"/>
      <c r="D235" s="232" t="s">
        <v>168</v>
      </c>
      <c r="E235" s="231"/>
      <c r="F235" s="234" t="s">
        <v>1486</v>
      </c>
      <c r="G235" s="231"/>
      <c r="H235" s="235">
        <v>30.45</v>
      </c>
      <c r="I235" s="231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0" t="s">
        <v>168</v>
      </c>
      <c r="AU235" s="240" t="s">
        <v>84</v>
      </c>
      <c r="AV235" s="13" t="s">
        <v>84</v>
      </c>
      <c r="AW235" s="13" t="s">
        <v>4</v>
      </c>
      <c r="AX235" s="13" t="s">
        <v>82</v>
      </c>
      <c r="AY235" s="240" t="s">
        <v>160</v>
      </c>
    </row>
    <row r="236" spans="1:65" s="2" customFormat="1" ht="21.75" customHeight="1">
      <c r="A236" s="32"/>
      <c r="B236" s="33"/>
      <c r="C236" s="218" t="s">
        <v>816</v>
      </c>
      <c r="D236" s="218" t="s">
        <v>162</v>
      </c>
      <c r="E236" s="219" t="s">
        <v>1487</v>
      </c>
      <c r="F236" s="220" t="s">
        <v>1488</v>
      </c>
      <c r="G236" s="221" t="s">
        <v>172</v>
      </c>
      <c r="H236" s="222">
        <v>20</v>
      </c>
      <c r="I236" s="223">
        <v>97.6</v>
      </c>
      <c r="J236" s="223">
        <f>ROUND(I236*H236,2)</f>
        <v>1952</v>
      </c>
      <c r="K236" s="220" t="s">
        <v>173</v>
      </c>
      <c r="L236" s="38"/>
      <c r="M236" s="224" t="s">
        <v>1</v>
      </c>
      <c r="N236" s="225" t="s">
        <v>40</v>
      </c>
      <c r="O236" s="226">
        <v>0.248</v>
      </c>
      <c r="P236" s="226">
        <f>O236*H236</f>
        <v>4.96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28" t="s">
        <v>166</v>
      </c>
      <c r="AT236" s="228" t="s">
        <v>162</v>
      </c>
      <c r="AU236" s="228" t="s">
        <v>84</v>
      </c>
      <c r="AY236" s="17" t="s">
        <v>160</v>
      </c>
      <c r="BE236" s="229">
        <f>IF(N236="základní",J236,0)</f>
        <v>1952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7" t="s">
        <v>82</v>
      </c>
      <c r="BK236" s="229">
        <f>ROUND(I236*H236,2)</f>
        <v>1952</v>
      </c>
      <c r="BL236" s="17" t="s">
        <v>166</v>
      </c>
      <c r="BM236" s="228" t="s">
        <v>1489</v>
      </c>
    </row>
    <row r="237" spans="1:47" s="2" customFormat="1" ht="12">
      <c r="A237" s="32"/>
      <c r="B237" s="33"/>
      <c r="C237" s="34"/>
      <c r="D237" s="232" t="s">
        <v>175</v>
      </c>
      <c r="E237" s="34"/>
      <c r="F237" s="241" t="s">
        <v>1490</v>
      </c>
      <c r="G237" s="34"/>
      <c r="H237" s="34"/>
      <c r="I237" s="34"/>
      <c r="J237" s="34"/>
      <c r="K237" s="34"/>
      <c r="L237" s="38"/>
      <c r="M237" s="242"/>
      <c r="N237" s="243"/>
      <c r="O237" s="84"/>
      <c r="P237" s="84"/>
      <c r="Q237" s="84"/>
      <c r="R237" s="84"/>
      <c r="S237" s="84"/>
      <c r="T237" s="85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175</v>
      </c>
      <c r="AU237" s="17" t="s">
        <v>84</v>
      </c>
    </row>
    <row r="238" spans="1:51" s="13" customFormat="1" ht="12">
      <c r="A238" s="13"/>
      <c r="B238" s="230"/>
      <c r="C238" s="231"/>
      <c r="D238" s="232" t="s">
        <v>168</v>
      </c>
      <c r="E238" s="233" t="s">
        <v>1</v>
      </c>
      <c r="F238" s="234" t="s">
        <v>419</v>
      </c>
      <c r="G238" s="231"/>
      <c r="H238" s="235">
        <v>20</v>
      </c>
      <c r="I238" s="231"/>
      <c r="J238" s="231"/>
      <c r="K238" s="231"/>
      <c r="L238" s="236"/>
      <c r="M238" s="237"/>
      <c r="N238" s="238"/>
      <c r="O238" s="238"/>
      <c r="P238" s="238"/>
      <c r="Q238" s="238"/>
      <c r="R238" s="238"/>
      <c r="S238" s="238"/>
      <c r="T238" s="23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0" t="s">
        <v>168</v>
      </c>
      <c r="AU238" s="240" t="s">
        <v>84</v>
      </c>
      <c r="AV238" s="13" t="s">
        <v>84</v>
      </c>
      <c r="AW238" s="13" t="s">
        <v>32</v>
      </c>
      <c r="AX238" s="13" t="s">
        <v>82</v>
      </c>
      <c r="AY238" s="240" t="s">
        <v>160</v>
      </c>
    </row>
    <row r="239" spans="1:65" s="2" customFormat="1" ht="21.75" customHeight="1">
      <c r="A239" s="32"/>
      <c r="B239" s="33"/>
      <c r="C239" s="270" t="s">
        <v>821</v>
      </c>
      <c r="D239" s="270" t="s">
        <v>612</v>
      </c>
      <c r="E239" s="271" t="s">
        <v>1491</v>
      </c>
      <c r="F239" s="272" t="s">
        <v>1492</v>
      </c>
      <c r="G239" s="273" t="s">
        <v>172</v>
      </c>
      <c r="H239" s="274">
        <v>20.3</v>
      </c>
      <c r="I239" s="275">
        <v>263</v>
      </c>
      <c r="J239" s="275">
        <f>ROUND(I239*H239,2)</f>
        <v>5338.9</v>
      </c>
      <c r="K239" s="272" t="s">
        <v>1</v>
      </c>
      <c r="L239" s="276"/>
      <c r="M239" s="277" t="s">
        <v>1</v>
      </c>
      <c r="N239" s="278" t="s">
        <v>40</v>
      </c>
      <c r="O239" s="226">
        <v>0</v>
      </c>
      <c r="P239" s="226">
        <f>O239*H239</f>
        <v>0</v>
      </c>
      <c r="Q239" s="226">
        <v>0.00144</v>
      </c>
      <c r="R239" s="226">
        <f>Q239*H239</f>
        <v>0.029232000000000005</v>
      </c>
      <c r="S239" s="226">
        <v>0</v>
      </c>
      <c r="T239" s="227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28" t="s">
        <v>257</v>
      </c>
      <c r="AT239" s="228" t="s">
        <v>612</v>
      </c>
      <c r="AU239" s="228" t="s">
        <v>84</v>
      </c>
      <c r="AY239" s="17" t="s">
        <v>160</v>
      </c>
      <c r="BE239" s="229">
        <f>IF(N239="základní",J239,0)</f>
        <v>5338.9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7" t="s">
        <v>82</v>
      </c>
      <c r="BK239" s="229">
        <f>ROUND(I239*H239,2)</f>
        <v>5338.9</v>
      </c>
      <c r="BL239" s="17" t="s">
        <v>166</v>
      </c>
      <c r="BM239" s="228" t="s">
        <v>1493</v>
      </c>
    </row>
    <row r="240" spans="1:47" s="2" customFormat="1" ht="12">
      <c r="A240" s="32"/>
      <c r="B240" s="33"/>
      <c r="C240" s="34"/>
      <c r="D240" s="232" t="s">
        <v>175</v>
      </c>
      <c r="E240" s="34"/>
      <c r="F240" s="241" t="s">
        <v>1494</v>
      </c>
      <c r="G240" s="34"/>
      <c r="H240" s="34"/>
      <c r="I240" s="34"/>
      <c r="J240" s="34"/>
      <c r="K240" s="34"/>
      <c r="L240" s="38"/>
      <c r="M240" s="242"/>
      <c r="N240" s="243"/>
      <c r="O240" s="84"/>
      <c r="P240" s="84"/>
      <c r="Q240" s="84"/>
      <c r="R240" s="84"/>
      <c r="S240" s="84"/>
      <c r="T240" s="85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175</v>
      </c>
      <c r="AU240" s="17" t="s">
        <v>84</v>
      </c>
    </row>
    <row r="241" spans="1:51" s="13" customFormat="1" ht="12">
      <c r="A241" s="13"/>
      <c r="B241" s="230"/>
      <c r="C241" s="231"/>
      <c r="D241" s="232" t="s">
        <v>168</v>
      </c>
      <c r="E241" s="231"/>
      <c r="F241" s="234" t="s">
        <v>1495</v>
      </c>
      <c r="G241" s="231"/>
      <c r="H241" s="235">
        <v>20.3</v>
      </c>
      <c r="I241" s="231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0" t="s">
        <v>168</v>
      </c>
      <c r="AU241" s="240" t="s">
        <v>84</v>
      </c>
      <c r="AV241" s="13" t="s">
        <v>84</v>
      </c>
      <c r="AW241" s="13" t="s">
        <v>4</v>
      </c>
      <c r="AX241" s="13" t="s">
        <v>82</v>
      </c>
      <c r="AY241" s="240" t="s">
        <v>160</v>
      </c>
    </row>
    <row r="242" spans="1:65" s="2" customFormat="1" ht="21.75" customHeight="1">
      <c r="A242" s="32"/>
      <c r="B242" s="33"/>
      <c r="C242" s="218" t="s">
        <v>828</v>
      </c>
      <c r="D242" s="218" t="s">
        <v>162</v>
      </c>
      <c r="E242" s="219" t="s">
        <v>1496</v>
      </c>
      <c r="F242" s="220" t="s">
        <v>1497</v>
      </c>
      <c r="G242" s="221" t="s">
        <v>632</v>
      </c>
      <c r="H242" s="222">
        <v>2</v>
      </c>
      <c r="I242" s="223">
        <v>262</v>
      </c>
      <c r="J242" s="223">
        <f>ROUND(I242*H242,2)</f>
        <v>524</v>
      </c>
      <c r="K242" s="220" t="s">
        <v>173</v>
      </c>
      <c r="L242" s="38"/>
      <c r="M242" s="224" t="s">
        <v>1</v>
      </c>
      <c r="N242" s="225" t="s">
        <v>40</v>
      </c>
      <c r="O242" s="226">
        <v>0.625</v>
      </c>
      <c r="P242" s="226">
        <f>O242*H242</f>
        <v>1.25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228" t="s">
        <v>166</v>
      </c>
      <c r="AT242" s="228" t="s">
        <v>162</v>
      </c>
      <c r="AU242" s="228" t="s">
        <v>84</v>
      </c>
      <c r="AY242" s="17" t="s">
        <v>160</v>
      </c>
      <c r="BE242" s="229">
        <f>IF(N242="základní",J242,0)</f>
        <v>524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7" t="s">
        <v>82</v>
      </c>
      <c r="BK242" s="229">
        <f>ROUND(I242*H242,2)</f>
        <v>524</v>
      </c>
      <c r="BL242" s="17" t="s">
        <v>166</v>
      </c>
      <c r="BM242" s="228" t="s">
        <v>1498</v>
      </c>
    </row>
    <row r="243" spans="1:47" s="2" customFormat="1" ht="12">
      <c r="A243" s="32"/>
      <c r="B243" s="33"/>
      <c r="C243" s="34"/>
      <c r="D243" s="232" t="s">
        <v>175</v>
      </c>
      <c r="E243" s="34"/>
      <c r="F243" s="241" t="s">
        <v>1499</v>
      </c>
      <c r="G243" s="34"/>
      <c r="H243" s="34"/>
      <c r="I243" s="34"/>
      <c r="J243" s="34"/>
      <c r="K243" s="34"/>
      <c r="L243" s="38"/>
      <c r="M243" s="242"/>
      <c r="N243" s="243"/>
      <c r="O243" s="84"/>
      <c r="P243" s="84"/>
      <c r="Q243" s="84"/>
      <c r="R243" s="84"/>
      <c r="S243" s="84"/>
      <c r="T243" s="85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175</v>
      </c>
      <c r="AU243" s="17" t="s">
        <v>84</v>
      </c>
    </row>
    <row r="244" spans="1:65" s="2" customFormat="1" ht="16.5" customHeight="1">
      <c r="A244" s="32"/>
      <c r="B244" s="33"/>
      <c r="C244" s="270" t="s">
        <v>835</v>
      </c>
      <c r="D244" s="270" t="s">
        <v>612</v>
      </c>
      <c r="E244" s="271" t="s">
        <v>1500</v>
      </c>
      <c r="F244" s="272" t="s">
        <v>1501</v>
      </c>
      <c r="G244" s="273" t="s">
        <v>632</v>
      </c>
      <c r="H244" s="274">
        <v>2</v>
      </c>
      <c r="I244" s="275">
        <v>283</v>
      </c>
      <c r="J244" s="275">
        <f>ROUND(I244*H244,2)</f>
        <v>566</v>
      </c>
      <c r="K244" s="272" t="s">
        <v>173</v>
      </c>
      <c r="L244" s="276"/>
      <c r="M244" s="277" t="s">
        <v>1</v>
      </c>
      <c r="N244" s="278" t="s">
        <v>40</v>
      </c>
      <c r="O244" s="226">
        <v>0</v>
      </c>
      <c r="P244" s="226">
        <f>O244*H244</f>
        <v>0</v>
      </c>
      <c r="Q244" s="226">
        <v>0.00039</v>
      </c>
      <c r="R244" s="226">
        <f>Q244*H244</f>
        <v>0.00078</v>
      </c>
      <c r="S244" s="226">
        <v>0</v>
      </c>
      <c r="T244" s="227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228" t="s">
        <v>257</v>
      </c>
      <c r="AT244" s="228" t="s">
        <v>612</v>
      </c>
      <c r="AU244" s="228" t="s">
        <v>84</v>
      </c>
      <c r="AY244" s="17" t="s">
        <v>160</v>
      </c>
      <c r="BE244" s="229">
        <f>IF(N244="základní",J244,0)</f>
        <v>566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7" t="s">
        <v>82</v>
      </c>
      <c r="BK244" s="229">
        <f>ROUND(I244*H244,2)</f>
        <v>566</v>
      </c>
      <c r="BL244" s="17" t="s">
        <v>166</v>
      </c>
      <c r="BM244" s="228" t="s">
        <v>1502</v>
      </c>
    </row>
    <row r="245" spans="1:47" s="2" customFormat="1" ht="12">
      <c r="A245" s="32"/>
      <c r="B245" s="33"/>
      <c r="C245" s="34"/>
      <c r="D245" s="232" t="s">
        <v>175</v>
      </c>
      <c r="E245" s="34"/>
      <c r="F245" s="241" t="s">
        <v>1501</v>
      </c>
      <c r="G245" s="34"/>
      <c r="H245" s="34"/>
      <c r="I245" s="34"/>
      <c r="J245" s="34"/>
      <c r="K245" s="34"/>
      <c r="L245" s="38"/>
      <c r="M245" s="242"/>
      <c r="N245" s="243"/>
      <c r="O245" s="84"/>
      <c r="P245" s="84"/>
      <c r="Q245" s="84"/>
      <c r="R245" s="84"/>
      <c r="S245" s="84"/>
      <c r="T245" s="85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7" t="s">
        <v>175</v>
      </c>
      <c r="AU245" s="17" t="s">
        <v>84</v>
      </c>
    </row>
    <row r="246" spans="1:65" s="2" customFormat="1" ht="21.75" customHeight="1">
      <c r="A246" s="32"/>
      <c r="B246" s="33"/>
      <c r="C246" s="218" t="s">
        <v>842</v>
      </c>
      <c r="D246" s="218" t="s">
        <v>162</v>
      </c>
      <c r="E246" s="219" t="s">
        <v>1503</v>
      </c>
      <c r="F246" s="220" t="s">
        <v>1504</v>
      </c>
      <c r="G246" s="221" t="s">
        <v>632</v>
      </c>
      <c r="H246" s="222">
        <v>6</v>
      </c>
      <c r="I246" s="223">
        <v>248</v>
      </c>
      <c r="J246" s="223">
        <f>ROUND(I246*H246,2)</f>
        <v>1488</v>
      </c>
      <c r="K246" s="220" t="s">
        <v>173</v>
      </c>
      <c r="L246" s="38"/>
      <c r="M246" s="224" t="s">
        <v>1</v>
      </c>
      <c r="N246" s="225" t="s">
        <v>40</v>
      </c>
      <c r="O246" s="226">
        <v>0.579</v>
      </c>
      <c r="P246" s="226">
        <f>O246*H246</f>
        <v>3.4739999999999998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228" t="s">
        <v>166</v>
      </c>
      <c r="AT246" s="228" t="s">
        <v>162</v>
      </c>
      <c r="AU246" s="228" t="s">
        <v>84</v>
      </c>
      <c r="AY246" s="17" t="s">
        <v>160</v>
      </c>
      <c r="BE246" s="229">
        <f>IF(N246="základní",J246,0)</f>
        <v>1488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7" t="s">
        <v>82</v>
      </c>
      <c r="BK246" s="229">
        <f>ROUND(I246*H246,2)</f>
        <v>1488</v>
      </c>
      <c r="BL246" s="17" t="s">
        <v>166</v>
      </c>
      <c r="BM246" s="228" t="s">
        <v>1505</v>
      </c>
    </row>
    <row r="247" spans="1:47" s="2" customFormat="1" ht="12">
      <c r="A247" s="32"/>
      <c r="B247" s="33"/>
      <c r="C247" s="34"/>
      <c r="D247" s="232" t="s">
        <v>175</v>
      </c>
      <c r="E247" s="34"/>
      <c r="F247" s="241" t="s">
        <v>1506</v>
      </c>
      <c r="G247" s="34"/>
      <c r="H247" s="34"/>
      <c r="I247" s="34"/>
      <c r="J247" s="34"/>
      <c r="K247" s="34"/>
      <c r="L247" s="38"/>
      <c r="M247" s="242"/>
      <c r="N247" s="243"/>
      <c r="O247" s="84"/>
      <c r="P247" s="84"/>
      <c r="Q247" s="84"/>
      <c r="R247" s="84"/>
      <c r="S247" s="84"/>
      <c r="T247" s="85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7" t="s">
        <v>175</v>
      </c>
      <c r="AU247" s="17" t="s">
        <v>84</v>
      </c>
    </row>
    <row r="248" spans="1:65" s="2" customFormat="1" ht="16.5" customHeight="1">
      <c r="A248" s="32"/>
      <c r="B248" s="33"/>
      <c r="C248" s="270" t="s">
        <v>848</v>
      </c>
      <c r="D248" s="270" t="s">
        <v>612</v>
      </c>
      <c r="E248" s="271" t="s">
        <v>1507</v>
      </c>
      <c r="F248" s="272" t="s">
        <v>1508</v>
      </c>
      <c r="G248" s="273" t="s">
        <v>632</v>
      </c>
      <c r="H248" s="274">
        <v>6</v>
      </c>
      <c r="I248" s="275">
        <v>802</v>
      </c>
      <c r="J248" s="275">
        <f>ROUND(I248*H248,2)</f>
        <v>4812</v>
      </c>
      <c r="K248" s="272" t="s">
        <v>173</v>
      </c>
      <c r="L248" s="276"/>
      <c r="M248" s="277" t="s">
        <v>1</v>
      </c>
      <c r="N248" s="278" t="s">
        <v>40</v>
      </c>
      <c r="O248" s="226">
        <v>0</v>
      </c>
      <c r="P248" s="226">
        <f>O248*H248</f>
        <v>0</v>
      </c>
      <c r="Q248" s="226">
        <v>0.00072</v>
      </c>
      <c r="R248" s="226">
        <f>Q248*H248</f>
        <v>0.00432</v>
      </c>
      <c r="S248" s="226">
        <v>0</v>
      </c>
      <c r="T248" s="227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28" t="s">
        <v>257</v>
      </c>
      <c r="AT248" s="228" t="s">
        <v>612</v>
      </c>
      <c r="AU248" s="228" t="s">
        <v>84</v>
      </c>
      <c r="AY248" s="17" t="s">
        <v>160</v>
      </c>
      <c r="BE248" s="229">
        <f>IF(N248="základní",J248,0)</f>
        <v>4812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7" t="s">
        <v>82</v>
      </c>
      <c r="BK248" s="229">
        <f>ROUND(I248*H248,2)</f>
        <v>4812</v>
      </c>
      <c r="BL248" s="17" t="s">
        <v>166</v>
      </c>
      <c r="BM248" s="228" t="s">
        <v>1509</v>
      </c>
    </row>
    <row r="249" spans="1:47" s="2" customFormat="1" ht="12">
      <c r="A249" s="32"/>
      <c r="B249" s="33"/>
      <c r="C249" s="34"/>
      <c r="D249" s="232" t="s">
        <v>175</v>
      </c>
      <c r="E249" s="34"/>
      <c r="F249" s="241" t="s">
        <v>1508</v>
      </c>
      <c r="G249" s="34"/>
      <c r="H249" s="34"/>
      <c r="I249" s="34"/>
      <c r="J249" s="34"/>
      <c r="K249" s="34"/>
      <c r="L249" s="38"/>
      <c r="M249" s="242"/>
      <c r="N249" s="243"/>
      <c r="O249" s="84"/>
      <c r="P249" s="84"/>
      <c r="Q249" s="84"/>
      <c r="R249" s="84"/>
      <c r="S249" s="84"/>
      <c r="T249" s="85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7" t="s">
        <v>175</v>
      </c>
      <c r="AU249" s="17" t="s">
        <v>84</v>
      </c>
    </row>
    <row r="250" spans="1:65" s="2" customFormat="1" ht="16.5" customHeight="1">
      <c r="A250" s="32"/>
      <c r="B250" s="33"/>
      <c r="C250" s="218" t="s">
        <v>853</v>
      </c>
      <c r="D250" s="218" t="s">
        <v>162</v>
      </c>
      <c r="E250" s="219" t="s">
        <v>1510</v>
      </c>
      <c r="F250" s="220" t="s">
        <v>1511</v>
      </c>
      <c r="G250" s="221" t="s">
        <v>172</v>
      </c>
      <c r="H250" s="222">
        <v>30</v>
      </c>
      <c r="I250" s="223">
        <v>47.2</v>
      </c>
      <c r="J250" s="223">
        <f>ROUND(I250*H250,2)</f>
        <v>1416</v>
      </c>
      <c r="K250" s="220" t="s">
        <v>173</v>
      </c>
      <c r="L250" s="38"/>
      <c r="M250" s="224" t="s">
        <v>1</v>
      </c>
      <c r="N250" s="225" t="s">
        <v>40</v>
      </c>
      <c r="O250" s="226">
        <v>0.054</v>
      </c>
      <c r="P250" s="226">
        <f>O250*H250</f>
        <v>1.6199999999999999</v>
      </c>
      <c r="Q250" s="226">
        <v>0.00019</v>
      </c>
      <c r="R250" s="226">
        <f>Q250*H250</f>
        <v>0.0057</v>
      </c>
      <c r="S250" s="226">
        <v>0</v>
      </c>
      <c r="T250" s="227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28" t="s">
        <v>166</v>
      </c>
      <c r="AT250" s="228" t="s">
        <v>162</v>
      </c>
      <c r="AU250" s="228" t="s">
        <v>84</v>
      </c>
      <c r="AY250" s="17" t="s">
        <v>160</v>
      </c>
      <c r="BE250" s="229">
        <f>IF(N250="základní",J250,0)</f>
        <v>1416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7" t="s">
        <v>82</v>
      </c>
      <c r="BK250" s="229">
        <f>ROUND(I250*H250,2)</f>
        <v>1416</v>
      </c>
      <c r="BL250" s="17" t="s">
        <v>166</v>
      </c>
      <c r="BM250" s="228" t="s">
        <v>1512</v>
      </c>
    </row>
    <row r="251" spans="1:47" s="2" customFormat="1" ht="12">
      <c r="A251" s="32"/>
      <c r="B251" s="33"/>
      <c r="C251" s="34"/>
      <c r="D251" s="232" t="s">
        <v>175</v>
      </c>
      <c r="E251" s="34"/>
      <c r="F251" s="241" t="s">
        <v>1513</v>
      </c>
      <c r="G251" s="34"/>
      <c r="H251" s="34"/>
      <c r="I251" s="34"/>
      <c r="J251" s="34"/>
      <c r="K251" s="34"/>
      <c r="L251" s="38"/>
      <c r="M251" s="242"/>
      <c r="N251" s="243"/>
      <c r="O251" s="84"/>
      <c r="P251" s="84"/>
      <c r="Q251" s="84"/>
      <c r="R251" s="84"/>
      <c r="S251" s="84"/>
      <c r="T251" s="85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7" t="s">
        <v>175</v>
      </c>
      <c r="AU251" s="17" t="s">
        <v>84</v>
      </c>
    </row>
    <row r="252" spans="1:51" s="13" customFormat="1" ht="12">
      <c r="A252" s="13"/>
      <c r="B252" s="230"/>
      <c r="C252" s="231"/>
      <c r="D252" s="232" t="s">
        <v>168</v>
      </c>
      <c r="E252" s="233" t="s">
        <v>1</v>
      </c>
      <c r="F252" s="234" t="s">
        <v>809</v>
      </c>
      <c r="G252" s="231"/>
      <c r="H252" s="235">
        <v>30</v>
      </c>
      <c r="I252" s="231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0" t="s">
        <v>168</v>
      </c>
      <c r="AU252" s="240" t="s">
        <v>84</v>
      </c>
      <c r="AV252" s="13" t="s">
        <v>84</v>
      </c>
      <c r="AW252" s="13" t="s">
        <v>32</v>
      </c>
      <c r="AX252" s="13" t="s">
        <v>82</v>
      </c>
      <c r="AY252" s="240" t="s">
        <v>160</v>
      </c>
    </row>
    <row r="253" spans="1:65" s="2" customFormat="1" ht="21.75" customHeight="1">
      <c r="A253" s="32"/>
      <c r="B253" s="33"/>
      <c r="C253" s="218" t="s">
        <v>861</v>
      </c>
      <c r="D253" s="218" t="s">
        <v>162</v>
      </c>
      <c r="E253" s="219" t="s">
        <v>1514</v>
      </c>
      <c r="F253" s="220" t="s">
        <v>1515</v>
      </c>
      <c r="G253" s="221" t="s">
        <v>632</v>
      </c>
      <c r="H253" s="222">
        <v>2</v>
      </c>
      <c r="I253" s="223">
        <v>550</v>
      </c>
      <c r="J253" s="223">
        <f>ROUND(I253*H253,2)</f>
        <v>1100</v>
      </c>
      <c r="K253" s="220" t="s">
        <v>1</v>
      </c>
      <c r="L253" s="38"/>
      <c r="M253" s="224" t="s">
        <v>1</v>
      </c>
      <c r="N253" s="225" t="s">
        <v>40</v>
      </c>
      <c r="O253" s="226">
        <v>0</v>
      </c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228" t="s">
        <v>166</v>
      </c>
      <c r="AT253" s="228" t="s">
        <v>162</v>
      </c>
      <c r="AU253" s="228" t="s">
        <v>84</v>
      </c>
      <c r="AY253" s="17" t="s">
        <v>160</v>
      </c>
      <c r="BE253" s="229">
        <f>IF(N253="základní",J253,0)</f>
        <v>1100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7" t="s">
        <v>82</v>
      </c>
      <c r="BK253" s="229">
        <f>ROUND(I253*H253,2)</f>
        <v>1100</v>
      </c>
      <c r="BL253" s="17" t="s">
        <v>166</v>
      </c>
      <c r="BM253" s="228" t="s">
        <v>1516</v>
      </c>
    </row>
    <row r="254" spans="1:47" s="2" customFormat="1" ht="12">
      <c r="A254" s="32"/>
      <c r="B254" s="33"/>
      <c r="C254" s="34"/>
      <c r="D254" s="232" t="s">
        <v>175</v>
      </c>
      <c r="E254" s="34"/>
      <c r="F254" s="241" t="s">
        <v>1515</v>
      </c>
      <c r="G254" s="34"/>
      <c r="H254" s="34"/>
      <c r="I254" s="34"/>
      <c r="J254" s="34"/>
      <c r="K254" s="34"/>
      <c r="L254" s="38"/>
      <c r="M254" s="242"/>
      <c r="N254" s="243"/>
      <c r="O254" s="84"/>
      <c r="P254" s="84"/>
      <c r="Q254" s="84"/>
      <c r="R254" s="84"/>
      <c r="S254" s="84"/>
      <c r="T254" s="85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175</v>
      </c>
      <c r="AU254" s="17" t="s">
        <v>84</v>
      </c>
    </row>
    <row r="255" spans="1:65" s="2" customFormat="1" ht="33" customHeight="1">
      <c r="A255" s="32"/>
      <c r="B255" s="33"/>
      <c r="C255" s="218" t="s">
        <v>867</v>
      </c>
      <c r="D255" s="218" t="s">
        <v>162</v>
      </c>
      <c r="E255" s="219" t="s">
        <v>1517</v>
      </c>
      <c r="F255" s="220" t="s">
        <v>1518</v>
      </c>
      <c r="G255" s="221" t="s">
        <v>172</v>
      </c>
      <c r="H255" s="222">
        <v>10</v>
      </c>
      <c r="I255" s="223">
        <v>650</v>
      </c>
      <c r="J255" s="223">
        <f>ROUND(I255*H255,2)</f>
        <v>6500</v>
      </c>
      <c r="K255" s="220" t="s">
        <v>1</v>
      </c>
      <c r="L255" s="38"/>
      <c r="M255" s="224" t="s">
        <v>1</v>
      </c>
      <c r="N255" s="225" t="s">
        <v>40</v>
      </c>
      <c r="O255" s="226">
        <v>0</v>
      </c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228" t="s">
        <v>166</v>
      </c>
      <c r="AT255" s="228" t="s">
        <v>162</v>
      </c>
      <c r="AU255" s="228" t="s">
        <v>84</v>
      </c>
      <c r="AY255" s="17" t="s">
        <v>160</v>
      </c>
      <c r="BE255" s="229">
        <f>IF(N255="základní",J255,0)</f>
        <v>6500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7" t="s">
        <v>82</v>
      </c>
      <c r="BK255" s="229">
        <f>ROUND(I255*H255,2)</f>
        <v>6500</v>
      </c>
      <c r="BL255" s="17" t="s">
        <v>166</v>
      </c>
      <c r="BM255" s="228" t="s">
        <v>1519</v>
      </c>
    </row>
    <row r="256" spans="1:47" s="2" customFormat="1" ht="12">
      <c r="A256" s="32"/>
      <c r="B256" s="33"/>
      <c r="C256" s="34"/>
      <c r="D256" s="232" t="s">
        <v>175</v>
      </c>
      <c r="E256" s="34"/>
      <c r="F256" s="241" t="s">
        <v>1518</v>
      </c>
      <c r="G256" s="34"/>
      <c r="H256" s="34"/>
      <c r="I256" s="34"/>
      <c r="J256" s="34"/>
      <c r="K256" s="34"/>
      <c r="L256" s="38"/>
      <c r="M256" s="242"/>
      <c r="N256" s="243"/>
      <c r="O256" s="84"/>
      <c r="P256" s="84"/>
      <c r="Q256" s="84"/>
      <c r="R256" s="84"/>
      <c r="S256" s="84"/>
      <c r="T256" s="85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175</v>
      </c>
      <c r="AU256" s="17" t="s">
        <v>84</v>
      </c>
    </row>
    <row r="257" spans="1:65" s="2" customFormat="1" ht="16.5" customHeight="1">
      <c r="A257" s="32"/>
      <c r="B257" s="33"/>
      <c r="C257" s="218" t="s">
        <v>874</v>
      </c>
      <c r="D257" s="218" t="s">
        <v>162</v>
      </c>
      <c r="E257" s="219" t="s">
        <v>1520</v>
      </c>
      <c r="F257" s="220" t="s">
        <v>1521</v>
      </c>
      <c r="G257" s="221" t="s">
        <v>632</v>
      </c>
      <c r="H257" s="222">
        <v>1</v>
      </c>
      <c r="I257" s="223">
        <v>5000</v>
      </c>
      <c r="J257" s="223">
        <f>ROUND(I257*H257,2)</f>
        <v>5000</v>
      </c>
      <c r="K257" s="220" t="s">
        <v>1</v>
      </c>
      <c r="L257" s="38"/>
      <c r="M257" s="224" t="s">
        <v>1</v>
      </c>
      <c r="N257" s="225" t="s">
        <v>40</v>
      </c>
      <c r="O257" s="226">
        <v>0</v>
      </c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228" t="s">
        <v>166</v>
      </c>
      <c r="AT257" s="228" t="s">
        <v>162</v>
      </c>
      <c r="AU257" s="228" t="s">
        <v>84</v>
      </c>
      <c r="AY257" s="17" t="s">
        <v>160</v>
      </c>
      <c r="BE257" s="229">
        <f>IF(N257="základní",J257,0)</f>
        <v>5000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7" t="s">
        <v>82</v>
      </c>
      <c r="BK257" s="229">
        <f>ROUND(I257*H257,2)</f>
        <v>5000</v>
      </c>
      <c r="BL257" s="17" t="s">
        <v>166</v>
      </c>
      <c r="BM257" s="228" t="s">
        <v>1522</v>
      </c>
    </row>
    <row r="258" spans="1:47" s="2" customFormat="1" ht="12">
      <c r="A258" s="32"/>
      <c r="B258" s="33"/>
      <c r="C258" s="34"/>
      <c r="D258" s="232" t="s">
        <v>175</v>
      </c>
      <c r="E258" s="34"/>
      <c r="F258" s="241" t="s">
        <v>1521</v>
      </c>
      <c r="G258" s="34"/>
      <c r="H258" s="34"/>
      <c r="I258" s="34"/>
      <c r="J258" s="34"/>
      <c r="K258" s="34"/>
      <c r="L258" s="38"/>
      <c r="M258" s="242"/>
      <c r="N258" s="243"/>
      <c r="O258" s="84"/>
      <c r="P258" s="84"/>
      <c r="Q258" s="84"/>
      <c r="R258" s="84"/>
      <c r="S258" s="84"/>
      <c r="T258" s="85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175</v>
      </c>
      <c r="AU258" s="17" t="s">
        <v>84</v>
      </c>
    </row>
    <row r="259" spans="1:65" s="2" customFormat="1" ht="16.5" customHeight="1">
      <c r="A259" s="32"/>
      <c r="B259" s="33"/>
      <c r="C259" s="218" t="s">
        <v>880</v>
      </c>
      <c r="D259" s="218" t="s">
        <v>162</v>
      </c>
      <c r="E259" s="219" t="s">
        <v>1523</v>
      </c>
      <c r="F259" s="220" t="s">
        <v>1524</v>
      </c>
      <c r="G259" s="221" t="s">
        <v>632</v>
      </c>
      <c r="H259" s="222">
        <v>1</v>
      </c>
      <c r="I259" s="223">
        <v>3500</v>
      </c>
      <c r="J259" s="223">
        <f>ROUND(I259*H259,2)</f>
        <v>3500</v>
      </c>
      <c r="K259" s="220" t="s">
        <v>1</v>
      </c>
      <c r="L259" s="38"/>
      <c r="M259" s="224" t="s">
        <v>1</v>
      </c>
      <c r="N259" s="225" t="s">
        <v>40</v>
      </c>
      <c r="O259" s="226">
        <v>0</v>
      </c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228" t="s">
        <v>166</v>
      </c>
      <c r="AT259" s="228" t="s">
        <v>162</v>
      </c>
      <c r="AU259" s="228" t="s">
        <v>84</v>
      </c>
      <c r="AY259" s="17" t="s">
        <v>160</v>
      </c>
      <c r="BE259" s="229">
        <f>IF(N259="základní",J259,0)</f>
        <v>3500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7" t="s">
        <v>82</v>
      </c>
      <c r="BK259" s="229">
        <f>ROUND(I259*H259,2)</f>
        <v>3500</v>
      </c>
      <c r="BL259" s="17" t="s">
        <v>166</v>
      </c>
      <c r="BM259" s="228" t="s">
        <v>1525</v>
      </c>
    </row>
    <row r="260" spans="1:47" s="2" customFormat="1" ht="12">
      <c r="A260" s="32"/>
      <c r="B260" s="33"/>
      <c r="C260" s="34"/>
      <c r="D260" s="232" t="s">
        <v>175</v>
      </c>
      <c r="E260" s="34"/>
      <c r="F260" s="241" t="s">
        <v>1524</v>
      </c>
      <c r="G260" s="34"/>
      <c r="H260" s="34"/>
      <c r="I260" s="34"/>
      <c r="J260" s="34"/>
      <c r="K260" s="34"/>
      <c r="L260" s="38"/>
      <c r="M260" s="242"/>
      <c r="N260" s="243"/>
      <c r="O260" s="84"/>
      <c r="P260" s="84"/>
      <c r="Q260" s="84"/>
      <c r="R260" s="84"/>
      <c r="S260" s="84"/>
      <c r="T260" s="85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175</v>
      </c>
      <c r="AU260" s="17" t="s">
        <v>84</v>
      </c>
    </row>
    <row r="261" spans="1:65" s="2" customFormat="1" ht="33" customHeight="1">
      <c r="A261" s="32"/>
      <c r="B261" s="33"/>
      <c r="C261" s="218" t="s">
        <v>885</v>
      </c>
      <c r="D261" s="218" t="s">
        <v>162</v>
      </c>
      <c r="E261" s="219" t="s">
        <v>1526</v>
      </c>
      <c r="F261" s="220" t="s">
        <v>1527</v>
      </c>
      <c r="G261" s="221" t="s">
        <v>632</v>
      </c>
      <c r="H261" s="222">
        <v>2</v>
      </c>
      <c r="I261" s="223">
        <v>2500</v>
      </c>
      <c r="J261" s="223">
        <f>ROUND(I261*H261,2)</f>
        <v>5000</v>
      </c>
      <c r="K261" s="220" t="s">
        <v>1</v>
      </c>
      <c r="L261" s="38"/>
      <c r="M261" s="224" t="s">
        <v>1</v>
      </c>
      <c r="N261" s="225" t="s">
        <v>40</v>
      </c>
      <c r="O261" s="226">
        <v>0</v>
      </c>
      <c r="P261" s="226">
        <f>O261*H261</f>
        <v>0</v>
      </c>
      <c r="Q261" s="226">
        <v>0</v>
      </c>
      <c r="R261" s="226">
        <f>Q261*H261</f>
        <v>0</v>
      </c>
      <c r="S261" s="226">
        <v>0</v>
      </c>
      <c r="T261" s="227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228" t="s">
        <v>166</v>
      </c>
      <c r="AT261" s="228" t="s">
        <v>162</v>
      </c>
      <c r="AU261" s="228" t="s">
        <v>84</v>
      </c>
      <c r="AY261" s="17" t="s">
        <v>160</v>
      </c>
      <c r="BE261" s="229">
        <f>IF(N261="základní",J261,0)</f>
        <v>5000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7" t="s">
        <v>82</v>
      </c>
      <c r="BK261" s="229">
        <f>ROUND(I261*H261,2)</f>
        <v>5000</v>
      </c>
      <c r="BL261" s="17" t="s">
        <v>166</v>
      </c>
      <c r="BM261" s="228" t="s">
        <v>1528</v>
      </c>
    </row>
    <row r="262" spans="1:47" s="2" customFormat="1" ht="12">
      <c r="A262" s="32"/>
      <c r="B262" s="33"/>
      <c r="C262" s="34"/>
      <c r="D262" s="232" t="s">
        <v>175</v>
      </c>
      <c r="E262" s="34"/>
      <c r="F262" s="241" t="s">
        <v>1527</v>
      </c>
      <c r="G262" s="34"/>
      <c r="H262" s="34"/>
      <c r="I262" s="34"/>
      <c r="J262" s="34"/>
      <c r="K262" s="34"/>
      <c r="L262" s="38"/>
      <c r="M262" s="242"/>
      <c r="N262" s="243"/>
      <c r="O262" s="84"/>
      <c r="P262" s="84"/>
      <c r="Q262" s="84"/>
      <c r="R262" s="84"/>
      <c r="S262" s="84"/>
      <c r="T262" s="85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175</v>
      </c>
      <c r="AU262" s="17" t="s">
        <v>84</v>
      </c>
    </row>
    <row r="263" spans="1:65" s="2" customFormat="1" ht="21.75" customHeight="1">
      <c r="A263" s="32"/>
      <c r="B263" s="33"/>
      <c r="C263" s="218" t="s">
        <v>892</v>
      </c>
      <c r="D263" s="218" t="s">
        <v>162</v>
      </c>
      <c r="E263" s="219" t="s">
        <v>1529</v>
      </c>
      <c r="F263" s="220" t="s">
        <v>1530</v>
      </c>
      <c r="G263" s="221" t="s">
        <v>1234</v>
      </c>
      <c r="H263" s="222">
        <v>2</v>
      </c>
      <c r="I263" s="223">
        <v>2200</v>
      </c>
      <c r="J263" s="223">
        <f>ROUND(I263*H263,2)</f>
        <v>4400</v>
      </c>
      <c r="K263" s="220" t="s">
        <v>1</v>
      </c>
      <c r="L263" s="38"/>
      <c r="M263" s="224" t="s">
        <v>1</v>
      </c>
      <c r="N263" s="225" t="s">
        <v>40</v>
      </c>
      <c r="O263" s="226">
        <v>0</v>
      </c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228" t="s">
        <v>166</v>
      </c>
      <c r="AT263" s="228" t="s">
        <v>162</v>
      </c>
      <c r="AU263" s="228" t="s">
        <v>84</v>
      </c>
      <c r="AY263" s="17" t="s">
        <v>160</v>
      </c>
      <c r="BE263" s="229">
        <f>IF(N263="základní",J263,0)</f>
        <v>4400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7" t="s">
        <v>82</v>
      </c>
      <c r="BK263" s="229">
        <f>ROUND(I263*H263,2)</f>
        <v>4400</v>
      </c>
      <c r="BL263" s="17" t="s">
        <v>166</v>
      </c>
      <c r="BM263" s="228" t="s">
        <v>1531</v>
      </c>
    </row>
    <row r="264" spans="1:47" s="2" customFormat="1" ht="12">
      <c r="A264" s="32"/>
      <c r="B264" s="33"/>
      <c r="C264" s="34"/>
      <c r="D264" s="232" t="s">
        <v>175</v>
      </c>
      <c r="E264" s="34"/>
      <c r="F264" s="241" t="s">
        <v>1530</v>
      </c>
      <c r="G264" s="34"/>
      <c r="H264" s="34"/>
      <c r="I264" s="34"/>
      <c r="J264" s="34"/>
      <c r="K264" s="34"/>
      <c r="L264" s="38"/>
      <c r="M264" s="242"/>
      <c r="N264" s="243"/>
      <c r="O264" s="84"/>
      <c r="P264" s="84"/>
      <c r="Q264" s="84"/>
      <c r="R264" s="84"/>
      <c r="S264" s="84"/>
      <c r="T264" s="85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7" t="s">
        <v>175</v>
      </c>
      <c r="AU264" s="17" t="s">
        <v>84</v>
      </c>
    </row>
    <row r="265" spans="1:65" s="2" customFormat="1" ht="21.75" customHeight="1">
      <c r="A265" s="32"/>
      <c r="B265" s="33"/>
      <c r="C265" s="218" t="s">
        <v>899</v>
      </c>
      <c r="D265" s="218" t="s">
        <v>162</v>
      </c>
      <c r="E265" s="219" t="s">
        <v>1532</v>
      </c>
      <c r="F265" s="220" t="s">
        <v>1533</v>
      </c>
      <c r="G265" s="221" t="s">
        <v>172</v>
      </c>
      <c r="H265" s="222">
        <v>20</v>
      </c>
      <c r="I265" s="223">
        <v>100</v>
      </c>
      <c r="J265" s="223">
        <f>ROUND(I265*H265,2)</f>
        <v>2000</v>
      </c>
      <c r="K265" s="220" t="s">
        <v>1</v>
      </c>
      <c r="L265" s="38"/>
      <c r="M265" s="224" t="s">
        <v>1</v>
      </c>
      <c r="N265" s="225" t="s">
        <v>40</v>
      </c>
      <c r="O265" s="226">
        <v>0</v>
      </c>
      <c r="P265" s="226">
        <f>O265*H265</f>
        <v>0</v>
      </c>
      <c r="Q265" s="226">
        <v>0</v>
      </c>
      <c r="R265" s="226">
        <f>Q265*H265</f>
        <v>0</v>
      </c>
      <c r="S265" s="226">
        <v>0</v>
      </c>
      <c r="T265" s="227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228" t="s">
        <v>166</v>
      </c>
      <c r="AT265" s="228" t="s">
        <v>162</v>
      </c>
      <c r="AU265" s="228" t="s">
        <v>84</v>
      </c>
      <c r="AY265" s="17" t="s">
        <v>160</v>
      </c>
      <c r="BE265" s="229">
        <f>IF(N265="základní",J265,0)</f>
        <v>2000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7" t="s">
        <v>82</v>
      </c>
      <c r="BK265" s="229">
        <f>ROUND(I265*H265,2)</f>
        <v>2000</v>
      </c>
      <c r="BL265" s="17" t="s">
        <v>166</v>
      </c>
      <c r="BM265" s="228" t="s">
        <v>1534</v>
      </c>
    </row>
    <row r="266" spans="1:47" s="2" customFormat="1" ht="12">
      <c r="A266" s="32"/>
      <c r="B266" s="33"/>
      <c r="C266" s="34"/>
      <c r="D266" s="232" t="s">
        <v>175</v>
      </c>
      <c r="E266" s="34"/>
      <c r="F266" s="241" t="s">
        <v>1533</v>
      </c>
      <c r="G266" s="34"/>
      <c r="H266" s="34"/>
      <c r="I266" s="34"/>
      <c r="J266" s="34"/>
      <c r="K266" s="34"/>
      <c r="L266" s="38"/>
      <c r="M266" s="242"/>
      <c r="N266" s="243"/>
      <c r="O266" s="84"/>
      <c r="P266" s="84"/>
      <c r="Q266" s="84"/>
      <c r="R266" s="84"/>
      <c r="S266" s="84"/>
      <c r="T266" s="85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7" t="s">
        <v>175</v>
      </c>
      <c r="AU266" s="17" t="s">
        <v>84</v>
      </c>
    </row>
    <row r="267" spans="1:65" s="2" customFormat="1" ht="21.75" customHeight="1">
      <c r="A267" s="32"/>
      <c r="B267" s="33"/>
      <c r="C267" s="218" t="s">
        <v>906</v>
      </c>
      <c r="D267" s="218" t="s">
        <v>162</v>
      </c>
      <c r="E267" s="219" t="s">
        <v>1535</v>
      </c>
      <c r="F267" s="220" t="s">
        <v>1536</v>
      </c>
      <c r="G267" s="221" t="s">
        <v>1234</v>
      </c>
      <c r="H267" s="222">
        <v>1</v>
      </c>
      <c r="I267" s="223">
        <v>2000</v>
      </c>
      <c r="J267" s="223">
        <f>ROUND(I267*H267,2)</f>
        <v>2000</v>
      </c>
      <c r="K267" s="220" t="s">
        <v>1</v>
      </c>
      <c r="L267" s="38"/>
      <c r="M267" s="224" t="s">
        <v>1</v>
      </c>
      <c r="N267" s="225" t="s">
        <v>40</v>
      </c>
      <c r="O267" s="226">
        <v>0</v>
      </c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228" t="s">
        <v>166</v>
      </c>
      <c r="AT267" s="228" t="s">
        <v>162</v>
      </c>
      <c r="AU267" s="228" t="s">
        <v>84</v>
      </c>
      <c r="AY267" s="17" t="s">
        <v>160</v>
      </c>
      <c r="BE267" s="229">
        <f>IF(N267="základní",J267,0)</f>
        <v>2000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7" t="s">
        <v>82</v>
      </c>
      <c r="BK267" s="229">
        <f>ROUND(I267*H267,2)</f>
        <v>2000</v>
      </c>
      <c r="BL267" s="17" t="s">
        <v>166</v>
      </c>
      <c r="BM267" s="228" t="s">
        <v>1537</v>
      </c>
    </row>
    <row r="268" spans="1:47" s="2" customFormat="1" ht="12">
      <c r="A268" s="32"/>
      <c r="B268" s="33"/>
      <c r="C268" s="34"/>
      <c r="D268" s="232" t="s">
        <v>175</v>
      </c>
      <c r="E268" s="34"/>
      <c r="F268" s="241" t="s">
        <v>1536</v>
      </c>
      <c r="G268" s="34"/>
      <c r="H268" s="34"/>
      <c r="I268" s="34"/>
      <c r="J268" s="34"/>
      <c r="K268" s="34"/>
      <c r="L268" s="38"/>
      <c r="M268" s="242"/>
      <c r="N268" s="243"/>
      <c r="O268" s="84"/>
      <c r="P268" s="84"/>
      <c r="Q268" s="84"/>
      <c r="R268" s="84"/>
      <c r="S268" s="84"/>
      <c r="T268" s="85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T268" s="17" t="s">
        <v>175</v>
      </c>
      <c r="AU268" s="17" t="s">
        <v>84</v>
      </c>
    </row>
    <row r="269" spans="1:65" s="2" customFormat="1" ht="21.75" customHeight="1">
      <c r="A269" s="32"/>
      <c r="B269" s="33"/>
      <c r="C269" s="218" t="s">
        <v>913</v>
      </c>
      <c r="D269" s="218" t="s">
        <v>162</v>
      </c>
      <c r="E269" s="219" t="s">
        <v>1538</v>
      </c>
      <c r="F269" s="220" t="s">
        <v>1539</v>
      </c>
      <c r="G269" s="221" t="s">
        <v>632</v>
      </c>
      <c r="H269" s="222">
        <v>1</v>
      </c>
      <c r="I269" s="223">
        <v>1500</v>
      </c>
      <c r="J269" s="223">
        <f>ROUND(I269*H269,2)</f>
        <v>1500</v>
      </c>
      <c r="K269" s="220" t="s">
        <v>1</v>
      </c>
      <c r="L269" s="38"/>
      <c r="M269" s="224" t="s">
        <v>1</v>
      </c>
      <c r="N269" s="225" t="s">
        <v>40</v>
      </c>
      <c r="O269" s="226">
        <v>0</v>
      </c>
      <c r="P269" s="226">
        <f>O269*H269</f>
        <v>0</v>
      </c>
      <c r="Q269" s="226">
        <v>0</v>
      </c>
      <c r="R269" s="226">
        <f>Q269*H269</f>
        <v>0</v>
      </c>
      <c r="S269" s="226">
        <v>0</v>
      </c>
      <c r="T269" s="227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228" t="s">
        <v>166</v>
      </c>
      <c r="AT269" s="228" t="s">
        <v>162</v>
      </c>
      <c r="AU269" s="228" t="s">
        <v>84</v>
      </c>
      <c r="AY269" s="17" t="s">
        <v>160</v>
      </c>
      <c r="BE269" s="229">
        <f>IF(N269="základní",J269,0)</f>
        <v>1500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7" t="s">
        <v>82</v>
      </c>
      <c r="BK269" s="229">
        <f>ROUND(I269*H269,2)</f>
        <v>1500</v>
      </c>
      <c r="BL269" s="17" t="s">
        <v>166</v>
      </c>
      <c r="BM269" s="228" t="s">
        <v>1540</v>
      </c>
    </row>
    <row r="270" spans="1:47" s="2" customFormat="1" ht="12">
      <c r="A270" s="32"/>
      <c r="B270" s="33"/>
      <c r="C270" s="34"/>
      <c r="D270" s="232" t="s">
        <v>175</v>
      </c>
      <c r="E270" s="34"/>
      <c r="F270" s="241" t="s">
        <v>1539</v>
      </c>
      <c r="G270" s="34"/>
      <c r="H270" s="34"/>
      <c r="I270" s="34"/>
      <c r="J270" s="34"/>
      <c r="K270" s="34"/>
      <c r="L270" s="38"/>
      <c r="M270" s="242"/>
      <c r="N270" s="243"/>
      <c r="O270" s="84"/>
      <c r="P270" s="84"/>
      <c r="Q270" s="84"/>
      <c r="R270" s="84"/>
      <c r="S270" s="84"/>
      <c r="T270" s="85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175</v>
      </c>
      <c r="AU270" s="17" t="s">
        <v>84</v>
      </c>
    </row>
    <row r="271" spans="1:65" s="2" customFormat="1" ht="21.75" customHeight="1">
      <c r="A271" s="32"/>
      <c r="B271" s="33"/>
      <c r="C271" s="218" t="s">
        <v>920</v>
      </c>
      <c r="D271" s="218" t="s">
        <v>162</v>
      </c>
      <c r="E271" s="219" t="s">
        <v>1541</v>
      </c>
      <c r="F271" s="220" t="s">
        <v>1542</v>
      </c>
      <c r="G271" s="221" t="s">
        <v>632</v>
      </c>
      <c r="H271" s="222">
        <v>1</v>
      </c>
      <c r="I271" s="223">
        <v>1500</v>
      </c>
      <c r="J271" s="223">
        <f>ROUND(I271*H271,2)</f>
        <v>1500</v>
      </c>
      <c r="K271" s="220" t="s">
        <v>1</v>
      </c>
      <c r="L271" s="38"/>
      <c r="M271" s="224" t="s">
        <v>1</v>
      </c>
      <c r="N271" s="225" t="s">
        <v>40</v>
      </c>
      <c r="O271" s="226">
        <v>0</v>
      </c>
      <c r="P271" s="226">
        <f>O271*H271</f>
        <v>0</v>
      </c>
      <c r="Q271" s="226">
        <v>0</v>
      </c>
      <c r="R271" s="226">
        <f>Q271*H271</f>
        <v>0</v>
      </c>
      <c r="S271" s="226">
        <v>0</v>
      </c>
      <c r="T271" s="227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228" t="s">
        <v>166</v>
      </c>
      <c r="AT271" s="228" t="s">
        <v>162</v>
      </c>
      <c r="AU271" s="228" t="s">
        <v>84</v>
      </c>
      <c r="AY271" s="17" t="s">
        <v>160</v>
      </c>
      <c r="BE271" s="229">
        <f>IF(N271="základní",J271,0)</f>
        <v>1500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7" t="s">
        <v>82</v>
      </c>
      <c r="BK271" s="229">
        <f>ROUND(I271*H271,2)</f>
        <v>1500</v>
      </c>
      <c r="BL271" s="17" t="s">
        <v>166</v>
      </c>
      <c r="BM271" s="228" t="s">
        <v>1543</v>
      </c>
    </row>
    <row r="272" spans="1:47" s="2" customFormat="1" ht="12">
      <c r="A272" s="32"/>
      <c r="B272" s="33"/>
      <c r="C272" s="34"/>
      <c r="D272" s="232" t="s">
        <v>175</v>
      </c>
      <c r="E272" s="34"/>
      <c r="F272" s="241" t="s">
        <v>1542</v>
      </c>
      <c r="G272" s="34"/>
      <c r="H272" s="34"/>
      <c r="I272" s="34"/>
      <c r="J272" s="34"/>
      <c r="K272" s="34"/>
      <c r="L272" s="38"/>
      <c r="M272" s="242"/>
      <c r="N272" s="243"/>
      <c r="O272" s="84"/>
      <c r="P272" s="84"/>
      <c r="Q272" s="84"/>
      <c r="R272" s="84"/>
      <c r="S272" s="84"/>
      <c r="T272" s="85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7" t="s">
        <v>175</v>
      </c>
      <c r="AU272" s="17" t="s">
        <v>84</v>
      </c>
    </row>
    <row r="273" spans="1:65" s="2" customFormat="1" ht="21.75" customHeight="1">
      <c r="A273" s="32"/>
      <c r="B273" s="33"/>
      <c r="C273" s="218" t="s">
        <v>927</v>
      </c>
      <c r="D273" s="218" t="s">
        <v>162</v>
      </c>
      <c r="E273" s="219" t="s">
        <v>1544</v>
      </c>
      <c r="F273" s="220" t="s">
        <v>1545</v>
      </c>
      <c r="G273" s="221" t="s">
        <v>632</v>
      </c>
      <c r="H273" s="222">
        <v>2</v>
      </c>
      <c r="I273" s="223">
        <v>400</v>
      </c>
      <c r="J273" s="223">
        <f>ROUND(I273*H273,2)</f>
        <v>800</v>
      </c>
      <c r="K273" s="220" t="s">
        <v>1</v>
      </c>
      <c r="L273" s="38"/>
      <c r="M273" s="224" t="s">
        <v>1</v>
      </c>
      <c r="N273" s="225" t="s">
        <v>40</v>
      </c>
      <c r="O273" s="226">
        <v>0</v>
      </c>
      <c r="P273" s="226">
        <f>O273*H273</f>
        <v>0</v>
      </c>
      <c r="Q273" s="226">
        <v>0</v>
      </c>
      <c r="R273" s="226">
        <f>Q273*H273</f>
        <v>0</v>
      </c>
      <c r="S273" s="226">
        <v>0</v>
      </c>
      <c r="T273" s="227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228" t="s">
        <v>166</v>
      </c>
      <c r="AT273" s="228" t="s">
        <v>162</v>
      </c>
      <c r="AU273" s="228" t="s">
        <v>84</v>
      </c>
      <c r="AY273" s="17" t="s">
        <v>160</v>
      </c>
      <c r="BE273" s="229">
        <f>IF(N273="základní",J273,0)</f>
        <v>800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7" t="s">
        <v>82</v>
      </c>
      <c r="BK273" s="229">
        <f>ROUND(I273*H273,2)</f>
        <v>800</v>
      </c>
      <c r="BL273" s="17" t="s">
        <v>166</v>
      </c>
      <c r="BM273" s="228" t="s">
        <v>1546</v>
      </c>
    </row>
    <row r="274" spans="1:47" s="2" customFormat="1" ht="12">
      <c r="A274" s="32"/>
      <c r="B274" s="33"/>
      <c r="C274" s="34"/>
      <c r="D274" s="232" t="s">
        <v>175</v>
      </c>
      <c r="E274" s="34"/>
      <c r="F274" s="241" t="s">
        <v>1545</v>
      </c>
      <c r="G274" s="34"/>
      <c r="H274" s="34"/>
      <c r="I274" s="34"/>
      <c r="J274" s="34"/>
      <c r="K274" s="34"/>
      <c r="L274" s="38"/>
      <c r="M274" s="242"/>
      <c r="N274" s="243"/>
      <c r="O274" s="84"/>
      <c r="P274" s="84"/>
      <c r="Q274" s="84"/>
      <c r="R274" s="84"/>
      <c r="S274" s="84"/>
      <c r="T274" s="85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175</v>
      </c>
      <c r="AU274" s="17" t="s">
        <v>84</v>
      </c>
    </row>
    <row r="275" spans="1:65" s="2" customFormat="1" ht="21.75" customHeight="1">
      <c r="A275" s="32"/>
      <c r="B275" s="33"/>
      <c r="C275" s="218" t="s">
        <v>934</v>
      </c>
      <c r="D275" s="218" t="s">
        <v>162</v>
      </c>
      <c r="E275" s="219" t="s">
        <v>1547</v>
      </c>
      <c r="F275" s="220" t="s">
        <v>1548</v>
      </c>
      <c r="G275" s="221" t="s">
        <v>1234</v>
      </c>
      <c r="H275" s="222">
        <v>1</v>
      </c>
      <c r="I275" s="223">
        <v>20000</v>
      </c>
      <c r="J275" s="223">
        <f>ROUND(I275*H275,2)</f>
        <v>20000</v>
      </c>
      <c r="K275" s="220" t="s">
        <v>1</v>
      </c>
      <c r="L275" s="38"/>
      <c r="M275" s="224" t="s">
        <v>1</v>
      </c>
      <c r="N275" s="225" t="s">
        <v>40</v>
      </c>
      <c r="O275" s="226">
        <v>0</v>
      </c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228" t="s">
        <v>166</v>
      </c>
      <c r="AT275" s="228" t="s">
        <v>162</v>
      </c>
      <c r="AU275" s="228" t="s">
        <v>84</v>
      </c>
      <c r="AY275" s="17" t="s">
        <v>160</v>
      </c>
      <c r="BE275" s="229">
        <f>IF(N275="základní",J275,0)</f>
        <v>20000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7" t="s">
        <v>82</v>
      </c>
      <c r="BK275" s="229">
        <f>ROUND(I275*H275,2)</f>
        <v>20000</v>
      </c>
      <c r="BL275" s="17" t="s">
        <v>166</v>
      </c>
      <c r="BM275" s="228" t="s">
        <v>1549</v>
      </c>
    </row>
    <row r="276" spans="1:47" s="2" customFormat="1" ht="12">
      <c r="A276" s="32"/>
      <c r="B276" s="33"/>
      <c r="C276" s="34"/>
      <c r="D276" s="232" t="s">
        <v>175</v>
      </c>
      <c r="E276" s="34"/>
      <c r="F276" s="241" t="s">
        <v>1548</v>
      </c>
      <c r="G276" s="34"/>
      <c r="H276" s="34"/>
      <c r="I276" s="34"/>
      <c r="J276" s="34"/>
      <c r="K276" s="34"/>
      <c r="L276" s="38"/>
      <c r="M276" s="242"/>
      <c r="N276" s="243"/>
      <c r="O276" s="84"/>
      <c r="P276" s="84"/>
      <c r="Q276" s="84"/>
      <c r="R276" s="84"/>
      <c r="S276" s="84"/>
      <c r="T276" s="85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175</v>
      </c>
      <c r="AU276" s="17" t="s">
        <v>84</v>
      </c>
    </row>
    <row r="277" spans="1:65" s="2" customFormat="1" ht="16.5" customHeight="1">
      <c r="A277" s="32"/>
      <c r="B277" s="33"/>
      <c r="C277" s="218" t="s">
        <v>941</v>
      </c>
      <c r="D277" s="218" t="s">
        <v>162</v>
      </c>
      <c r="E277" s="219" t="s">
        <v>1550</v>
      </c>
      <c r="F277" s="220" t="s">
        <v>1551</v>
      </c>
      <c r="G277" s="221" t="s">
        <v>172</v>
      </c>
      <c r="H277" s="222">
        <v>20</v>
      </c>
      <c r="I277" s="223">
        <v>45</v>
      </c>
      <c r="J277" s="223">
        <f>ROUND(I277*H277,2)</f>
        <v>900</v>
      </c>
      <c r="K277" s="220" t="s">
        <v>1</v>
      </c>
      <c r="L277" s="38"/>
      <c r="M277" s="224" t="s">
        <v>1</v>
      </c>
      <c r="N277" s="225" t="s">
        <v>40</v>
      </c>
      <c r="O277" s="226">
        <v>0</v>
      </c>
      <c r="P277" s="226">
        <f>O277*H277</f>
        <v>0</v>
      </c>
      <c r="Q277" s="226">
        <v>0</v>
      </c>
      <c r="R277" s="226">
        <f>Q277*H277</f>
        <v>0</v>
      </c>
      <c r="S277" s="226">
        <v>0</v>
      </c>
      <c r="T277" s="227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228" t="s">
        <v>166</v>
      </c>
      <c r="AT277" s="228" t="s">
        <v>162</v>
      </c>
      <c r="AU277" s="228" t="s">
        <v>84</v>
      </c>
      <c r="AY277" s="17" t="s">
        <v>160</v>
      </c>
      <c r="BE277" s="229">
        <f>IF(N277="základní",J277,0)</f>
        <v>900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7" t="s">
        <v>82</v>
      </c>
      <c r="BK277" s="229">
        <f>ROUND(I277*H277,2)</f>
        <v>900</v>
      </c>
      <c r="BL277" s="17" t="s">
        <v>166</v>
      </c>
      <c r="BM277" s="228" t="s">
        <v>1552</v>
      </c>
    </row>
    <row r="278" spans="1:47" s="2" customFormat="1" ht="12">
      <c r="A278" s="32"/>
      <c r="B278" s="33"/>
      <c r="C278" s="34"/>
      <c r="D278" s="232" t="s">
        <v>175</v>
      </c>
      <c r="E278" s="34"/>
      <c r="F278" s="241" t="s">
        <v>1551</v>
      </c>
      <c r="G278" s="34"/>
      <c r="H278" s="34"/>
      <c r="I278" s="34"/>
      <c r="J278" s="34"/>
      <c r="K278" s="34"/>
      <c r="L278" s="38"/>
      <c r="M278" s="242"/>
      <c r="N278" s="243"/>
      <c r="O278" s="84"/>
      <c r="P278" s="84"/>
      <c r="Q278" s="84"/>
      <c r="R278" s="84"/>
      <c r="S278" s="84"/>
      <c r="T278" s="85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175</v>
      </c>
      <c r="AU278" s="17" t="s">
        <v>84</v>
      </c>
    </row>
    <row r="279" spans="1:63" s="12" customFormat="1" ht="22.8" customHeight="1">
      <c r="A279" s="12"/>
      <c r="B279" s="203"/>
      <c r="C279" s="204"/>
      <c r="D279" s="205" t="s">
        <v>74</v>
      </c>
      <c r="E279" s="216" t="s">
        <v>205</v>
      </c>
      <c r="F279" s="216" t="s">
        <v>206</v>
      </c>
      <c r="G279" s="204"/>
      <c r="H279" s="204"/>
      <c r="I279" s="204"/>
      <c r="J279" s="217">
        <f>BK279</f>
        <v>10886.8</v>
      </c>
      <c r="K279" s="204"/>
      <c r="L279" s="208"/>
      <c r="M279" s="209"/>
      <c r="N279" s="210"/>
      <c r="O279" s="210"/>
      <c r="P279" s="211">
        <f>SUM(P280:P295)</f>
        <v>10.199</v>
      </c>
      <c r="Q279" s="210"/>
      <c r="R279" s="211">
        <f>SUM(R280:R295)</f>
        <v>0</v>
      </c>
      <c r="S279" s="210"/>
      <c r="T279" s="212">
        <f>SUM(T280:T295)</f>
        <v>5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13" t="s">
        <v>82</v>
      </c>
      <c r="AT279" s="214" t="s">
        <v>74</v>
      </c>
      <c r="AU279" s="214" t="s">
        <v>82</v>
      </c>
      <c r="AY279" s="213" t="s">
        <v>160</v>
      </c>
      <c r="BK279" s="215">
        <f>SUM(BK280:BK295)</f>
        <v>10886.8</v>
      </c>
    </row>
    <row r="280" spans="1:65" s="2" customFormat="1" ht="16.5" customHeight="1">
      <c r="A280" s="32"/>
      <c r="B280" s="33"/>
      <c r="C280" s="218" t="s">
        <v>948</v>
      </c>
      <c r="D280" s="218" t="s">
        <v>162</v>
      </c>
      <c r="E280" s="219" t="s">
        <v>1553</v>
      </c>
      <c r="F280" s="220" t="s">
        <v>1554</v>
      </c>
      <c r="G280" s="221" t="s">
        <v>172</v>
      </c>
      <c r="H280" s="222">
        <v>31.8</v>
      </c>
      <c r="I280" s="223">
        <v>126</v>
      </c>
      <c r="J280" s="223">
        <f>ROUND(I280*H280,2)</f>
        <v>4006.8</v>
      </c>
      <c r="K280" s="220" t="s">
        <v>173</v>
      </c>
      <c r="L280" s="38"/>
      <c r="M280" s="224" t="s">
        <v>1</v>
      </c>
      <c r="N280" s="225" t="s">
        <v>40</v>
      </c>
      <c r="O280" s="226">
        <v>0.305</v>
      </c>
      <c r="P280" s="226">
        <f>O280*H280</f>
        <v>9.699</v>
      </c>
      <c r="Q280" s="226">
        <v>0</v>
      </c>
      <c r="R280" s="226">
        <f>Q280*H280</f>
        <v>0</v>
      </c>
      <c r="S280" s="226">
        <v>0</v>
      </c>
      <c r="T280" s="227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228" t="s">
        <v>166</v>
      </c>
      <c r="AT280" s="228" t="s">
        <v>162</v>
      </c>
      <c r="AU280" s="228" t="s">
        <v>84</v>
      </c>
      <c r="AY280" s="17" t="s">
        <v>160</v>
      </c>
      <c r="BE280" s="229">
        <f>IF(N280="základní",J280,0)</f>
        <v>4006.8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7" t="s">
        <v>82</v>
      </c>
      <c r="BK280" s="229">
        <f>ROUND(I280*H280,2)</f>
        <v>4006.8</v>
      </c>
      <c r="BL280" s="17" t="s">
        <v>166</v>
      </c>
      <c r="BM280" s="228" t="s">
        <v>1555</v>
      </c>
    </row>
    <row r="281" spans="1:47" s="2" customFormat="1" ht="12">
      <c r="A281" s="32"/>
      <c r="B281" s="33"/>
      <c r="C281" s="34"/>
      <c r="D281" s="232" t="s">
        <v>175</v>
      </c>
      <c r="E281" s="34"/>
      <c r="F281" s="241" t="s">
        <v>1556</v>
      </c>
      <c r="G281" s="34"/>
      <c r="H281" s="34"/>
      <c r="I281" s="34"/>
      <c r="J281" s="34"/>
      <c r="K281" s="34"/>
      <c r="L281" s="38"/>
      <c r="M281" s="242"/>
      <c r="N281" s="243"/>
      <c r="O281" s="84"/>
      <c r="P281" s="84"/>
      <c r="Q281" s="84"/>
      <c r="R281" s="84"/>
      <c r="S281" s="84"/>
      <c r="T281" s="85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7" t="s">
        <v>175</v>
      </c>
      <c r="AU281" s="17" t="s">
        <v>84</v>
      </c>
    </row>
    <row r="282" spans="1:51" s="13" customFormat="1" ht="12">
      <c r="A282" s="13"/>
      <c r="B282" s="230"/>
      <c r="C282" s="231"/>
      <c r="D282" s="232" t="s">
        <v>168</v>
      </c>
      <c r="E282" s="233" t="s">
        <v>1</v>
      </c>
      <c r="F282" s="234" t="s">
        <v>1557</v>
      </c>
      <c r="G282" s="231"/>
      <c r="H282" s="235">
        <v>7.4</v>
      </c>
      <c r="I282" s="231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0" t="s">
        <v>168</v>
      </c>
      <c r="AU282" s="240" t="s">
        <v>84</v>
      </c>
      <c r="AV282" s="13" t="s">
        <v>84</v>
      </c>
      <c r="AW282" s="13" t="s">
        <v>32</v>
      </c>
      <c r="AX282" s="13" t="s">
        <v>75</v>
      </c>
      <c r="AY282" s="240" t="s">
        <v>160</v>
      </c>
    </row>
    <row r="283" spans="1:51" s="13" customFormat="1" ht="12">
      <c r="A283" s="13"/>
      <c r="B283" s="230"/>
      <c r="C283" s="231"/>
      <c r="D283" s="232" t="s">
        <v>168</v>
      </c>
      <c r="E283" s="233" t="s">
        <v>1</v>
      </c>
      <c r="F283" s="234" t="s">
        <v>1558</v>
      </c>
      <c r="G283" s="231"/>
      <c r="H283" s="235">
        <v>8.4</v>
      </c>
      <c r="I283" s="231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0" t="s">
        <v>168</v>
      </c>
      <c r="AU283" s="240" t="s">
        <v>84</v>
      </c>
      <c r="AV283" s="13" t="s">
        <v>84</v>
      </c>
      <c r="AW283" s="13" t="s">
        <v>32</v>
      </c>
      <c r="AX283" s="13" t="s">
        <v>75</v>
      </c>
      <c r="AY283" s="240" t="s">
        <v>160</v>
      </c>
    </row>
    <row r="284" spans="1:51" s="13" customFormat="1" ht="12">
      <c r="A284" s="13"/>
      <c r="B284" s="230"/>
      <c r="C284" s="231"/>
      <c r="D284" s="232" t="s">
        <v>168</v>
      </c>
      <c r="E284" s="233" t="s">
        <v>1</v>
      </c>
      <c r="F284" s="234" t="s">
        <v>1559</v>
      </c>
      <c r="G284" s="231"/>
      <c r="H284" s="235">
        <v>8</v>
      </c>
      <c r="I284" s="231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0" t="s">
        <v>168</v>
      </c>
      <c r="AU284" s="240" t="s">
        <v>84</v>
      </c>
      <c r="AV284" s="13" t="s">
        <v>84</v>
      </c>
      <c r="AW284" s="13" t="s">
        <v>32</v>
      </c>
      <c r="AX284" s="13" t="s">
        <v>75</v>
      </c>
      <c r="AY284" s="240" t="s">
        <v>160</v>
      </c>
    </row>
    <row r="285" spans="1:51" s="13" customFormat="1" ht="12">
      <c r="A285" s="13"/>
      <c r="B285" s="230"/>
      <c r="C285" s="231"/>
      <c r="D285" s="232" t="s">
        <v>168</v>
      </c>
      <c r="E285" s="233" t="s">
        <v>1</v>
      </c>
      <c r="F285" s="234" t="s">
        <v>1559</v>
      </c>
      <c r="G285" s="231"/>
      <c r="H285" s="235">
        <v>8</v>
      </c>
      <c r="I285" s="231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0" t="s">
        <v>168</v>
      </c>
      <c r="AU285" s="240" t="s">
        <v>84</v>
      </c>
      <c r="AV285" s="13" t="s">
        <v>84</v>
      </c>
      <c r="AW285" s="13" t="s">
        <v>32</v>
      </c>
      <c r="AX285" s="13" t="s">
        <v>75</v>
      </c>
      <c r="AY285" s="240" t="s">
        <v>160</v>
      </c>
    </row>
    <row r="286" spans="1:51" s="15" customFormat="1" ht="12">
      <c r="A286" s="15"/>
      <c r="B286" s="260"/>
      <c r="C286" s="261"/>
      <c r="D286" s="232" t="s">
        <v>168</v>
      </c>
      <c r="E286" s="262" t="s">
        <v>1</v>
      </c>
      <c r="F286" s="263" t="s">
        <v>433</v>
      </c>
      <c r="G286" s="261"/>
      <c r="H286" s="264">
        <v>31.8</v>
      </c>
      <c r="I286" s="261"/>
      <c r="J286" s="261"/>
      <c r="K286" s="261"/>
      <c r="L286" s="265"/>
      <c r="M286" s="266"/>
      <c r="N286" s="267"/>
      <c r="O286" s="267"/>
      <c r="P286" s="267"/>
      <c r="Q286" s="267"/>
      <c r="R286" s="267"/>
      <c r="S286" s="267"/>
      <c r="T286" s="268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9" t="s">
        <v>168</v>
      </c>
      <c r="AU286" s="269" t="s">
        <v>84</v>
      </c>
      <c r="AV286" s="15" t="s">
        <v>166</v>
      </c>
      <c r="AW286" s="15" t="s">
        <v>32</v>
      </c>
      <c r="AX286" s="15" t="s">
        <v>82</v>
      </c>
      <c r="AY286" s="269" t="s">
        <v>160</v>
      </c>
    </row>
    <row r="287" spans="1:65" s="2" customFormat="1" ht="21.75" customHeight="1">
      <c r="A287" s="32"/>
      <c r="B287" s="33"/>
      <c r="C287" s="218" t="s">
        <v>953</v>
      </c>
      <c r="D287" s="218" t="s">
        <v>162</v>
      </c>
      <c r="E287" s="219" t="s">
        <v>1560</v>
      </c>
      <c r="F287" s="220" t="s">
        <v>1561</v>
      </c>
      <c r="G287" s="221" t="s">
        <v>165</v>
      </c>
      <c r="H287" s="222">
        <v>250</v>
      </c>
      <c r="I287" s="223">
        <v>0.72</v>
      </c>
      <c r="J287" s="223">
        <f>ROUND(I287*H287,2)</f>
        <v>180</v>
      </c>
      <c r="K287" s="220" t="s">
        <v>173</v>
      </c>
      <c r="L287" s="38"/>
      <c r="M287" s="224" t="s">
        <v>1</v>
      </c>
      <c r="N287" s="225" t="s">
        <v>40</v>
      </c>
      <c r="O287" s="226">
        <v>0.002</v>
      </c>
      <c r="P287" s="226">
        <f>O287*H287</f>
        <v>0.5</v>
      </c>
      <c r="Q287" s="226">
        <v>0</v>
      </c>
      <c r="R287" s="226">
        <f>Q287*H287</f>
        <v>0</v>
      </c>
      <c r="S287" s="226">
        <v>0.02</v>
      </c>
      <c r="T287" s="227">
        <f>S287*H287</f>
        <v>5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228" t="s">
        <v>166</v>
      </c>
      <c r="AT287" s="228" t="s">
        <v>162</v>
      </c>
      <c r="AU287" s="228" t="s">
        <v>84</v>
      </c>
      <c r="AY287" s="17" t="s">
        <v>160</v>
      </c>
      <c r="BE287" s="229">
        <f>IF(N287="základní",J287,0)</f>
        <v>180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7" t="s">
        <v>82</v>
      </c>
      <c r="BK287" s="229">
        <f>ROUND(I287*H287,2)</f>
        <v>180</v>
      </c>
      <c r="BL287" s="17" t="s">
        <v>166</v>
      </c>
      <c r="BM287" s="228" t="s">
        <v>1562</v>
      </c>
    </row>
    <row r="288" spans="1:47" s="2" customFormat="1" ht="12">
      <c r="A288" s="32"/>
      <c r="B288" s="33"/>
      <c r="C288" s="34"/>
      <c r="D288" s="232" t="s">
        <v>175</v>
      </c>
      <c r="E288" s="34"/>
      <c r="F288" s="241" t="s">
        <v>1563</v>
      </c>
      <c r="G288" s="34"/>
      <c r="H288" s="34"/>
      <c r="I288" s="34"/>
      <c r="J288" s="34"/>
      <c r="K288" s="34"/>
      <c r="L288" s="38"/>
      <c r="M288" s="242"/>
      <c r="N288" s="243"/>
      <c r="O288" s="84"/>
      <c r="P288" s="84"/>
      <c r="Q288" s="84"/>
      <c r="R288" s="84"/>
      <c r="S288" s="84"/>
      <c r="T288" s="85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T288" s="17" t="s">
        <v>175</v>
      </c>
      <c r="AU288" s="17" t="s">
        <v>84</v>
      </c>
    </row>
    <row r="289" spans="1:51" s="13" customFormat="1" ht="12">
      <c r="A289" s="13"/>
      <c r="B289" s="230"/>
      <c r="C289" s="231"/>
      <c r="D289" s="232" t="s">
        <v>168</v>
      </c>
      <c r="E289" s="233" t="s">
        <v>1</v>
      </c>
      <c r="F289" s="234" t="s">
        <v>1564</v>
      </c>
      <c r="G289" s="231"/>
      <c r="H289" s="235">
        <v>250</v>
      </c>
      <c r="I289" s="231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0" t="s">
        <v>168</v>
      </c>
      <c r="AU289" s="240" t="s">
        <v>84</v>
      </c>
      <c r="AV289" s="13" t="s">
        <v>84</v>
      </c>
      <c r="AW289" s="13" t="s">
        <v>32</v>
      </c>
      <c r="AX289" s="13" t="s">
        <v>82</v>
      </c>
      <c r="AY289" s="240" t="s">
        <v>160</v>
      </c>
    </row>
    <row r="290" spans="1:65" s="2" customFormat="1" ht="21.75" customHeight="1">
      <c r="A290" s="32"/>
      <c r="B290" s="33"/>
      <c r="C290" s="218" t="s">
        <v>958</v>
      </c>
      <c r="D290" s="218" t="s">
        <v>162</v>
      </c>
      <c r="E290" s="219" t="s">
        <v>1565</v>
      </c>
      <c r="F290" s="220" t="s">
        <v>1566</v>
      </c>
      <c r="G290" s="221" t="s">
        <v>172</v>
      </c>
      <c r="H290" s="222">
        <v>10</v>
      </c>
      <c r="I290" s="223">
        <v>320</v>
      </c>
      <c r="J290" s="223">
        <f>ROUND(I290*H290,2)</f>
        <v>3200</v>
      </c>
      <c r="K290" s="220" t="s">
        <v>1</v>
      </c>
      <c r="L290" s="38"/>
      <c r="M290" s="224" t="s">
        <v>1</v>
      </c>
      <c r="N290" s="225" t="s">
        <v>40</v>
      </c>
      <c r="O290" s="226">
        <v>0</v>
      </c>
      <c r="P290" s="226">
        <f>O290*H290</f>
        <v>0</v>
      </c>
      <c r="Q290" s="226">
        <v>0</v>
      </c>
      <c r="R290" s="226">
        <f>Q290*H290</f>
        <v>0</v>
      </c>
      <c r="S290" s="226">
        <v>0</v>
      </c>
      <c r="T290" s="227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228" t="s">
        <v>166</v>
      </c>
      <c r="AT290" s="228" t="s">
        <v>162</v>
      </c>
      <c r="AU290" s="228" t="s">
        <v>84</v>
      </c>
      <c r="AY290" s="17" t="s">
        <v>160</v>
      </c>
      <c r="BE290" s="229">
        <f>IF(N290="základní",J290,0)</f>
        <v>3200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17" t="s">
        <v>82</v>
      </c>
      <c r="BK290" s="229">
        <f>ROUND(I290*H290,2)</f>
        <v>3200</v>
      </c>
      <c r="BL290" s="17" t="s">
        <v>166</v>
      </c>
      <c r="BM290" s="228" t="s">
        <v>1567</v>
      </c>
    </row>
    <row r="291" spans="1:47" s="2" customFormat="1" ht="12">
      <c r="A291" s="32"/>
      <c r="B291" s="33"/>
      <c r="C291" s="34"/>
      <c r="D291" s="232" t="s">
        <v>175</v>
      </c>
      <c r="E291" s="34"/>
      <c r="F291" s="241" t="s">
        <v>1566</v>
      </c>
      <c r="G291" s="34"/>
      <c r="H291" s="34"/>
      <c r="I291" s="34"/>
      <c r="J291" s="34"/>
      <c r="K291" s="34"/>
      <c r="L291" s="38"/>
      <c r="M291" s="242"/>
      <c r="N291" s="243"/>
      <c r="O291" s="84"/>
      <c r="P291" s="84"/>
      <c r="Q291" s="84"/>
      <c r="R291" s="84"/>
      <c r="S291" s="84"/>
      <c r="T291" s="85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7" t="s">
        <v>175</v>
      </c>
      <c r="AU291" s="17" t="s">
        <v>84</v>
      </c>
    </row>
    <row r="292" spans="1:51" s="13" customFormat="1" ht="12">
      <c r="A292" s="13"/>
      <c r="B292" s="230"/>
      <c r="C292" s="231"/>
      <c r="D292" s="232" t="s">
        <v>168</v>
      </c>
      <c r="E292" s="233" t="s">
        <v>1</v>
      </c>
      <c r="F292" s="234" t="s">
        <v>272</v>
      </c>
      <c r="G292" s="231"/>
      <c r="H292" s="235">
        <v>10</v>
      </c>
      <c r="I292" s="231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0" t="s">
        <v>168</v>
      </c>
      <c r="AU292" s="240" t="s">
        <v>84</v>
      </c>
      <c r="AV292" s="13" t="s">
        <v>84</v>
      </c>
      <c r="AW292" s="13" t="s">
        <v>32</v>
      </c>
      <c r="AX292" s="13" t="s">
        <v>82</v>
      </c>
      <c r="AY292" s="240" t="s">
        <v>160</v>
      </c>
    </row>
    <row r="293" spans="1:65" s="2" customFormat="1" ht="33" customHeight="1">
      <c r="A293" s="32"/>
      <c r="B293" s="33"/>
      <c r="C293" s="218" t="s">
        <v>964</v>
      </c>
      <c r="D293" s="218" t="s">
        <v>162</v>
      </c>
      <c r="E293" s="219" t="s">
        <v>1568</v>
      </c>
      <c r="F293" s="220" t="s">
        <v>1569</v>
      </c>
      <c r="G293" s="221" t="s">
        <v>632</v>
      </c>
      <c r="H293" s="222">
        <v>1</v>
      </c>
      <c r="I293" s="223">
        <v>3500</v>
      </c>
      <c r="J293" s="223">
        <f>ROUND(I293*H293,2)</f>
        <v>3500</v>
      </c>
      <c r="K293" s="220" t="s">
        <v>1</v>
      </c>
      <c r="L293" s="38"/>
      <c r="M293" s="224" t="s">
        <v>1</v>
      </c>
      <c r="N293" s="225" t="s">
        <v>40</v>
      </c>
      <c r="O293" s="226">
        <v>0</v>
      </c>
      <c r="P293" s="226">
        <f>O293*H293</f>
        <v>0</v>
      </c>
      <c r="Q293" s="226">
        <v>0</v>
      </c>
      <c r="R293" s="226">
        <f>Q293*H293</f>
        <v>0</v>
      </c>
      <c r="S293" s="226">
        <v>0</v>
      </c>
      <c r="T293" s="227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228" t="s">
        <v>166</v>
      </c>
      <c r="AT293" s="228" t="s">
        <v>162</v>
      </c>
      <c r="AU293" s="228" t="s">
        <v>84</v>
      </c>
      <c r="AY293" s="17" t="s">
        <v>160</v>
      </c>
      <c r="BE293" s="229">
        <f>IF(N293="základní",J293,0)</f>
        <v>3500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7" t="s">
        <v>82</v>
      </c>
      <c r="BK293" s="229">
        <f>ROUND(I293*H293,2)</f>
        <v>3500</v>
      </c>
      <c r="BL293" s="17" t="s">
        <v>166</v>
      </c>
      <c r="BM293" s="228" t="s">
        <v>1570</v>
      </c>
    </row>
    <row r="294" spans="1:47" s="2" customFormat="1" ht="12">
      <c r="A294" s="32"/>
      <c r="B294" s="33"/>
      <c r="C294" s="34"/>
      <c r="D294" s="232" t="s">
        <v>175</v>
      </c>
      <c r="E294" s="34"/>
      <c r="F294" s="241" t="s">
        <v>1569</v>
      </c>
      <c r="G294" s="34"/>
      <c r="H294" s="34"/>
      <c r="I294" s="34"/>
      <c r="J294" s="34"/>
      <c r="K294" s="34"/>
      <c r="L294" s="38"/>
      <c r="M294" s="242"/>
      <c r="N294" s="243"/>
      <c r="O294" s="84"/>
      <c r="P294" s="84"/>
      <c r="Q294" s="84"/>
      <c r="R294" s="84"/>
      <c r="S294" s="84"/>
      <c r="T294" s="85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7" t="s">
        <v>175</v>
      </c>
      <c r="AU294" s="17" t="s">
        <v>84</v>
      </c>
    </row>
    <row r="295" spans="1:51" s="13" customFormat="1" ht="12">
      <c r="A295" s="13"/>
      <c r="B295" s="230"/>
      <c r="C295" s="231"/>
      <c r="D295" s="232" t="s">
        <v>168</v>
      </c>
      <c r="E295" s="233" t="s">
        <v>1</v>
      </c>
      <c r="F295" s="234" t="s">
        <v>82</v>
      </c>
      <c r="G295" s="231"/>
      <c r="H295" s="235">
        <v>1</v>
      </c>
      <c r="I295" s="231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0" t="s">
        <v>168</v>
      </c>
      <c r="AU295" s="240" t="s">
        <v>84</v>
      </c>
      <c r="AV295" s="13" t="s">
        <v>84</v>
      </c>
      <c r="AW295" s="13" t="s">
        <v>32</v>
      </c>
      <c r="AX295" s="13" t="s">
        <v>82</v>
      </c>
      <c r="AY295" s="240" t="s">
        <v>160</v>
      </c>
    </row>
    <row r="296" spans="1:63" s="12" customFormat="1" ht="22.8" customHeight="1">
      <c r="A296" s="12"/>
      <c r="B296" s="203"/>
      <c r="C296" s="204"/>
      <c r="D296" s="205" t="s">
        <v>74</v>
      </c>
      <c r="E296" s="216" t="s">
        <v>404</v>
      </c>
      <c r="F296" s="216" t="s">
        <v>405</v>
      </c>
      <c r="G296" s="204"/>
      <c r="H296" s="204"/>
      <c r="I296" s="204"/>
      <c r="J296" s="217">
        <f>BK296</f>
        <v>11842.26</v>
      </c>
      <c r="K296" s="204"/>
      <c r="L296" s="208"/>
      <c r="M296" s="209"/>
      <c r="N296" s="210"/>
      <c r="O296" s="210"/>
      <c r="P296" s="211">
        <f>SUM(P297:P304)</f>
        <v>7.31588</v>
      </c>
      <c r="Q296" s="210"/>
      <c r="R296" s="211">
        <f>SUM(R297:R304)</f>
        <v>0</v>
      </c>
      <c r="S296" s="210"/>
      <c r="T296" s="212">
        <f>SUM(T297:T304)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3" t="s">
        <v>82</v>
      </c>
      <c r="AT296" s="214" t="s">
        <v>74</v>
      </c>
      <c r="AU296" s="214" t="s">
        <v>82</v>
      </c>
      <c r="AY296" s="213" t="s">
        <v>160</v>
      </c>
      <c r="BK296" s="215">
        <f>SUM(BK297:BK304)</f>
        <v>11842.26</v>
      </c>
    </row>
    <row r="297" spans="1:65" s="2" customFormat="1" ht="21.75" customHeight="1">
      <c r="A297" s="32"/>
      <c r="B297" s="33"/>
      <c r="C297" s="218" t="s">
        <v>970</v>
      </c>
      <c r="D297" s="218" t="s">
        <v>162</v>
      </c>
      <c r="E297" s="219" t="s">
        <v>1088</v>
      </c>
      <c r="F297" s="220" t="s">
        <v>1089</v>
      </c>
      <c r="G297" s="221" t="s">
        <v>265</v>
      </c>
      <c r="H297" s="222">
        <v>12.79</v>
      </c>
      <c r="I297" s="223">
        <v>414</v>
      </c>
      <c r="J297" s="223">
        <f>ROUND(I297*H297,2)</f>
        <v>5295.06</v>
      </c>
      <c r="K297" s="220" t="s">
        <v>173</v>
      </c>
      <c r="L297" s="38"/>
      <c r="M297" s="224" t="s">
        <v>1</v>
      </c>
      <c r="N297" s="225" t="s">
        <v>40</v>
      </c>
      <c r="O297" s="226">
        <v>0.5</v>
      </c>
      <c r="P297" s="226">
        <f>O297*H297</f>
        <v>6.395</v>
      </c>
      <c r="Q297" s="226">
        <v>0</v>
      </c>
      <c r="R297" s="226">
        <f>Q297*H297</f>
        <v>0</v>
      </c>
      <c r="S297" s="226">
        <v>0</v>
      </c>
      <c r="T297" s="227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228" t="s">
        <v>166</v>
      </c>
      <c r="AT297" s="228" t="s">
        <v>162</v>
      </c>
      <c r="AU297" s="228" t="s">
        <v>84</v>
      </c>
      <c r="AY297" s="17" t="s">
        <v>160</v>
      </c>
      <c r="BE297" s="229">
        <f>IF(N297="základní",J297,0)</f>
        <v>5295.06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7" t="s">
        <v>82</v>
      </c>
      <c r="BK297" s="229">
        <f>ROUND(I297*H297,2)</f>
        <v>5295.06</v>
      </c>
      <c r="BL297" s="17" t="s">
        <v>166</v>
      </c>
      <c r="BM297" s="228" t="s">
        <v>1571</v>
      </c>
    </row>
    <row r="298" spans="1:47" s="2" customFormat="1" ht="12">
      <c r="A298" s="32"/>
      <c r="B298" s="33"/>
      <c r="C298" s="34"/>
      <c r="D298" s="232" t="s">
        <v>175</v>
      </c>
      <c r="E298" s="34"/>
      <c r="F298" s="241" t="s">
        <v>1091</v>
      </c>
      <c r="G298" s="34"/>
      <c r="H298" s="34"/>
      <c r="I298" s="34"/>
      <c r="J298" s="34"/>
      <c r="K298" s="34"/>
      <c r="L298" s="38"/>
      <c r="M298" s="242"/>
      <c r="N298" s="243"/>
      <c r="O298" s="84"/>
      <c r="P298" s="84"/>
      <c r="Q298" s="84"/>
      <c r="R298" s="84"/>
      <c r="S298" s="84"/>
      <c r="T298" s="85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7" t="s">
        <v>175</v>
      </c>
      <c r="AU298" s="17" t="s">
        <v>84</v>
      </c>
    </row>
    <row r="299" spans="1:51" s="13" customFormat="1" ht="12">
      <c r="A299" s="13"/>
      <c r="B299" s="230"/>
      <c r="C299" s="231"/>
      <c r="D299" s="232" t="s">
        <v>168</v>
      </c>
      <c r="E299" s="233" t="s">
        <v>1</v>
      </c>
      <c r="F299" s="234" t="s">
        <v>1425</v>
      </c>
      <c r="G299" s="231"/>
      <c r="H299" s="235">
        <v>12.79</v>
      </c>
      <c r="I299" s="231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0" t="s">
        <v>168</v>
      </c>
      <c r="AU299" s="240" t="s">
        <v>84</v>
      </c>
      <c r="AV299" s="13" t="s">
        <v>84</v>
      </c>
      <c r="AW299" s="13" t="s">
        <v>32</v>
      </c>
      <c r="AX299" s="13" t="s">
        <v>82</v>
      </c>
      <c r="AY299" s="240" t="s">
        <v>160</v>
      </c>
    </row>
    <row r="300" spans="1:65" s="2" customFormat="1" ht="21.75" customHeight="1">
      <c r="A300" s="32"/>
      <c r="B300" s="33"/>
      <c r="C300" s="218" t="s">
        <v>977</v>
      </c>
      <c r="D300" s="218" t="s">
        <v>162</v>
      </c>
      <c r="E300" s="219" t="s">
        <v>1095</v>
      </c>
      <c r="F300" s="220" t="s">
        <v>1096</v>
      </c>
      <c r="G300" s="221" t="s">
        <v>265</v>
      </c>
      <c r="H300" s="222">
        <v>115.11</v>
      </c>
      <c r="I300" s="223">
        <v>29.1</v>
      </c>
      <c r="J300" s="223">
        <f>ROUND(I300*H300,2)</f>
        <v>3349.7</v>
      </c>
      <c r="K300" s="220" t="s">
        <v>173</v>
      </c>
      <c r="L300" s="38"/>
      <c r="M300" s="224" t="s">
        <v>1</v>
      </c>
      <c r="N300" s="225" t="s">
        <v>40</v>
      </c>
      <c r="O300" s="226">
        <v>0.008</v>
      </c>
      <c r="P300" s="226">
        <f>O300*H300</f>
        <v>0.92088</v>
      </c>
      <c r="Q300" s="226">
        <v>0</v>
      </c>
      <c r="R300" s="226">
        <f>Q300*H300</f>
        <v>0</v>
      </c>
      <c r="S300" s="226">
        <v>0</v>
      </c>
      <c r="T300" s="227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228" t="s">
        <v>166</v>
      </c>
      <c r="AT300" s="228" t="s">
        <v>162</v>
      </c>
      <c r="AU300" s="228" t="s">
        <v>84</v>
      </c>
      <c r="AY300" s="17" t="s">
        <v>160</v>
      </c>
      <c r="BE300" s="229">
        <f>IF(N300="základní",J300,0)</f>
        <v>3349.7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7" t="s">
        <v>82</v>
      </c>
      <c r="BK300" s="229">
        <f>ROUND(I300*H300,2)</f>
        <v>3349.7</v>
      </c>
      <c r="BL300" s="17" t="s">
        <v>166</v>
      </c>
      <c r="BM300" s="228" t="s">
        <v>1572</v>
      </c>
    </row>
    <row r="301" spans="1:47" s="2" customFormat="1" ht="12">
      <c r="A301" s="32"/>
      <c r="B301" s="33"/>
      <c r="C301" s="34"/>
      <c r="D301" s="232" t="s">
        <v>175</v>
      </c>
      <c r="E301" s="34"/>
      <c r="F301" s="241" t="s">
        <v>1098</v>
      </c>
      <c r="G301" s="34"/>
      <c r="H301" s="34"/>
      <c r="I301" s="34"/>
      <c r="J301" s="34"/>
      <c r="K301" s="34"/>
      <c r="L301" s="38"/>
      <c r="M301" s="242"/>
      <c r="N301" s="243"/>
      <c r="O301" s="84"/>
      <c r="P301" s="84"/>
      <c r="Q301" s="84"/>
      <c r="R301" s="84"/>
      <c r="S301" s="84"/>
      <c r="T301" s="85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7" t="s">
        <v>175</v>
      </c>
      <c r="AU301" s="17" t="s">
        <v>84</v>
      </c>
    </row>
    <row r="302" spans="1:51" s="13" customFormat="1" ht="12">
      <c r="A302" s="13"/>
      <c r="B302" s="230"/>
      <c r="C302" s="231"/>
      <c r="D302" s="232" t="s">
        <v>168</v>
      </c>
      <c r="E302" s="233" t="s">
        <v>1</v>
      </c>
      <c r="F302" s="234" t="s">
        <v>1573</v>
      </c>
      <c r="G302" s="231"/>
      <c r="H302" s="235">
        <v>115.11</v>
      </c>
      <c r="I302" s="231"/>
      <c r="J302" s="231"/>
      <c r="K302" s="231"/>
      <c r="L302" s="236"/>
      <c r="M302" s="237"/>
      <c r="N302" s="238"/>
      <c r="O302" s="238"/>
      <c r="P302" s="238"/>
      <c r="Q302" s="238"/>
      <c r="R302" s="238"/>
      <c r="S302" s="238"/>
      <c r="T302" s="23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0" t="s">
        <v>168</v>
      </c>
      <c r="AU302" s="240" t="s">
        <v>84</v>
      </c>
      <c r="AV302" s="13" t="s">
        <v>84</v>
      </c>
      <c r="AW302" s="13" t="s">
        <v>32</v>
      </c>
      <c r="AX302" s="13" t="s">
        <v>82</v>
      </c>
      <c r="AY302" s="240" t="s">
        <v>160</v>
      </c>
    </row>
    <row r="303" spans="1:65" s="2" customFormat="1" ht="21.75" customHeight="1">
      <c r="A303" s="32"/>
      <c r="B303" s="33"/>
      <c r="C303" s="218" t="s">
        <v>572</v>
      </c>
      <c r="D303" s="218" t="s">
        <v>162</v>
      </c>
      <c r="E303" s="219" t="s">
        <v>1574</v>
      </c>
      <c r="F303" s="220" t="s">
        <v>1575</v>
      </c>
      <c r="G303" s="221" t="s">
        <v>265</v>
      </c>
      <c r="H303" s="222">
        <v>12.79</v>
      </c>
      <c r="I303" s="223">
        <v>250</v>
      </c>
      <c r="J303" s="223">
        <f>ROUND(I303*H303,2)</f>
        <v>3197.5</v>
      </c>
      <c r="K303" s="220" t="s">
        <v>1</v>
      </c>
      <c r="L303" s="38"/>
      <c r="M303" s="224" t="s">
        <v>1</v>
      </c>
      <c r="N303" s="225" t="s">
        <v>40</v>
      </c>
      <c r="O303" s="226">
        <v>0</v>
      </c>
      <c r="P303" s="226">
        <f>O303*H303</f>
        <v>0</v>
      </c>
      <c r="Q303" s="226">
        <v>0</v>
      </c>
      <c r="R303" s="226">
        <f>Q303*H303</f>
        <v>0</v>
      </c>
      <c r="S303" s="226">
        <v>0</v>
      </c>
      <c r="T303" s="227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228" t="s">
        <v>166</v>
      </c>
      <c r="AT303" s="228" t="s">
        <v>162</v>
      </c>
      <c r="AU303" s="228" t="s">
        <v>84</v>
      </c>
      <c r="AY303" s="17" t="s">
        <v>160</v>
      </c>
      <c r="BE303" s="229">
        <f>IF(N303="základní",J303,0)</f>
        <v>3197.5</v>
      </c>
      <c r="BF303" s="229">
        <f>IF(N303="snížená",J303,0)</f>
        <v>0</v>
      </c>
      <c r="BG303" s="229">
        <f>IF(N303="zákl. přenesená",J303,0)</f>
        <v>0</v>
      </c>
      <c r="BH303" s="229">
        <f>IF(N303="sníž. přenesená",J303,0)</f>
        <v>0</v>
      </c>
      <c r="BI303" s="229">
        <f>IF(N303="nulová",J303,0)</f>
        <v>0</v>
      </c>
      <c r="BJ303" s="17" t="s">
        <v>82</v>
      </c>
      <c r="BK303" s="229">
        <f>ROUND(I303*H303,2)</f>
        <v>3197.5</v>
      </c>
      <c r="BL303" s="17" t="s">
        <v>166</v>
      </c>
      <c r="BM303" s="228" t="s">
        <v>1576</v>
      </c>
    </row>
    <row r="304" spans="1:51" s="13" customFormat="1" ht="12">
      <c r="A304" s="13"/>
      <c r="B304" s="230"/>
      <c r="C304" s="231"/>
      <c r="D304" s="232" t="s">
        <v>168</v>
      </c>
      <c r="E304" s="233" t="s">
        <v>1</v>
      </c>
      <c r="F304" s="234" t="s">
        <v>1425</v>
      </c>
      <c r="G304" s="231"/>
      <c r="H304" s="235">
        <v>12.79</v>
      </c>
      <c r="I304" s="231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0" t="s">
        <v>168</v>
      </c>
      <c r="AU304" s="240" t="s">
        <v>84</v>
      </c>
      <c r="AV304" s="13" t="s">
        <v>84</v>
      </c>
      <c r="AW304" s="13" t="s">
        <v>32</v>
      </c>
      <c r="AX304" s="13" t="s">
        <v>82</v>
      </c>
      <c r="AY304" s="240" t="s">
        <v>160</v>
      </c>
    </row>
    <row r="305" spans="1:63" s="12" customFormat="1" ht="22.8" customHeight="1">
      <c r="A305" s="12"/>
      <c r="B305" s="203"/>
      <c r="C305" s="204"/>
      <c r="D305" s="205" t="s">
        <v>74</v>
      </c>
      <c r="E305" s="216" t="s">
        <v>335</v>
      </c>
      <c r="F305" s="216" t="s">
        <v>336</v>
      </c>
      <c r="G305" s="204"/>
      <c r="H305" s="204"/>
      <c r="I305" s="204"/>
      <c r="J305" s="217">
        <f>BK305</f>
        <v>23040.51</v>
      </c>
      <c r="K305" s="204"/>
      <c r="L305" s="208"/>
      <c r="M305" s="209"/>
      <c r="N305" s="210"/>
      <c r="O305" s="210"/>
      <c r="P305" s="211">
        <f>SUM(P306:P308)</f>
        <v>36.008399999999995</v>
      </c>
      <c r="Q305" s="210"/>
      <c r="R305" s="211">
        <f>SUM(R306:R308)</f>
        <v>0</v>
      </c>
      <c r="S305" s="210"/>
      <c r="T305" s="212">
        <f>SUM(T306:T308)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13" t="s">
        <v>82</v>
      </c>
      <c r="AT305" s="214" t="s">
        <v>74</v>
      </c>
      <c r="AU305" s="214" t="s">
        <v>82</v>
      </c>
      <c r="AY305" s="213" t="s">
        <v>160</v>
      </c>
      <c r="BK305" s="215">
        <f>SUM(BK306:BK308)</f>
        <v>23040.51</v>
      </c>
    </row>
    <row r="306" spans="1:65" s="2" customFormat="1" ht="21.75" customHeight="1">
      <c r="A306" s="32"/>
      <c r="B306" s="33"/>
      <c r="C306" s="218" t="s">
        <v>990</v>
      </c>
      <c r="D306" s="218" t="s">
        <v>162</v>
      </c>
      <c r="E306" s="219" t="s">
        <v>660</v>
      </c>
      <c r="F306" s="220" t="s">
        <v>661</v>
      </c>
      <c r="G306" s="221" t="s">
        <v>265</v>
      </c>
      <c r="H306" s="222">
        <v>24.33</v>
      </c>
      <c r="I306" s="223">
        <v>947</v>
      </c>
      <c r="J306" s="223">
        <f>ROUND(I306*H306,2)</f>
        <v>23040.51</v>
      </c>
      <c r="K306" s="220" t="s">
        <v>173</v>
      </c>
      <c r="L306" s="38"/>
      <c r="M306" s="224" t="s">
        <v>1</v>
      </c>
      <c r="N306" s="225" t="s">
        <v>40</v>
      </c>
      <c r="O306" s="226">
        <v>1.48</v>
      </c>
      <c r="P306" s="226">
        <f>O306*H306</f>
        <v>36.008399999999995</v>
      </c>
      <c r="Q306" s="226">
        <v>0</v>
      </c>
      <c r="R306" s="226">
        <f>Q306*H306</f>
        <v>0</v>
      </c>
      <c r="S306" s="226">
        <v>0</v>
      </c>
      <c r="T306" s="227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228" t="s">
        <v>166</v>
      </c>
      <c r="AT306" s="228" t="s">
        <v>162</v>
      </c>
      <c r="AU306" s="228" t="s">
        <v>84</v>
      </c>
      <c r="AY306" s="17" t="s">
        <v>160</v>
      </c>
      <c r="BE306" s="229">
        <f>IF(N306="základní",J306,0)</f>
        <v>23040.51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7" t="s">
        <v>82</v>
      </c>
      <c r="BK306" s="229">
        <f>ROUND(I306*H306,2)</f>
        <v>23040.51</v>
      </c>
      <c r="BL306" s="17" t="s">
        <v>166</v>
      </c>
      <c r="BM306" s="228" t="s">
        <v>1577</v>
      </c>
    </row>
    <row r="307" spans="1:47" s="2" customFormat="1" ht="12">
      <c r="A307" s="32"/>
      <c r="B307" s="33"/>
      <c r="C307" s="34"/>
      <c r="D307" s="232" t="s">
        <v>175</v>
      </c>
      <c r="E307" s="34"/>
      <c r="F307" s="241" t="s">
        <v>663</v>
      </c>
      <c r="G307" s="34"/>
      <c r="H307" s="34"/>
      <c r="I307" s="34"/>
      <c r="J307" s="34"/>
      <c r="K307" s="34"/>
      <c r="L307" s="38"/>
      <c r="M307" s="242"/>
      <c r="N307" s="243"/>
      <c r="O307" s="84"/>
      <c r="P307" s="84"/>
      <c r="Q307" s="84"/>
      <c r="R307" s="84"/>
      <c r="S307" s="84"/>
      <c r="T307" s="85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7" t="s">
        <v>175</v>
      </c>
      <c r="AU307" s="17" t="s">
        <v>84</v>
      </c>
    </row>
    <row r="308" spans="1:51" s="13" customFormat="1" ht="12">
      <c r="A308" s="13"/>
      <c r="B308" s="230"/>
      <c r="C308" s="231"/>
      <c r="D308" s="232" t="s">
        <v>168</v>
      </c>
      <c r="E308" s="233" t="s">
        <v>1</v>
      </c>
      <c r="F308" s="234" t="s">
        <v>1578</v>
      </c>
      <c r="G308" s="231"/>
      <c r="H308" s="235">
        <v>24.33</v>
      </c>
      <c r="I308" s="231"/>
      <c r="J308" s="231"/>
      <c r="K308" s="231"/>
      <c r="L308" s="236"/>
      <c r="M308" s="253"/>
      <c r="N308" s="254"/>
      <c r="O308" s="254"/>
      <c r="P308" s="254"/>
      <c r="Q308" s="254"/>
      <c r="R308" s="254"/>
      <c r="S308" s="254"/>
      <c r="T308" s="25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0" t="s">
        <v>168</v>
      </c>
      <c r="AU308" s="240" t="s">
        <v>84</v>
      </c>
      <c r="AV308" s="13" t="s">
        <v>84</v>
      </c>
      <c r="AW308" s="13" t="s">
        <v>32</v>
      </c>
      <c r="AX308" s="13" t="s">
        <v>82</v>
      </c>
      <c r="AY308" s="240" t="s">
        <v>160</v>
      </c>
    </row>
    <row r="309" spans="1:31" s="2" customFormat="1" ht="6.95" customHeight="1">
      <c r="A309" s="32"/>
      <c r="B309" s="59"/>
      <c r="C309" s="60"/>
      <c r="D309" s="60"/>
      <c r="E309" s="60"/>
      <c r="F309" s="60"/>
      <c r="G309" s="60"/>
      <c r="H309" s="60"/>
      <c r="I309" s="60"/>
      <c r="J309" s="60"/>
      <c r="K309" s="60"/>
      <c r="L309" s="38"/>
      <c r="M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</row>
  </sheetData>
  <sheetProtection password="CC35" sheet="1" objects="1" scenarios="1" formatColumns="0" formatRows="0" autoFilter="0"/>
  <autoFilter ref="C123:K30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84</v>
      </c>
    </row>
    <row r="4" spans="2:46" s="1" customFormat="1" ht="24.95" customHeight="1">
      <c r="B4" s="20"/>
      <c r="D4" s="141" t="s">
        <v>132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14</v>
      </c>
      <c r="L6" s="20"/>
    </row>
    <row r="7" spans="2:12" s="1" customFormat="1" ht="16.5" customHeight="1">
      <c r="B7" s="20"/>
      <c r="E7" s="144" t="str">
        <f>'Rekapitulace stavby'!K6</f>
        <v>Svratouch, protipovodňové úpravy potoka Řivnáč</v>
      </c>
      <c r="F7" s="143"/>
      <c r="G7" s="143"/>
      <c r="H7" s="143"/>
      <c r="L7" s="20"/>
    </row>
    <row r="8" spans="1:31" s="2" customFormat="1" ht="12" customHeight="1">
      <c r="A8" s="32"/>
      <c r="B8" s="38"/>
      <c r="C8" s="32"/>
      <c r="D8" s="143" t="s">
        <v>133</v>
      </c>
      <c r="E8" s="32"/>
      <c r="F8" s="32"/>
      <c r="G8" s="32"/>
      <c r="H8" s="32"/>
      <c r="I8" s="32"/>
      <c r="J8" s="32"/>
      <c r="K8" s="32"/>
      <c r="L8" s="56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8"/>
      <c r="C9" s="32"/>
      <c r="D9" s="32"/>
      <c r="E9" s="145" t="s">
        <v>1579</v>
      </c>
      <c r="F9" s="32"/>
      <c r="G9" s="32"/>
      <c r="H9" s="32"/>
      <c r="I9" s="32"/>
      <c r="J9" s="32"/>
      <c r="K9" s="32"/>
      <c r="L9" s="56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32"/>
      <c r="J10" s="32"/>
      <c r="K10" s="32"/>
      <c r="L10" s="56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43" t="s">
        <v>16</v>
      </c>
      <c r="E11" s="32"/>
      <c r="F11" s="134" t="s">
        <v>1</v>
      </c>
      <c r="G11" s="32"/>
      <c r="H11" s="32"/>
      <c r="I11" s="143" t="s">
        <v>17</v>
      </c>
      <c r="J11" s="134" t="s">
        <v>1</v>
      </c>
      <c r="K11" s="32"/>
      <c r="L11" s="56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43" t="s">
        <v>18</v>
      </c>
      <c r="E12" s="32"/>
      <c r="F12" s="134" t="s">
        <v>19</v>
      </c>
      <c r="G12" s="32"/>
      <c r="H12" s="32"/>
      <c r="I12" s="143" t="s">
        <v>20</v>
      </c>
      <c r="J12" s="146" t="str">
        <f>'Rekapitulace stavby'!AN8</f>
        <v>23. 10. 2020</v>
      </c>
      <c r="K12" s="32"/>
      <c r="L12" s="56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32"/>
      <c r="J13" s="32"/>
      <c r="K13" s="32"/>
      <c r="L13" s="56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43" t="s">
        <v>22</v>
      </c>
      <c r="E14" s="32"/>
      <c r="F14" s="32"/>
      <c r="G14" s="32"/>
      <c r="H14" s="32"/>
      <c r="I14" s="143" t="s">
        <v>23</v>
      </c>
      <c r="J14" s="134" t="s">
        <v>1</v>
      </c>
      <c r="K14" s="32"/>
      <c r="L14" s="56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34" t="s">
        <v>24</v>
      </c>
      <c r="F15" s="32"/>
      <c r="G15" s="32"/>
      <c r="H15" s="32"/>
      <c r="I15" s="143" t="s">
        <v>25</v>
      </c>
      <c r="J15" s="134" t="s">
        <v>1</v>
      </c>
      <c r="K15" s="32"/>
      <c r="L15" s="56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32"/>
      <c r="J16" s="32"/>
      <c r="K16" s="32"/>
      <c r="L16" s="56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43" t="s">
        <v>26</v>
      </c>
      <c r="E17" s="32"/>
      <c r="F17" s="32"/>
      <c r="G17" s="32"/>
      <c r="H17" s="32"/>
      <c r="I17" s="143" t="s">
        <v>23</v>
      </c>
      <c r="J17" s="134" t="str">
        <f>'Rekapitulace stavby'!AN13</f>
        <v/>
      </c>
      <c r="K17" s="32"/>
      <c r="L17" s="56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134" t="str">
        <f>'Rekapitulace stavby'!E14</f>
        <v xml:space="preserve"> </v>
      </c>
      <c r="F18" s="134"/>
      <c r="G18" s="134"/>
      <c r="H18" s="134"/>
      <c r="I18" s="143" t="s">
        <v>25</v>
      </c>
      <c r="J18" s="134" t="str">
        <f>'Rekapitulace stavby'!AN14</f>
        <v/>
      </c>
      <c r="K18" s="32"/>
      <c r="L18" s="56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32"/>
      <c r="J19" s="32"/>
      <c r="K19" s="32"/>
      <c r="L19" s="56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43" t="s">
        <v>28</v>
      </c>
      <c r="E20" s="32"/>
      <c r="F20" s="32"/>
      <c r="G20" s="32"/>
      <c r="H20" s="32"/>
      <c r="I20" s="143" t="s">
        <v>23</v>
      </c>
      <c r="J20" s="134" t="s">
        <v>1</v>
      </c>
      <c r="K20" s="32"/>
      <c r="L20" s="56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34" t="s">
        <v>30</v>
      </c>
      <c r="F21" s="32"/>
      <c r="G21" s="32"/>
      <c r="H21" s="32"/>
      <c r="I21" s="143" t="s">
        <v>25</v>
      </c>
      <c r="J21" s="134" t="s">
        <v>1</v>
      </c>
      <c r="K21" s="32"/>
      <c r="L21" s="56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32"/>
      <c r="J22" s="32"/>
      <c r="K22" s="32"/>
      <c r="L22" s="56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43" t="s">
        <v>33</v>
      </c>
      <c r="E23" s="32"/>
      <c r="F23" s="32"/>
      <c r="G23" s="32"/>
      <c r="H23" s="32"/>
      <c r="I23" s="143" t="s">
        <v>23</v>
      </c>
      <c r="J23" s="134" t="s">
        <v>1</v>
      </c>
      <c r="K23" s="32"/>
      <c r="L23" s="56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34" t="s">
        <v>30</v>
      </c>
      <c r="F24" s="32"/>
      <c r="G24" s="32"/>
      <c r="H24" s="32"/>
      <c r="I24" s="143" t="s">
        <v>25</v>
      </c>
      <c r="J24" s="134" t="s">
        <v>1</v>
      </c>
      <c r="K24" s="32"/>
      <c r="L24" s="5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32"/>
      <c r="J25" s="32"/>
      <c r="K25" s="32"/>
      <c r="L25" s="56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43" t="s">
        <v>34</v>
      </c>
      <c r="E26" s="32"/>
      <c r="F26" s="32"/>
      <c r="G26" s="32"/>
      <c r="H26" s="32"/>
      <c r="I26" s="32"/>
      <c r="J26" s="32"/>
      <c r="K26" s="32"/>
      <c r="L26" s="56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32"/>
      <c r="J28" s="32"/>
      <c r="K28" s="32"/>
      <c r="L28" s="56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51"/>
      <c r="E29" s="151"/>
      <c r="F29" s="151"/>
      <c r="G29" s="151"/>
      <c r="H29" s="151"/>
      <c r="I29" s="151"/>
      <c r="J29" s="151"/>
      <c r="K29" s="151"/>
      <c r="L29" s="56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2" t="s">
        <v>35</v>
      </c>
      <c r="E30" s="32"/>
      <c r="F30" s="32"/>
      <c r="G30" s="32"/>
      <c r="H30" s="32"/>
      <c r="I30" s="32"/>
      <c r="J30" s="153">
        <f>ROUND(J124,2)</f>
        <v>2798921.6</v>
      </c>
      <c r="K30" s="32"/>
      <c r="L30" s="56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51"/>
      <c r="E31" s="151"/>
      <c r="F31" s="151"/>
      <c r="G31" s="151"/>
      <c r="H31" s="151"/>
      <c r="I31" s="151"/>
      <c r="J31" s="151"/>
      <c r="K31" s="151"/>
      <c r="L31" s="56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4" t="s">
        <v>37</v>
      </c>
      <c r="G32" s="32"/>
      <c r="H32" s="32"/>
      <c r="I32" s="154" t="s">
        <v>36</v>
      </c>
      <c r="J32" s="154" t="s">
        <v>38</v>
      </c>
      <c r="K32" s="32"/>
      <c r="L32" s="56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5" t="s">
        <v>39</v>
      </c>
      <c r="E33" s="143" t="s">
        <v>40</v>
      </c>
      <c r="F33" s="156">
        <f>ROUND((SUM(BE124:BE312)),2)</f>
        <v>2798921.6</v>
      </c>
      <c r="G33" s="32"/>
      <c r="H33" s="32"/>
      <c r="I33" s="157">
        <v>0.21</v>
      </c>
      <c r="J33" s="156">
        <f>ROUND(((SUM(BE124:BE312))*I33),2)</f>
        <v>587773.54</v>
      </c>
      <c r="K33" s="32"/>
      <c r="L33" s="56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43" t="s">
        <v>41</v>
      </c>
      <c r="F34" s="156">
        <f>ROUND((SUM(BF124:BF312)),2)</f>
        <v>0</v>
      </c>
      <c r="G34" s="32"/>
      <c r="H34" s="32"/>
      <c r="I34" s="157">
        <v>0.15</v>
      </c>
      <c r="J34" s="156">
        <f>ROUND(((SUM(BF124:BF312))*I34),2)</f>
        <v>0</v>
      </c>
      <c r="K34" s="32"/>
      <c r="L34" s="56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43" t="s">
        <v>42</v>
      </c>
      <c r="F35" s="156">
        <f>ROUND((SUM(BG124:BG312)),2)</f>
        <v>0</v>
      </c>
      <c r="G35" s="32"/>
      <c r="H35" s="32"/>
      <c r="I35" s="157">
        <v>0.21</v>
      </c>
      <c r="J35" s="156">
        <f>0</f>
        <v>0</v>
      </c>
      <c r="K35" s="32"/>
      <c r="L35" s="56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43" t="s">
        <v>43</v>
      </c>
      <c r="F36" s="156">
        <f>ROUND((SUM(BH124:BH312)),2)</f>
        <v>0</v>
      </c>
      <c r="G36" s="32"/>
      <c r="H36" s="32"/>
      <c r="I36" s="157">
        <v>0.15</v>
      </c>
      <c r="J36" s="156">
        <f>0</f>
        <v>0</v>
      </c>
      <c r="K36" s="32"/>
      <c r="L36" s="56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43" t="s">
        <v>44</v>
      </c>
      <c r="F37" s="156">
        <f>ROUND((SUM(BI124:BI312)),2)</f>
        <v>0</v>
      </c>
      <c r="G37" s="32"/>
      <c r="H37" s="32"/>
      <c r="I37" s="157">
        <v>0</v>
      </c>
      <c r="J37" s="156">
        <f>0</f>
        <v>0</v>
      </c>
      <c r="K37" s="32"/>
      <c r="L37" s="56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32"/>
      <c r="J38" s="32"/>
      <c r="K38" s="32"/>
      <c r="L38" s="56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8"/>
      <c r="D39" s="159" t="s">
        <v>45</v>
      </c>
      <c r="E39" s="160"/>
      <c r="F39" s="160"/>
      <c r="G39" s="161" t="s">
        <v>46</v>
      </c>
      <c r="H39" s="162" t="s">
        <v>47</v>
      </c>
      <c r="I39" s="160"/>
      <c r="J39" s="163">
        <f>SUM(J30:J37)</f>
        <v>3386695.14</v>
      </c>
      <c r="K39" s="164"/>
      <c r="L39" s="56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32"/>
      <c r="J40" s="32"/>
      <c r="K40" s="32"/>
      <c r="L40" s="56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6"/>
      <c r="D50" s="165" t="s">
        <v>48</v>
      </c>
      <c r="E50" s="166"/>
      <c r="F50" s="166"/>
      <c r="G50" s="165" t="s">
        <v>49</v>
      </c>
      <c r="H50" s="166"/>
      <c r="I50" s="166"/>
      <c r="J50" s="166"/>
      <c r="K50" s="166"/>
      <c r="L50" s="56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2"/>
      <c r="B61" s="38"/>
      <c r="C61" s="32"/>
      <c r="D61" s="167" t="s">
        <v>50</v>
      </c>
      <c r="E61" s="168"/>
      <c r="F61" s="169" t="s">
        <v>51</v>
      </c>
      <c r="G61" s="167" t="s">
        <v>50</v>
      </c>
      <c r="H61" s="168"/>
      <c r="I61" s="168"/>
      <c r="J61" s="170" t="s">
        <v>51</v>
      </c>
      <c r="K61" s="168"/>
      <c r="L61" s="56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2"/>
      <c r="B65" s="38"/>
      <c r="C65" s="32"/>
      <c r="D65" s="165" t="s">
        <v>52</v>
      </c>
      <c r="E65" s="171"/>
      <c r="F65" s="171"/>
      <c r="G65" s="165" t="s">
        <v>53</v>
      </c>
      <c r="H65" s="171"/>
      <c r="I65" s="171"/>
      <c r="J65" s="171"/>
      <c r="K65" s="171"/>
      <c r="L65" s="56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2"/>
      <c r="B76" s="38"/>
      <c r="C76" s="32"/>
      <c r="D76" s="167" t="s">
        <v>50</v>
      </c>
      <c r="E76" s="168"/>
      <c r="F76" s="169" t="s">
        <v>51</v>
      </c>
      <c r="G76" s="167" t="s">
        <v>50</v>
      </c>
      <c r="H76" s="168"/>
      <c r="I76" s="168"/>
      <c r="J76" s="170" t="s">
        <v>51</v>
      </c>
      <c r="K76" s="168"/>
      <c r="L76" s="56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56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56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3" t="s">
        <v>137</v>
      </c>
      <c r="D82" s="34"/>
      <c r="E82" s="34"/>
      <c r="F82" s="34"/>
      <c r="G82" s="34"/>
      <c r="H82" s="34"/>
      <c r="I82" s="34"/>
      <c r="J82" s="34"/>
      <c r="K82" s="34"/>
      <c r="L82" s="56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9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76" t="str">
        <f>E7</f>
        <v>Svratouch, protipovodňové úpravy potoka Řivnáč</v>
      </c>
      <c r="F85" s="29"/>
      <c r="G85" s="29"/>
      <c r="H85" s="29"/>
      <c r="I85" s="34"/>
      <c r="J85" s="34"/>
      <c r="K85" s="34"/>
      <c r="L85" s="56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9" t="s">
        <v>133</v>
      </c>
      <c r="D86" s="34"/>
      <c r="E86" s="34"/>
      <c r="F86" s="34"/>
      <c r="G86" s="34"/>
      <c r="H86" s="34"/>
      <c r="I86" s="34"/>
      <c r="J86" s="34"/>
      <c r="K86" s="34"/>
      <c r="L86" s="56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69" t="str">
        <f>E9</f>
        <v>SO 05 - Opěrné stěny a pažení</v>
      </c>
      <c r="F87" s="34"/>
      <c r="G87" s="34"/>
      <c r="H87" s="34"/>
      <c r="I87" s="34"/>
      <c r="J87" s="34"/>
      <c r="K87" s="34"/>
      <c r="L87" s="56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9" t="s">
        <v>18</v>
      </c>
      <c r="D89" s="34"/>
      <c r="E89" s="34"/>
      <c r="F89" s="26" t="str">
        <f>F12</f>
        <v>Svratouch</v>
      </c>
      <c r="G89" s="34"/>
      <c r="H89" s="34"/>
      <c r="I89" s="29" t="s">
        <v>20</v>
      </c>
      <c r="J89" s="72" t="str">
        <f>IF(J12="","",J12)</f>
        <v>23. 10. 2020</v>
      </c>
      <c r="K89" s="34"/>
      <c r="L89" s="56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9" t="s">
        <v>22</v>
      </c>
      <c r="D91" s="34"/>
      <c r="E91" s="34"/>
      <c r="F91" s="26" t="str">
        <f>E15</f>
        <v>Obec Svratouch</v>
      </c>
      <c r="G91" s="34"/>
      <c r="H91" s="34"/>
      <c r="I91" s="29" t="s">
        <v>28</v>
      </c>
      <c r="J91" s="30" t="str">
        <f>E21</f>
        <v>Envicons, s.r.o.</v>
      </c>
      <c r="K91" s="34"/>
      <c r="L91" s="56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9" t="s">
        <v>26</v>
      </c>
      <c r="D92" s="34"/>
      <c r="E92" s="34"/>
      <c r="F92" s="26" t="str">
        <f>IF(E18="","",E18)</f>
        <v xml:space="preserve"> </v>
      </c>
      <c r="G92" s="34"/>
      <c r="H92" s="34"/>
      <c r="I92" s="29" t="s">
        <v>33</v>
      </c>
      <c r="J92" s="30" t="str">
        <f>E24</f>
        <v>Envicons, s.r.o.</v>
      </c>
      <c r="K92" s="34"/>
      <c r="L92" s="56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77" t="s">
        <v>138</v>
      </c>
      <c r="D94" s="178"/>
      <c r="E94" s="178"/>
      <c r="F94" s="178"/>
      <c r="G94" s="178"/>
      <c r="H94" s="178"/>
      <c r="I94" s="178"/>
      <c r="J94" s="179" t="s">
        <v>139</v>
      </c>
      <c r="K94" s="178"/>
      <c r="L94" s="56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0" t="s">
        <v>140</v>
      </c>
      <c r="D96" s="34"/>
      <c r="E96" s="34"/>
      <c r="F96" s="34"/>
      <c r="G96" s="34"/>
      <c r="H96" s="34"/>
      <c r="I96" s="34"/>
      <c r="J96" s="103">
        <f>J124</f>
        <v>2798921.6</v>
      </c>
      <c r="K96" s="34"/>
      <c r="L96" s="56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141</v>
      </c>
    </row>
    <row r="97" spans="1:31" s="9" customFormat="1" ht="24.95" customHeight="1">
      <c r="A97" s="9"/>
      <c r="B97" s="181"/>
      <c r="C97" s="182"/>
      <c r="D97" s="183" t="s">
        <v>142</v>
      </c>
      <c r="E97" s="184"/>
      <c r="F97" s="184"/>
      <c r="G97" s="184"/>
      <c r="H97" s="184"/>
      <c r="I97" s="184"/>
      <c r="J97" s="185">
        <f>J125</f>
        <v>2798921.6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26"/>
      <c r="D98" s="188" t="s">
        <v>143</v>
      </c>
      <c r="E98" s="189"/>
      <c r="F98" s="189"/>
      <c r="G98" s="189"/>
      <c r="H98" s="189"/>
      <c r="I98" s="189"/>
      <c r="J98" s="190">
        <f>J126</f>
        <v>564278.8099999999</v>
      </c>
      <c r="K98" s="126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26"/>
      <c r="D99" s="188" t="s">
        <v>214</v>
      </c>
      <c r="E99" s="189"/>
      <c r="F99" s="189"/>
      <c r="G99" s="189"/>
      <c r="H99" s="189"/>
      <c r="I99" s="189"/>
      <c r="J99" s="190">
        <f>J214</f>
        <v>53678.46</v>
      </c>
      <c r="K99" s="126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26"/>
      <c r="D100" s="188" t="s">
        <v>215</v>
      </c>
      <c r="E100" s="189"/>
      <c r="F100" s="189"/>
      <c r="G100" s="189"/>
      <c r="H100" s="189"/>
      <c r="I100" s="189"/>
      <c r="J100" s="190">
        <f>J230</f>
        <v>1709274.9000000001</v>
      </c>
      <c r="K100" s="126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26"/>
      <c r="D101" s="188" t="s">
        <v>216</v>
      </c>
      <c r="E101" s="189"/>
      <c r="F101" s="189"/>
      <c r="G101" s="189"/>
      <c r="H101" s="189"/>
      <c r="I101" s="189"/>
      <c r="J101" s="190">
        <f>J265</f>
        <v>40052</v>
      </c>
      <c r="K101" s="126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26"/>
      <c r="D102" s="188" t="s">
        <v>144</v>
      </c>
      <c r="E102" s="189"/>
      <c r="F102" s="189"/>
      <c r="G102" s="189"/>
      <c r="H102" s="189"/>
      <c r="I102" s="189"/>
      <c r="J102" s="190">
        <f>J270</f>
        <v>197360.46</v>
      </c>
      <c r="K102" s="126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26"/>
      <c r="D103" s="188" t="s">
        <v>343</v>
      </c>
      <c r="E103" s="189"/>
      <c r="F103" s="189"/>
      <c r="G103" s="189"/>
      <c r="H103" s="189"/>
      <c r="I103" s="189"/>
      <c r="J103" s="190">
        <f>J291</f>
        <v>157789.75</v>
      </c>
      <c r="K103" s="126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26"/>
      <c r="D104" s="188" t="s">
        <v>217</v>
      </c>
      <c r="E104" s="189"/>
      <c r="F104" s="189"/>
      <c r="G104" s="189"/>
      <c r="H104" s="189"/>
      <c r="I104" s="189"/>
      <c r="J104" s="190">
        <f>J310</f>
        <v>76487.22</v>
      </c>
      <c r="K104" s="126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2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56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6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3" t="s">
        <v>145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9" t="s">
        <v>14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4"/>
      <c r="D114" s="34"/>
      <c r="E114" s="176" t="str">
        <f>E7</f>
        <v>Svratouch, protipovodňové úpravy potoka Řivnáč</v>
      </c>
      <c r="F114" s="29"/>
      <c r="G114" s="29"/>
      <c r="H114" s="29"/>
      <c r="I114" s="34"/>
      <c r="J114" s="34"/>
      <c r="K114" s="34"/>
      <c r="L114" s="56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9" t="s">
        <v>133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4"/>
      <c r="D116" s="34"/>
      <c r="E116" s="69" t="str">
        <f>E9</f>
        <v>SO 05 - Opěrné stěny a pažení</v>
      </c>
      <c r="F116" s="34"/>
      <c r="G116" s="34"/>
      <c r="H116" s="34"/>
      <c r="I116" s="34"/>
      <c r="J116" s="34"/>
      <c r="K116" s="34"/>
      <c r="L116" s="56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9" t="s">
        <v>18</v>
      </c>
      <c r="D118" s="34"/>
      <c r="E118" s="34"/>
      <c r="F118" s="26" t="str">
        <f>F12</f>
        <v>Svratouch</v>
      </c>
      <c r="G118" s="34"/>
      <c r="H118" s="34"/>
      <c r="I118" s="29" t="s">
        <v>20</v>
      </c>
      <c r="J118" s="72" t="str">
        <f>IF(J12="","",J12)</f>
        <v>23. 10. 2020</v>
      </c>
      <c r="K118" s="34"/>
      <c r="L118" s="56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15" customHeight="1">
      <c r="A120" s="32"/>
      <c r="B120" s="33"/>
      <c r="C120" s="29" t="s">
        <v>22</v>
      </c>
      <c r="D120" s="34"/>
      <c r="E120" s="34"/>
      <c r="F120" s="26" t="str">
        <f>E15</f>
        <v>Obec Svratouch</v>
      </c>
      <c r="G120" s="34"/>
      <c r="H120" s="34"/>
      <c r="I120" s="29" t="s">
        <v>28</v>
      </c>
      <c r="J120" s="30" t="str">
        <f>E21</f>
        <v>Envicons, s.r.o.</v>
      </c>
      <c r="K120" s="34"/>
      <c r="L120" s="56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15" customHeight="1">
      <c r="A121" s="32"/>
      <c r="B121" s="33"/>
      <c r="C121" s="29" t="s">
        <v>26</v>
      </c>
      <c r="D121" s="34"/>
      <c r="E121" s="34"/>
      <c r="F121" s="26" t="str">
        <f>IF(E18="","",E18)</f>
        <v xml:space="preserve"> </v>
      </c>
      <c r="G121" s="34"/>
      <c r="H121" s="34"/>
      <c r="I121" s="29" t="s">
        <v>33</v>
      </c>
      <c r="J121" s="30" t="str">
        <f>E24</f>
        <v>Envicons, s.r.o.</v>
      </c>
      <c r="K121" s="34"/>
      <c r="L121" s="56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0.3" customHeight="1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11" customFormat="1" ht="29.25" customHeight="1">
      <c r="A123" s="192"/>
      <c r="B123" s="193"/>
      <c r="C123" s="194" t="s">
        <v>146</v>
      </c>
      <c r="D123" s="195" t="s">
        <v>60</v>
      </c>
      <c r="E123" s="195" t="s">
        <v>56</v>
      </c>
      <c r="F123" s="195" t="s">
        <v>57</v>
      </c>
      <c r="G123" s="195" t="s">
        <v>147</v>
      </c>
      <c r="H123" s="195" t="s">
        <v>148</v>
      </c>
      <c r="I123" s="195" t="s">
        <v>149</v>
      </c>
      <c r="J123" s="195" t="s">
        <v>139</v>
      </c>
      <c r="K123" s="196" t="s">
        <v>150</v>
      </c>
      <c r="L123" s="197"/>
      <c r="M123" s="93" t="s">
        <v>1</v>
      </c>
      <c r="N123" s="94" t="s">
        <v>39</v>
      </c>
      <c r="O123" s="94" t="s">
        <v>151</v>
      </c>
      <c r="P123" s="94" t="s">
        <v>152</v>
      </c>
      <c r="Q123" s="94" t="s">
        <v>153</v>
      </c>
      <c r="R123" s="94" t="s">
        <v>154</v>
      </c>
      <c r="S123" s="94" t="s">
        <v>155</v>
      </c>
      <c r="T123" s="95" t="s">
        <v>156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2"/>
      <c r="B124" s="33"/>
      <c r="C124" s="100" t="s">
        <v>157</v>
      </c>
      <c r="D124" s="34"/>
      <c r="E124" s="34"/>
      <c r="F124" s="34"/>
      <c r="G124" s="34"/>
      <c r="H124" s="34"/>
      <c r="I124" s="34"/>
      <c r="J124" s="198">
        <f>BK124</f>
        <v>2798921.6</v>
      </c>
      <c r="K124" s="34"/>
      <c r="L124" s="38"/>
      <c r="M124" s="96"/>
      <c r="N124" s="199"/>
      <c r="O124" s="97"/>
      <c r="P124" s="200">
        <f>P125</f>
        <v>3331.7959149999997</v>
      </c>
      <c r="Q124" s="97"/>
      <c r="R124" s="200">
        <f>R125</f>
        <v>281.20275511999995</v>
      </c>
      <c r="S124" s="97"/>
      <c r="T124" s="201">
        <f>T125</f>
        <v>160.97500000000002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74</v>
      </c>
      <c r="AU124" s="17" t="s">
        <v>141</v>
      </c>
      <c r="BK124" s="202">
        <f>BK125</f>
        <v>2798921.6</v>
      </c>
    </row>
    <row r="125" spans="1:63" s="12" customFormat="1" ht="25.9" customHeight="1">
      <c r="A125" s="12"/>
      <c r="B125" s="203"/>
      <c r="C125" s="204"/>
      <c r="D125" s="205" t="s">
        <v>74</v>
      </c>
      <c r="E125" s="206" t="s">
        <v>158</v>
      </c>
      <c r="F125" s="206" t="s">
        <v>159</v>
      </c>
      <c r="G125" s="204"/>
      <c r="H125" s="204"/>
      <c r="I125" s="204"/>
      <c r="J125" s="207">
        <f>BK125</f>
        <v>2798921.6</v>
      </c>
      <c r="K125" s="204"/>
      <c r="L125" s="208"/>
      <c r="M125" s="209"/>
      <c r="N125" s="210"/>
      <c r="O125" s="210"/>
      <c r="P125" s="211">
        <f>P126+P214+P230+P265+P270+P291+P310</f>
        <v>3331.7959149999997</v>
      </c>
      <c r="Q125" s="210"/>
      <c r="R125" s="211">
        <f>R126+R214+R230+R265+R270+R291+R310</f>
        <v>281.20275511999995</v>
      </c>
      <c r="S125" s="210"/>
      <c r="T125" s="212">
        <f>T126+T214+T230+T265+T270+T291+T310</f>
        <v>160.97500000000002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82</v>
      </c>
      <c r="AT125" s="214" t="s">
        <v>74</v>
      </c>
      <c r="AU125" s="214" t="s">
        <v>75</v>
      </c>
      <c r="AY125" s="213" t="s">
        <v>160</v>
      </c>
      <c r="BK125" s="215">
        <f>BK126+BK214+BK230+BK265+BK270+BK291+BK310</f>
        <v>2798921.6</v>
      </c>
    </row>
    <row r="126" spans="1:63" s="12" customFormat="1" ht="22.8" customHeight="1">
      <c r="A126" s="12"/>
      <c r="B126" s="203"/>
      <c r="C126" s="204"/>
      <c r="D126" s="205" t="s">
        <v>74</v>
      </c>
      <c r="E126" s="216" t="s">
        <v>82</v>
      </c>
      <c r="F126" s="216" t="s">
        <v>161</v>
      </c>
      <c r="G126" s="204"/>
      <c r="H126" s="204"/>
      <c r="I126" s="204"/>
      <c r="J126" s="217">
        <f>BK126</f>
        <v>564278.8099999999</v>
      </c>
      <c r="K126" s="204"/>
      <c r="L126" s="208"/>
      <c r="M126" s="209"/>
      <c r="N126" s="210"/>
      <c r="O126" s="210"/>
      <c r="P126" s="211">
        <f>SUM(P127:P213)</f>
        <v>424.618175</v>
      </c>
      <c r="Q126" s="210"/>
      <c r="R126" s="211">
        <f>SUM(R127:R213)</f>
        <v>1.419185</v>
      </c>
      <c r="S126" s="210"/>
      <c r="T126" s="212">
        <f>SUM(T127:T213)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82</v>
      </c>
      <c r="AT126" s="214" t="s">
        <v>74</v>
      </c>
      <c r="AU126" s="214" t="s">
        <v>82</v>
      </c>
      <c r="AY126" s="213" t="s">
        <v>160</v>
      </c>
      <c r="BK126" s="215">
        <f>SUM(BK127:BK213)</f>
        <v>564278.8099999999</v>
      </c>
    </row>
    <row r="127" spans="1:65" s="2" customFormat="1" ht="21.75" customHeight="1">
      <c r="A127" s="32"/>
      <c r="B127" s="33"/>
      <c r="C127" s="218" t="s">
        <v>82</v>
      </c>
      <c r="D127" s="218" t="s">
        <v>162</v>
      </c>
      <c r="E127" s="219" t="s">
        <v>1580</v>
      </c>
      <c r="F127" s="220" t="s">
        <v>1581</v>
      </c>
      <c r="G127" s="221" t="s">
        <v>165</v>
      </c>
      <c r="H127" s="222">
        <v>103.5</v>
      </c>
      <c r="I127" s="223">
        <v>24.1</v>
      </c>
      <c r="J127" s="223">
        <f>ROUND(I127*H127,2)</f>
        <v>2494.35</v>
      </c>
      <c r="K127" s="220" t="s">
        <v>173</v>
      </c>
      <c r="L127" s="38"/>
      <c r="M127" s="224" t="s">
        <v>1</v>
      </c>
      <c r="N127" s="225" t="s">
        <v>40</v>
      </c>
      <c r="O127" s="226">
        <v>0.026</v>
      </c>
      <c r="P127" s="226">
        <f>O127*H127</f>
        <v>2.691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28" t="s">
        <v>166</v>
      </c>
      <c r="AT127" s="228" t="s">
        <v>162</v>
      </c>
      <c r="AU127" s="228" t="s">
        <v>84</v>
      </c>
      <c r="AY127" s="17" t="s">
        <v>160</v>
      </c>
      <c r="BE127" s="229">
        <f>IF(N127="základní",J127,0)</f>
        <v>2494.35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7" t="s">
        <v>82</v>
      </c>
      <c r="BK127" s="229">
        <f>ROUND(I127*H127,2)</f>
        <v>2494.35</v>
      </c>
      <c r="BL127" s="17" t="s">
        <v>166</v>
      </c>
      <c r="BM127" s="228" t="s">
        <v>1582</v>
      </c>
    </row>
    <row r="128" spans="1:47" s="2" customFormat="1" ht="12">
      <c r="A128" s="32"/>
      <c r="B128" s="33"/>
      <c r="C128" s="34"/>
      <c r="D128" s="232" t="s">
        <v>175</v>
      </c>
      <c r="E128" s="34"/>
      <c r="F128" s="241" t="s">
        <v>1583</v>
      </c>
      <c r="G128" s="34"/>
      <c r="H128" s="34"/>
      <c r="I128" s="34"/>
      <c r="J128" s="34"/>
      <c r="K128" s="34"/>
      <c r="L128" s="38"/>
      <c r="M128" s="242"/>
      <c r="N128" s="243"/>
      <c r="O128" s="84"/>
      <c r="P128" s="84"/>
      <c r="Q128" s="84"/>
      <c r="R128" s="84"/>
      <c r="S128" s="84"/>
      <c r="T128" s="85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175</v>
      </c>
      <c r="AU128" s="17" t="s">
        <v>84</v>
      </c>
    </row>
    <row r="129" spans="1:51" s="14" customFormat="1" ht="12">
      <c r="A129" s="14"/>
      <c r="B129" s="244"/>
      <c r="C129" s="245"/>
      <c r="D129" s="232" t="s">
        <v>168</v>
      </c>
      <c r="E129" s="246" t="s">
        <v>1</v>
      </c>
      <c r="F129" s="247" t="s">
        <v>468</v>
      </c>
      <c r="G129" s="245"/>
      <c r="H129" s="246" t="s">
        <v>1</v>
      </c>
      <c r="I129" s="245"/>
      <c r="J129" s="245"/>
      <c r="K129" s="245"/>
      <c r="L129" s="248"/>
      <c r="M129" s="249"/>
      <c r="N129" s="250"/>
      <c r="O129" s="250"/>
      <c r="P129" s="250"/>
      <c r="Q129" s="250"/>
      <c r="R129" s="250"/>
      <c r="S129" s="250"/>
      <c r="T129" s="25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2" t="s">
        <v>168</v>
      </c>
      <c r="AU129" s="252" t="s">
        <v>84</v>
      </c>
      <c r="AV129" s="14" t="s">
        <v>82</v>
      </c>
      <c r="AW129" s="14" t="s">
        <v>32</v>
      </c>
      <c r="AX129" s="14" t="s">
        <v>75</v>
      </c>
      <c r="AY129" s="252" t="s">
        <v>160</v>
      </c>
    </row>
    <row r="130" spans="1:51" s="13" customFormat="1" ht="12">
      <c r="A130" s="13"/>
      <c r="B130" s="230"/>
      <c r="C130" s="231"/>
      <c r="D130" s="232" t="s">
        <v>168</v>
      </c>
      <c r="E130" s="233" t="s">
        <v>1</v>
      </c>
      <c r="F130" s="234" t="s">
        <v>1584</v>
      </c>
      <c r="G130" s="231"/>
      <c r="H130" s="235">
        <v>103.5</v>
      </c>
      <c r="I130" s="231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168</v>
      </c>
      <c r="AU130" s="240" t="s">
        <v>84</v>
      </c>
      <c r="AV130" s="13" t="s">
        <v>84</v>
      </c>
      <c r="AW130" s="13" t="s">
        <v>32</v>
      </c>
      <c r="AX130" s="13" t="s">
        <v>82</v>
      </c>
      <c r="AY130" s="240" t="s">
        <v>160</v>
      </c>
    </row>
    <row r="131" spans="1:65" s="2" customFormat="1" ht="21.75" customHeight="1">
      <c r="A131" s="32"/>
      <c r="B131" s="33"/>
      <c r="C131" s="218" t="s">
        <v>84</v>
      </c>
      <c r="D131" s="218" t="s">
        <v>162</v>
      </c>
      <c r="E131" s="219" t="s">
        <v>344</v>
      </c>
      <c r="F131" s="220" t="s">
        <v>345</v>
      </c>
      <c r="G131" s="221" t="s">
        <v>195</v>
      </c>
      <c r="H131" s="222">
        <v>294.075</v>
      </c>
      <c r="I131" s="223">
        <v>117</v>
      </c>
      <c r="J131" s="223">
        <f>ROUND(I131*H131,2)</f>
        <v>34406.78</v>
      </c>
      <c r="K131" s="220" t="s">
        <v>173</v>
      </c>
      <c r="L131" s="38"/>
      <c r="M131" s="224" t="s">
        <v>1</v>
      </c>
      <c r="N131" s="225" t="s">
        <v>40</v>
      </c>
      <c r="O131" s="226">
        <v>0.193</v>
      </c>
      <c r="P131" s="226">
        <f>O131*H131</f>
        <v>56.756475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28" t="s">
        <v>166</v>
      </c>
      <c r="AT131" s="228" t="s">
        <v>162</v>
      </c>
      <c r="AU131" s="228" t="s">
        <v>84</v>
      </c>
      <c r="AY131" s="17" t="s">
        <v>160</v>
      </c>
      <c r="BE131" s="229">
        <f>IF(N131="základní",J131,0)</f>
        <v>34406.78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7" t="s">
        <v>82</v>
      </c>
      <c r="BK131" s="229">
        <f>ROUND(I131*H131,2)</f>
        <v>34406.78</v>
      </c>
      <c r="BL131" s="17" t="s">
        <v>166</v>
      </c>
      <c r="BM131" s="228" t="s">
        <v>1585</v>
      </c>
    </row>
    <row r="132" spans="1:47" s="2" customFormat="1" ht="12">
      <c r="A132" s="32"/>
      <c r="B132" s="33"/>
      <c r="C132" s="34"/>
      <c r="D132" s="232" t="s">
        <v>175</v>
      </c>
      <c r="E132" s="34"/>
      <c r="F132" s="241" t="s">
        <v>347</v>
      </c>
      <c r="G132" s="34"/>
      <c r="H132" s="34"/>
      <c r="I132" s="34"/>
      <c r="J132" s="34"/>
      <c r="K132" s="34"/>
      <c r="L132" s="38"/>
      <c r="M132" s="242"/>
      <c r="N132" s="243"/>
      <c r="O132" s="84"/>
      <c r="P132" s="84"/>
      <c r="Q132" s="84"/>
      <c r="R132" s="84"/>
      <c r="S132" s="84"/>
      <c r="T132" s="85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175</v>
      </c>
      <c r="AU132" s="17" t="s">
        <v>84</v>
      </c>
    </row>
    <row r="133" spans="1:51" s="14" customFormat="1" ht="12">
      <c r="A133" s="14"/>
      <c r="B133" s="244"/>
      <c r="C133" s="245"/>
      <c r="D133" s="232" t="s">
        <v>168</v>
      </c>
      <c r="E133" s="246" t="s">
        <v>1</v>
      </c>
      <c r="F133" s="247" t="s">
        <v>486</v>
      </c>
      <c r="G133" s="245"/>
      <c r="H133" s="246" t="s">
        <v>1</v>
      </c>
      <c r="I133" s="245"/>
      <c r="J133" s="245"/>
      <c r="K133" s="245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168</v>
      </c>
      <c r="AU133" s="252" t="s">
        <v>84</v>
      </c>
      <c r="AV133" s="14" t="s">
        <v>82</v>
      </c>
      <c r="AW133" s="14" t="s">
        <v>32</v>
      </c>
      <c r="AX133" s="14" t="s">
        <v>75</v>
      </c>
      <c r="AY133" s="252" t="s">
        <v>160</v>
      </c>
    </row>
    <row r="134" spans="1:51" s="14" customFormat="1" ht="12">
      <c r="A134" s="14"/>
      <c r="B134" s="244"/>
      <c r="C134" s="245"/>
      <c r="D134" s="232" t="s">
        <v>168</v>
      </c>
      <c r="E134" s="246" t="s">
        <v>1</v>
      </c>
      <c r="F134" s="247" t="s">
        <v>1586</v>
      </c>
      <c r="G134" s="245"/>
      <c r="H134" s="246" t="s">
        <v>1</v>
      </c>
      <c r="I134" s="245"/>
      <c r="J134" s="245"/>
      <c r="K134" s="245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168</v>
      </c>
      <c r="AU134" s="252" t="s">
        <v>84</v>
      </c>
      <c r="AV134" s="14" t="s">
        <v>82</v>
      </c>
      <c r="AW134" s="14" t="s">
        <v>32</v>
      </c>
      <c r="AX134" s="14" t="s">
        <v>75</v>
      </c>
      <c r="AY134" s="252" t="s">
        <v>160</v>
      </c>
    </row>
    <row r="135" spans="1:51" s="13" customFormat="1" ht="12">
      <c r="A135" s="13"/>
      <c r="B135" s="230"/>
      <c r="C135" s="231"/>
      <c r="D135" s="232" t="s">
        <v>168</v>
      </c>
      <c r="E135" s="233" t="s">
        <v>1</v>
      </c>
      <c r="F135" s="234" t="s">
        <v>1587</v>
      </c>
      <c r="G135" s="231"/>
      <c r="H135" s="235">
        <v>294.075</v>
      </c>
      <c r="I135" s="231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168</v>
      </c>
      <c r="AU135" s="240" t="s">
        <v>84</v>
      </c>
      <c r="AV135" s="13" t="s">
        <v>84</v>
      </c>
      <c r="AW135" s="13" t="s">
        <v>32</v>
      </c>
      <c r="AX135" s="13" t="s">
        <v>82</v>
      </c>
      <c r="AY135" s="240" t="s">
        <v>160</v>
      </c>
    </row>
    <row r="136" spans="1:65" s="2" customFormat="1" ht="21.75" customHeight="1">
      <c r="A136" s="32"/>
      <c r="B136" s="33"/>
      <c r="C136" s="218" t="s">
        <v>178</v>
      </c>
      <c r="D136" s="218" t="s">
        <v>162</v>
      </c>
      <c r="E136" s="219" t="s">
        <v>225</v>
      </c>
      <c r="F136" s="220" t="s">
        <v>226</v>
      </c>
      <c r="G136" s="221" t="s">
        <v>195</v>
      </c>
      <c r="H136" s="222">
        <v>98.025</v>
      </c>
      <c r="I136" s="223">
        <v>347</v>
      </c>
      <c r="J136" s="223">
        <f>ROUND(I136*H136,2)</f>
        <v>34014.68</v>
      </c>
      <c r="K136" s="220" t="s">
        <v>173</v>
      </c>
      <c r="L136" s="38"/>
      <c r="M136" s="224" t="s">
        <v>1</v>
      </c>
      <c r="N136" s="225" t="s">
        <v>40</v>
      </c>
      <c r="O136" s="226">
        <v>0.516</v>
      </c>
      <c r="P136" s="226">
        <f>O136*H136</f>
        <v>50.58090000000001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28" t="s">
        <v>166</v>
      </c>
      <c r="AT136" s="228" t="s">
        <v>162</v>
      </c>
      <c r="AU136" s="228" t="s">
        <v>84</v>
      </c>
      <c r="AY136" s="17" t="s">
        <v>160</v>
      </c>
      <c r="BE136" s="229">
        <f>IF(N136="základní",J136,0)</f>
        <v>34014.68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7" t="s">
        <v>82</v>
      </c>
      <c r="BK136" s="229">
        <f>ROUND(I136*H136,2)</f>
        <v>34014.68</v>
      </c>
      <c r="BL136" s="17" t="s">
        <v>166</v>
      </c>
      <c r="BM136" s="228" t="s">
        <v>1588</v>
      </c>
    </row>
    <row r="137" spans="1:47" s="2" customFormat="1" ht="12">
      <c r="A137" s="32"/>
      <c r="B137" s="33"/>
      <c r="C137" s="34"/>
      <c r="D137" s="232" t="s">
        <v>175</v>
      </c>
      <c r="E137" s="34"/>
      <c r="F137" s="241" t="s">
        <v>228</v>
      </c>
      <c r="G137" s="34"/>
      <c r="H137" s="34"/>
      <c r="I137" s="34"/>
      <c r="J137" s="34"/>
      <c r="K137" s="34"/>
      <c r="L137" s="38"/>
      <c r="M137" s="242"/>
      <c r="N137" s="243"/>
      <c r="O137" s="84"/>
      <c r="P137" s="84"/>
      <c r="Q137" s="84"/>
      <c r="R137" s="84"/>
      <c r="S137" s="84"/>
      <c r="T137" s="85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175</v>
      </c>
      <c r="AU137" s="17" t="s">
        <v>84</v>
      </c>
    </row>
    <row r="138" spans="1:51" s="14" customFormat="1" ht="12">
      <c r="A138" s="14"/>
      <c r="B138" s="244"/>
      <c r="C138" s="245"/>
      <c r="D138" s="232" t="s">
        <v>168</v>
      </c>
      <c r="E138" s="246" t="s">
        <v>1</v>
      </c>
      <c r="F138" s="247" t="s">
        <v>486</v>
      </c>
      <c r="G138" s="245"/>
      <c r="H138" s="246" t="s">
        <v>1</v>
      </c>
      <c r="I138" s="245"/>
      <c r="J138" s="245"/>
      <c r="K138" s="245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168</v>
      </c>
      <c r="AU138" s="252" t="s">
        <v>84</v>
      </c>
      <c r="AV138" s="14" t="s">
        <v>82</v>
      </c>
      <c r="AW138" s="14" t="s">
        <v>32</v>
      </c>
      <c r="AX138" s="14" t="s">
        <v>75</v>
      </c>
      <c r="AY138" s="252" t="s">
        <v>160</v>
      </c>
    </row>
    <row r="139" spans="1:51" s="14" customFormat="1" ht="12">
      <c r="A139" s="14"/>
      <c r="B139" s="244"/>
      <c r="C139" s="245"/>
      <c r="D139" s="232" t="s">
        <v>168</v>
      </c>
      <c r="E139" s="246" t="s">
        <v>1</v>
      </c>
      <c r="F139" s="247" t="s">
        <v>1589</v>
      </c>
      <c r="G139" s="245"/>
      <c r="H139" s="246" t="s">
        <v>1</v>
      </c>
      <c r="I139" s="245"/>
      <c r="J139" s="245"/>
      <c r="K139" s="245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168</v>
      </c>
      <c r="AU139" s="252" t="s">
        <v>84</v>
      </c>
      <c r="AV139" s="14" t="s">
        <v>82</v>
      </c>
      <c r="AW139" s="14" t="s">
        <v>32</v>
      </c>
      <c r="AX139" s="14" t="s">
        <v>75</v>
      </c>
      <c r="AY139" s="252" t="s">
        <v>160</v>
      </c>
    </row>
    <row r="140" spans="1:51" s="13" customFormat="1" ht="12">
      <c r="A140" s="13"/>
      <c r="B140" s="230"/>
      <c r="C140" s="231"/>
      <c r="D140" s="232" t="s">
        <v>168</v>
      </c>
      <c r="E140" s="233" t="s">
        <v>1</v>
      </c>
      <c r="F140" s="234" t="s">
        <v>1590</v>
      </c>
      <c r="G140" s="231"/>
      <c r="H140" s="235">
        <v>98.025</v>
      </c>
      <c r="I140" s="231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168</v>
      </c>
      <c r="AU140" s="240" t="s">
        <v>84</v>
      </c>
      <c r="AV140" s="13" t="s">
        <v>84</v>
      </c>
      <c r="AW140" s="13" t="s">
        <v>32</v>
      </c>
      <c r="AX140" s="13" t="s">
        <v>82</v>
      </c>
      <c r="AY140" s="240" t="s">
        <v>160</v>
      </c>
    </row>
    <row r="141" spans="1:65" s="2" customFormat="1" ht="33" customHeight="1">
      <c r="A141" s="32"/>
      <c r="B141" s="33"/>
      <c r="C141" s="218" t="s">
        <v>166</v>
      </c>
      <c r="D141" s="218" t="s">
        <v>162</v>
      </c>
      <c r="E141" s="219" t="s">
        <v>1591</v>
      </c>
      <c r="F141" s="220" t="s">
        <v>1592</v>
      </c>
      <c r="G141" s="221" t="s">
        <v>172</v>
      </c>
      <c r="H141" s="222">
        <v>70.4</v>
      </c>
      <c r="I141" s="223">
        <v>1570</v>
      </c>
      <c r="J141" s="223">
        <f>ROUND(I141*H141,2)</f>
        <v>110528</v>
      </c>
      <c r="K141" s="220" t="s">
        <v>1</v>
      </c>
      <c r="L141" s="38"/>
      <c r="M141" s="224" t="s">
        <v>1</v>
      </c>
      <c r="N141" s="225" t="s">
        <v>40</v>
      </c>
      <c r="O141" s="226">
        <v>1.533</v>
      </c>
      <c r="P141" s="226">
        <f>O141*H141</f>
        <v>107.92320000000001</v>
      </c>
      <c r="Q141" s="226">
        <v>0.00133</v>
      </c>
      <c r="R141" s="226">
        <f>Q141*H141</f>
        <v>0.093632</v>
      </c>
      <c r="S141" s="226">
        <v>0</v>
      </c>
      <c r="T141" s="22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28" t="s">
        <v>166</v>
      </c>
      <c r="AT141" s="228" t="s">
        <v>162</v>
      </c>
      <c r="AU141" s="228" t="s">
        <v>84</v>
      </c>
      <c r="AY141" s="17" t="s">
        <v>160</v>
      </c>
      <c r="BE141" s="229">
        <f>IF(N141="základní",J141,0)</f>
        <v>110528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7" t="s">
        <v>82</v>
      </c>
      <c r="BK141" s="229">
        <f>ROUND(I141*H141,2)</f>
        <v>110528</v>
      </c>
      <c r="BL141" s="17" t="s">
        <v>166</v>
      </c>
      <c r="BM141" s="228" t="s">
        <v>1593</v>
      </c>
    </row>
    <row r="142" spans="1:47" s="2" customFormat="1" ht="12">
      <c r="A142" s="32"/>
      <c r="B142" s="33"/>
      <c r="C142" s="34"/>
      <c r="D142" s="232" t="s">
        <v>175</v>
      </c>
      <c r="E142" s="34"/>
      <c r="F142" s="241" t="s">
        <v>1594</v>
      </c>
      <c r="G142" s="34"/>
      <c r="H142" s="34"/>
      <c r="I142" s="34"/>
      <c r="J142" s="34"/>
      <c r="K142" s="34"/>
      <c r="L142" s="38"/>
      <c r="M142" s="242"/>
      <c r="N142" s="243"/>
      <c r="O142" s="84"/>
      <c r="P142" s="84"/>
      <c r="Q142" s="84"/>
      <c r="R142" s="84"/>
      <c r="S142" s="84"/>
      <c r="T142" s="85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175</v>
      </c>
      <c r="AU142" s="17" t="s">
        <v>84</v>
      </c>
    </row>
    <row r="143" spans="1:51" s="14" customFormat="1" ht="12">
      <c r="A143" s="14"/>
      <c r="B143" s="244"/>
      <c r="C143" s="245"/>
      <c r="D143" s="232" t="s">
        <v>168</v>
      </c>
      <c r="E143" s="246" t="s">
        <v>1</v>
      </c>
      <c r="F143" s="247" t="s">
        <v>1595</v>
      </c>
      <c r="G143" s="245"/>
      <c r="H143" s="246" t="s">
        <v>1</v>
      </c>
      <c r="I143" s="245"/>
      <c r="J143" s="245"/>
      <c r="K143" s="245"/>
      <c r="L143" s="248"/>
      <c r="M143" s="249"/>
      <c r="N143" s="250"/>
      <c r="O143" s="250"/>
      <c r="P143" s="250"/>
      <c r="Q143" s="250"/>
      <c r="R143" s="250"/>
      <c r="S143" s="250"/>
      <c r="T143" s="25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2" t="s">
        <v>168</v>
      </c>
      <c r="AU143" s="252" t="s">
        <v>84</v>
      </c>
      <c r="AV143" s="14" t="s">
        <v>82</v>
      </c>
      <c r="AW143" s="14" t="s">
        <v>32</v>
      </c>
      <c r="AX143" s="14" t="s">
        <v>75</v>
      </c>
      <c r="AY143" s="252" t="s">
        <v>160</v>
      </c>
    </row>
    <row r="144" spans="1:51" s="13" customFormat="1" ht="12">
      <c r="A144" s="13"/>
      <c r="B144" s="230"/>
      <c r="C144" s="231"/>
      <c r="D144" s="232" t="s">
        <v>168</v>
      </c>
      <c r="E144" s="233" t="s">
        <v>1</v>
      </c>
      <c r="F144" s="234" t="s">
        <v>1596</v>
      </c>
      <c r="G144" s="231"/>
      <c r="H144" s="235">
        <v>70.4</v>
      </c>
      <c r="I144" s="231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168</v>
      </c>
      <c r="AU144" s="240" t="s">
        <v>84</v>
      </c>
      <c r="AV144" s="13" t="s">
        <v>84</v>
      </c>
      <c r="AW144" s="13" t="s">
        <v>32</v>
      </c>
      <c r="AX144" s="13" t="s">
        <v>82</v>
      </c>
      <c r="AY144" s="240" t="s">
        <v>160</v>
      </c>
    </row>
    <row r="145" spans="1:65" s="2" customFormat="1" ht="16.5" customHeight="1">
      <c r="A145" s="32"/>
      <c r="B145" s="33"/>
      <c r="C145" s="270" t="s">
        <v>192</v>
      </c>
      <c r="D145" s="270" t="s">
        <v>612</v>
      </c>
      <c r="E145" s="271" t="s">
        <v>1597</v>
      </c>
      <c r="F145" s="272" t="s">
        <v>1598</v>
      </c>
      <c r="G145" s="273" t="s">
        <v>265</v>
      </c>
      <c r="H145" s="274">
        <v>1.324</v>
      </c>
      <c r="I145" s="275">
        <v>29200</v>
      </c>
      <c r="J145" s="275">
        <f>ROUND(I145*H145,2)</f>
        <v>38660.8</v>
      </c>
      <c r="K145" s="272" t="s">
        <v>173</v>
      </c>
      <c r="L145" s="276"/>
      <c r="M145" s="277" t="s">
        <v>1</v>
      </c>
      <c r="N145" s="278" t="s">
        <v>40</v>
      </c>
      <c r="O145" s="226">
        <v>0</v>
      </c>
      <c r="P145" s="226">
        <f>O145*H145</f>
        <v>0</v>
      </c>
      <c r="Q145" s="226">
        <v>1</v>
      </c>
      <c r="R145" s="226">
        <f>Q145*H145</f>
        <v>1.324</v>
      </c>
      <c r="S145" s="226">
        <v>0</v>
      </c>
      <c r="T145" s="22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28" t="s">
        <v>257</v>
      </c>
      <c r="AT145" s="228" t="s">
        <v>612</v>
      </c>
      <c r="AU145" s="228" t="s">
        <v>84</v>
      </c>
      <c r="AY145" s="17" t="s">
        <v>160</v>
      </c>
      <c r="BE145" s="229">
        <f>IF(N145="základní",J145,0)</f>
        <v>38660.8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7" t="s">
        <v>82</v>
      </c>
      <c r="BK145" s="229">
        <f>ROUND(I145*H145,2)</f>
        <v>38660.8</v>
      </c>
      <c r="BL145" s="17" t="s">
        <v>166</v>
      </c>
      <c r="BM145" s="228" t="s">
        <v>1599</v>
      </c>
    </row>
    <row r="146" spans="1:47" s="2" customFormat="1" ht="12">
      <c r="A146" s="32"/>
      <c r="B146" s="33"/>
      <c r="C146" s="34"/>
      <c r="D146" s="232" t="s">
        <v>175</v>
      </c>
      <c r="E146" s="34"/>
      <c r="F146" s="241" t="s">
        <v>1598</v>
      </c>
      <c r="G146" s="34"/>
      <c r="H146" s="34"/>
      <c r="I146" s="34"/>
      <c r="J146" s="34"/>
      <c r="K146" s="34"/>
      <c r="L146" s="38"/>
      <c r="M146" s="242"/>
      <c r="N146" s="243"/>
      <c r="O146" s="84"/>
      <c r="P146" s="84"/>
      <c r="Q146" s="84"/>
      <c r="R146" s="84"/>
      <c r="S146" s="84"/>
      <c r="T146" s="85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175</v>
      </c>
      <c r="AU146" s="17" t="s">
        <v>84</v>
      </c>
    </row>
    <row r="147" spans="1:47" s="2" customFormat="1" ht="12">
      <c r="A147" s="32"/>
      <c r="B147" s="33"/>
      <c r="C147" s="34"/>
      <c r="D147" s="232" t="s">
        <v>1143</v>
      </c>
      <c r="E147" s="34"/>
      <c r="F147" s="279" t="s">
        <v>1600</v>
      </c>
      <c r="G147" s="34"/>
      <c r="H147" s="34"/>
      <c r="I147" s="34"/>
      <c r="J147" s="34"/>
      <c r="K147" s="34"/>
      <c r="L147" s="38"/>
      <c r="M147" s="242"/>
      <c r="N147" s="243"/>
      <c r="O147" s="84"/>
      <c r="P147" s="84"/>
      <c r="Q147" s="84"/>
      <c r="R147" s="84"/>
      <c r="S147" s="84"/>
      <c r="T147" s="85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1143</v>
      </c>
      <c r="AU147" s="17" t="s">
        <v>84</v>
      </c>
    </row>
    <row r="148" spans="1:51" s="14" customFormat="1" ht="12">
      <c r="A148" s="14"/>
      <c r="B148" s="244"/>
      <c r="C148" s="245"/>
      <c r="D148" s="232" t="s">
        <v>168</v>
      </c>
      <c r="E148" s="246" t="s">
        <v>1</v>
      </c>
      <c r="F148" s="247" t="s">
        <v>1601</v>
      </c>
      <c r="G148" s="245"/>
      <c r="H148" s="246" t="s">
        <v>1</v>
      </c>
      <c r="I148" s="245"/>
      <c r="J148" s="245"/>
      <c r="K148" s="245"/>
      <c r="L148" s="248"/>
      <c r="M148" s="249"/>
      <c r="N148" s="250"/>
      <c r="O148" s="250"/>
      <c r="P148" s="250"/>
      <c r="Q148" s="250"/>
      <c r="R148" s="250"/>
      <c r="S148" s="250"/>
      <c r="T148" s="25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2" t="s">
        <v>168</v>
      </c>
      <c r="AU148" s="252" t="s">
        <v>84</v>
      </c>
      <c r="AV148" s="14" t="s">
        <v>82</v>
      </c>
      <c r="AW148" s="14" t="s">
        <v>32</v>
      </c>
      <c r="AX148" s="14" t="s">
        <v>75</v>
      </c>
      <c r="AY148" s="252" t="s">
        <v>160</v>
      </c>
    </row>
    <row r="149" spans="1:51" s="13" customFormat="1" ht="12">
      <c r="A149" s="13"/>
      <c r="B149" s="230"/>
      <c r="C149" s="231"/>
      <c r="D149" s="232" t="s">
        <v>168</v>
      </c>
      <c r="E149" s="233" t="s">
        <v>1</v>
      </c>
      <c r="F149" s="234" t="s">
        <v>1602</v>
      </c>
      <c r="G149" s="231"/>
      <c r="H149" s="235">
        <v>1.324</v>
      </c>
      <c r="I149" s="231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0" t="s">
        <v>168</v>
      </c>
      <c r="AU149" s="240" t="s">
        <v>84</v>
      </c>
      <c r="AV149" s="13" t="s">
        <v>84</v>
      </c>
      <c r="AW149" s="13" t="s">
        <v>32</v>
      </c>
      <c r="AX149" s="13" t="s">
        <v>82</v>
      </c>
      <c r="AY149" s="240" t="s">
        <v>160</v>
      </c>
    </row>
    <row r="150" spans="1:65" s="2" customFormat="1" ht="21.75" customHeight="1">
      <c r="A150" s="32"/>
      <c r="B150" s="33"/>
      <c r="C150" s="218" t="s">
        <v>199</v>
      </c>
      <c r="D150" s="218" t="s">
        <v>162</v>
      </c>
      <c r="E150" s="219" t="s">
        <v>231</v>
      </c>
      <c r="F150" s="220" t="s">
        <v>232</v>
      </c>
      <c r="G150" s="221" t="s">
        <v>195</v>
      </c>
      <c r="H150" s="222">
        <v>158.55</v>
      </c>
      <c r="I150" s="223">
        <v>259</v>
      </c>
      <c r="J150" s="223">
        <f>ROUND(I150*H150,2)</f>
        <v>41064.45</v>
      </c>
      <c r="K150" s="220" t="s">
        <v>173</v>
      </c>
      <c r="L150" s="38"/>
      <c r="M150" s="224" t="s">
        <v>1</v>
      </c>
      <c r="N150" s="225" t="s">
        <v>40</v>
      </c>
      <c r="O150" s="226">
        <v>0.087</v>
      </c>
      <c r="P150" s="226">
        <f>O150*H150</f>
        <v>13.79385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28" t="s">
        <v>166</v>
      </c>
      <c r="AT150" s="228" t="s">
        <v>162</v>
      </c>
      <c r="AU150" s="228" t="s">
        <v>84</v>
      </c>
      <c r="AY150" s="17" t="s">
        <v>160</v>
      </c>
      <c r="BE150" s="229">
        <f>IF(N150="základní",J150,0)</f>
        <v>41064.45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7" t="s">
        <v>82</v>
      </c>
      <c r="BK150" s="229">
        <f>ROUND(I150*H150,2)</f>
        <v>41064.45</v>
      </c>
      <c r="BL150" s="17" t="s">
        <v>166</v>
      </c>
      <c r="BM150" s="228" t="s">
        <v>1603</v>
      </c>
    </row>
    <row r="151" spans="1:47" s="2" customFormat="1" ht="12">
      <c r="A151" s="32"/>
      <c r="B151" s="33"/>
      <c r="C151" s="34"/>
      <c r="D151" s="232" t="s">
        <v>175</v>
      </c>
      <c r="E151" s="34"/>
      <c r="F151" s="241" t="s">
        <v>234</v>
      </c>
      <c r="G151" s="34"/>
      <c r="H151" s="34"/>
      <c r="I151" s="34"/>
      <c r="J151" s="34"/>
      <c r="K151" s="34"/>
      <c r="L151" s="38"/>
      <c r="M151" s="242"/>
      <c r="N151" s="243"/>
      <c r="O151" s="84"/>
      <c r="P151" s="84"/>
      <c r="Q151" s="84"/>
      <c r="R151" s="84"/>
      <c r="S151" s="84"/>
      <c r="T151" s="85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175</v>
      </c>
      <c r="AU151" s="17" t="s">
        <v>84</v>
      </c>
    </row>
    <row r="152" spans="1:51" s="14" customFormat="1" ht="12">
      <c r="A152" s="14"/>
      <c r="B152" s="244"/>
      <c r="C152" s="245"/>
      <c r="D152" s="232" t="s">
        <v>168</v>
      </c>
      <c r="E152" s="246" t="s">
        <v>1</v>
      </c>
      <c r="F152" s="247" t="s">
        <v>468</v>
      </c>
      <c r="G152" s="245"/>
      <c r="H152" s="246" t="s">
        <v>1</v>
      </c>
      <c r="I152" s="245"/>
      <c r="J152" s="245"/>
      <c r="K152" s="245"/>
      <c r="L152" s="248"/>
      <c r="M152" s="249"/>
      <c r="N152" s="250"/>
      <c r="O152" s="250"/>
      <c r="P152" s="250"/>
      <c r="Q152" s="250"/>
      <c r="R152" s="250"/>
      <c r="S152" s="250"/>
      <c r="T152" s="25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2" t="s">
        <v>168</v>
      </c>
      <c r="AU152" s="252" t="s">
        <v>84</v>
      </c>
      <c r="AV152" s="14" t="s">
        <v>82</v>
      </c>
      <c r="AW152" s="14" t="s">
        <v>32</v>
      </c>
      <c r="AX152" s="14" t="s">
        <v>75</v>
      </c>
      <c r="AY152" s="252" t="s">
        <v>160</v>
      </c>
    </row>
    <row r="153" spans="1:51" s="13" customFormat="1" ht="12">
      <c r="A153" s="13"/>
      <c r="B153" s="230"/>
      <c r="C153" s="231"/>
      <c r="D153" s="232" t="s">
        <v>168</v>
      </c>
      <c r="E153" s="233" t="s">
        <v>1</v>
      </c>
      <c r="F153" s="234" t="s">
        <v>1604</v>
      </c>
      <c r="G153" s="231"/>
      <c r="H153" s="235">
        <v>158.55</v>
      </c>
      <c r="I153" s="231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168</v>
      </c>
      <c r="AU153" s="240" t="s">
        <v>84</v>
      </c>
      <c r="AV153" s="13" t="s">
        <v>84</v>
      </c>
      <c r="AW153" s="13" t="s">
        <v>32</v>
      </c>
      <c r="AX153" s="13" t="s">
        <v>82</v>
      </c>
      <c r="AY153" s="240" t="s">
        <v>160</v>
      </c>
    </row>
    <row r="154" spans="1:65" s="2" customFormat="1" ht="33" customHeight="1">
      <c r="A154" s="32"/>
      <c r="B154" s="33"/>
      <c r="C154" s="218" t="s">
        <v>207</v>
      </c>
      <c r="D154" s="218" t="s">
        <v>162</v>
      </c>
      <c r="E154" s="219" t="s">
        <v>237</v>
      </c>
      <c r="F154" s="220" t="s">
        <v>238</v>
      </c>
      <c r="G154" s="221" t="s">
        <v>195</v>
      </c>
      <c r="H154" s="222">
        <v>3171</v>
      </c>
      <c r="I154" s="223">
        <v>19.8</v>
      </c>
      <c r="J154" s="223">
        <f>ROUND(I154*H154,2)</f>
        <v>62785.8</v>
      </c>
      <c r="K154" s="220" t="s">
        <v>173</v>
      </c>
      <c r="L154" s="38"/>
      <c r="M154" s="224" t="s">
        <v>1</v>
      </c>
      <c r="N154" s="225" t="s">
        <v>40</v>
      </c>
      <c r="O154" s="226">
        <v>0.005</v>
      </c>
      <c r="P154" s="226">
        <f>O154*H154</f>
        <v>15.855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28" t="s">
        <v>166</v>
      </c>
      <c r="AT154" s="228" t="s">
        <v>162</v>
      </c>
      <c r="AU154" s="228" t="s">
        <v>84</v>
      </c>
      <c r="AY154" s="17" t="s">
        <v>160</v>
      </c>
      <c r="BE154" s="229">
        <f>IF(N154="základní",J154,0)</f>
        <v>62785.8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7" t="s">
        <v>82</v>
      </c>
      <c r="BK154" s="229">
        <f>ROUND(I154*H154,2)</f>
        <v>62785.8</v>
      </c>
      <c r="BL154" s="17" t="s">
        <v>166</v>
      </c>
      <c r="BM154" s="228" t="s">
        <v>1605</v>
      </c>
    </row>
    <row r="155" spans="1:47" s="2" customFormat="1" ht="12">
      <c r="A155" s="32"/>
      <c r="B155" s="33"/>
      <c r="C155" s="34"/>
      <c r="D155" s="232" t="s">
        <v>175</v>
      </c>
      <c r="E155" s="34"/>
      <c r="F155" s="241" t="s">
        <v>240</v>
      </c>
      <c r="G155" s="34"/>
      <c r="H155" s="34"/>
      <c r="I155" s="34"/>
      <c r="J155" s="34"/>
      <c r="K155" s="34"/>
      <c r="L155" s="38"/>
      <c r="M155" s="242"/>
      <c r="N155" s="243"/>
      <c r="O155" s="84"/>
      <c r="P155" s="84"/>
      <c r="Q155" s="84"/>
      <c r="R155" s="84"/>
      <c r="S155" s="84"/>
      <c r="T155" s="85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175</v>
      </c>
      <c r="AU155" s="17" t="s">
        <v>84</v>
      </c>
    </row>
    <row r="156" spans="1:51" s="14" customFormat="1" ht="12">
      <c r="A156" s="14"/>
      <c r="B156" s="244"/>
      <c r="C156" s="245"/>
      <c r="D156" s="232" t="s">
        <v>168</v>
      </c>
      <c r="E156" s="246" t="s">
        <v>1</v>
      </c>
      <c r="F156" s="247" t="s">
        <v>468</v>
      </c>
      <c r="G156" s="245"/>
      <c r="H156" s="246" t="s">
        <v>1</v>
      </c>
      <c r="I156" s="245"/>
      <c r="J156" s="245"/>
      <c r="K156" s="245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168</v>
      </c>
      <c r="AU156" s="252" t="s">
        <v>84</v>
      </c>
      <c r="AV156" s="14" t="s">
        <v>82</v>
      </c>
      <c r="AW156" s="14" t="s">
        <v>32</v>
      </c>
      <c r="AX156" s="14" t="s">
        <v>75</v>
      </c>
      <c r="AY156" s="252" t="s">
        <v>160</v>
      </c>
    </row>
    <row r="157" spans="1:51" s="14" customFormat="1" ht="12">
      <c r="A157" s="14"/>
      <c r="B157" s="244"/>
      <c r="C157" s="245"/>
      <c r="D157" s="232" t="s">
        <v>168</v>
      </c>
      <c r="E157" s="246" t="s">
        <v>1</v>
      </c>
      <c r="F157" s="247" t="s">
        <v>1606</v>
      </c>
      <c r="G157" s="245"/>
      <c r="H157" s="246" t="s">
        <v>1</v>
      </c>
      <c r="I157" s="245"/>
      <c r="J157" s="245"/>
      <c r="K157" s="245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168</v>
      </c>
      <c r="AU157" s="252" t="s">
        <v>84</v>
      </c>
      <c r="AV157" s="14" t="s">
        <v>82</v>
      </c>
      <c r="AW157" s="14" t="s">
        <v>32</v>
      </c>
      <c r="AX157" s="14" t="s">
        <v>75</v>
      </c>
      <c r="AY157" s="252" t="s">
        <v>160</v>
      </c>
    </row>
    <row r="158" spans="1:51" s="13" customFormat="1" ht="12">
      <c r="A158" s="13"/>
      <c r="B158" s="230"/>
      <c r="C158" s="231"/>
      <c r="D158" s="232" t="s">
        <v>168</v>
      </c>
      <c r="E158" s="233" t="s">
        <v>1</v>
      </c>
      <c r="F158" s="234" t="s">
        <v>1607</v>
      </c>
      <c r="G158" s="231"/>
      <c r="H158" s="235">
        <v>3171</v>
      </c>
      <c r="I158" s="231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0" t="s">
        <v>168</v>
      </c>
      <c r="AU158" s="240" t="s">
        <v>84</v>
      </c>
      <c r="AV158" s="13" t="s">
        <v>84</v>
      </c>
      <c r="AW158" s="13" t="s">
        <v>32</v>
      </c>
      <c r="AX158" s="13" t="s">
        <v>82</v>
      </c>
      <c r="AY158" s="240" t="s">
        <v>160</v>
      </c>
    </row>
    <row r="159" spans="1:65" s="2" customFormat="1" ht="21.75" customHeight="1">
      <c r="A159" s="32"/>
      <c r="B159" s="33"/>
      <c r="C159" s="218" t="s">
        <v>257</v>
      </c>
      <c r="D159" s="218" t="s">
        <v>162</v>
      </c>
      <c r="E159" s="219" t="s">
        <v>243</v>
      </c>
      <c r="F159" s="220" t="s">
        <v>244</v>
      </c>
      <c r="G159" s="221" t="s">
        <v>195</v>
      </c>
      <c r="H159" s="222">
        <v>52.85</v>
      </c>
      <c r="I159" s="223">
        <v>300</v>
      </c>
      <c r="J159" s="223">
        <f>ROUND(I159*H159,2)</f>
        <v>15855</v>
      </c>
      <c r="K159" s="220" t="s">
        <v>173</v>
      </c>
      <c r="L159" s="38"/>
      <c r="M159" s="224" t="s">
        <v>1</v>
      </c>
      <c r="N159" s="225" t="s">
        <v>40</v>
      </c>
      <c r="O159" s="226">
        <v>0.099</v>
      </c>
      <c r="P159" s="226">
        <f>O159*H159</f>
        <v>5.232150000000001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28" t="s">
        <v>166</v>
      </c>
      <c r="AT159" s="228" t="s">
        <v>162</v>
      </c>
      <c r="AU159" s="228" t="s">
        <v>84</v>
      </c>
      <c r="AY159" s="17" t="s">
        <v>160</v>
      </c>
      <c r="BE159" s="229">
        <f>IF(N159="základní",J159,0)</f>
        <v>15855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7" t="s">
        <v>82</v>
      </c>
      <c r="BK159" s="229">
        <f>ROUND(I159*H159,2)</f>
        <v>15855</v>
      </c>
      <c r="BL159" s="17" t="s">
        <v>166</v>
      </c>
      <c r="BM159" s="228" t="s">
        <v>1608</v>
      </c>
    </row>
    <row r="160" spans="1:47" s="2" customFormat="1" ht="12">
      <c r="A160" s="32"/>
      <c r="B160" s="33"/>
      <c r="C160" s="34"/>
      <c r="D160" s="232" t="s">
        <v>175</v>
      </c>
      <c r="E160" s="34"/>
      <c r="F160" s="241" t="s">
        <v>246</v>
      </c>
      <c r="G160" s="34"/>
      <c r="H160" s="34"/>
      <c r="I160" s="34"/>
      <c r="J160" s="34"/>
      <c r="K160" s="34"/>
      <c r="L160" s="38"/>
      <c r="M160" s="242"/>
      <c r="N160" s="243"/>
      <c r="O160" s="84"/>
      <c r="P160" s="84"/>
      <c r="Q160" s="84"/>
      <c r="R160" s="84"/>
      <c r="S160" s="84"/>
      <c r="T160" s="85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175</v>
      </c>
      <c r="AU160" s="17" t="s">
        <v>84</v>
      </c>
    </row>
    <row r="161" spans="1:51" s="14" customFormat="1" ht="12">
      <c r="A161" s="14"/>
      <c r="B161" s="244"/>
      <c r="C161" s="245"/>
      <c r="D161" s="232" t="s">
        <v>168</v>
      </c>
      <c r="E161" s="246" t="s">
        <v>1</v>
      </c>
      <c r="F161" s="247" t="s">
        <v>468</v>
      </c>
      <c r="G161" s="245"/>
      <c r="H161" s="246" t="s">
        <v>1</v>
      </c>
      <c r="I161" s="245"/>
      <c r="J161" s="245"/>
      <c r="K161" s="245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168</v>
      </c>
      <c r="AU161" s="252" t="s">
        <v>84</v>
      </c>
      <c r="AV161" s="14" t="s">
        <v>82</v>
      </c>
      <c r="AW161" s="14" t="s">
        <v>32</v>
      </c>
      <c r="AX161" s="14" t="s">
        <v>75</v>
      </c>
      <c r="AY161" s="252" t="s">
        <v>160</v>
      </c>
    </row>
    <row r="162" spans="1:51" s="13" customFormat="1" ht="12">
      <c r="A162" s="13"/>
      <c r="B162" s="230"/>
      <c r="C162" s="231"/>
      <c r="D162" s="232" t="s">
        <v>168</v>
      </c>
      <c r="E162" s="233" t="s">
        <v>1</v>
      </c>
      <c r="F162" s="234" t="s">
        <v>1609</v>
      </c>
      <c r="G162" s="231"/>
      <c r="H162" s="235">
        <v>52.85</v>
      </c>
      <c r="I162" s="231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168</v>
      </c>
      <c r="AU162" s="240" t="s">
        <v>84</v>
      </c>
      <c r="AV162" s="13" t="s">
        <v>84</v>
      </c>
      <c r="AW162" s="13" t="s">
        <v>32</v>
      </c>
      <c r="AX162" s="13" t="s">
        <v>82</v>
      </c>
      <c r="AY162" s="240" t="s">
        <v>160</v>
      </c>
    </row>
    <row r="163" spans="1:65" s="2" customFormat="1" ht="33" customHeight="1">
      <c r="A163" s="32"/>
      <c r="B163" s="33"/>
      <c r="C163" s="218" t="s">
        <v>205</v>
      </c>
      <c r="D163" s="218" t="s">
        <v>162</v>
      </c>
      <c r="E163" s="219" t="s">
        <v>248</v>
      </c>
      <c r="F163" s="220" t="s">
        <v>249</v>
      </c>
      <c r="G163" s="221" t="s">
        <v>195</v>
      </c>
      <c r="H163" s="222">
        <v>1057</v>
      </c>
      <c r="I163" s="223">
        <v>23.3</v>
      </c>
      <c r="J163" s="223">
        <f>ROUND(I163*H163,2)</f>
        <v>24628.1</v>
      </c>
      <c r="K163" s="220" t="s">
        <v>173</v>
      </c>
      <c r="L163" s="38"/>
      <c r="M163" s="224" t="s">
        <v>1</v>
      </c>
      <c r="N163" s="225" t="s">
        <v>40</v>
      </c>
      <c r="O163" s="226">
        <v>0.006</v>
      </c>
      <c r="P163" s="226">
        <f>O163*H163</f>
        <v>6.3420000000000005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28" t="s">
        <v>166</v>
      </c>
      <c r="AT163" s="228" t="s">
        <v>162</v>
      </c>
      <c r="AU163" s="228" t="s">
        <v>84</v>
      </c>
      <c r="AY163" s="17" t="s">
        <v>160</v>
      </c>
      <c r="BE163" s="229">
        <f>IF(N163="základní",J163,0)</f>
        <v>24628.1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7" t="s">
        <v>82</v>
      </c>
      <c r="BK163" s="229">
        <f>ROUND(I163*H163,2)</f>
        <v>24628.1</v>
      </c>
      <c r="BL163" s="17" t="s">
        <v>166</v>
      </c>
      <c r="BM163" s="228" t="s">
        <v>1610</v>
      </c>
    </row>
    <row r="164" spans="1:47" s="2" customFormat="1" ht="12">
      <c r="A164" s="32"/>
      <c r="B164" s="33"/>
      <c r="C164" s="34"/>
      <c r="D164" s="232" t="s">
        <v>175</v>
      </c>
      <c r="E164" s="34"/>
      <c r="F164" s="241" t="s">
        <v>251</v>
      </c>
      <c r="G164" s="34"/>
      <c r="H164" s="34"/>
      <c r="I164" s="34"/>
      <c r="J164" s="34"/>
      <c r="K164" s="34"/>
      <c r="L164" s="38"/>
      <c r="M164" s="242"/>
      <c r="N164" s="243"/>
      <c r="O164" s="84"/>
      <c r="P164" s="84"/>
      <c r="Q164" s="84"/>
      <c r="R164" s="84"/>
      <c r="S164" s="84"/>
      <c r="T164" s="85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175</v>
      </c>
      <c r="AU164" s="17" t="s">
        <v>84</v>
      </c>
    </row>
    <row r="165" spans="1:51" s="14" customFormat="1" ht="12">
      <c r="A165" s="14"/>
      <c r="B165" s="244"/>
      <c r="C165" s="245"/>
      <c r="D165" s="232" t="s">
        <v>168</v>
      </c>
      <c r="E165" s="246" t="s">
        <v>1</v>
      </c>
      <c r="F165" s="247" t="s">
        <v>468</v>
      </c>
      <c r="G165" s="245"/>
      <c r="H165" s="246" t="s">
        <v>1</v>
      </c>
      <c r="I165" s="245"/>
      <c r="J165" s="245"/>
      <c r="K165" s="245"/>
      <c r="L165" s="248"/>
      <c r="M165" s="249"/>
      <c r="N165" s="250"/>
      <c r="O165" s="250"/>
      <c r="P165" s="250"/>
      <c r="Q165" s="250"/>
      <c r="R165" s="250"/>
      <c r="S165" s="250"/>
      <c r="T165" s="25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2" t="s">
        <v>168</v>
      </c>
      <c r="AU165" s="252" t="s">
        <v>84</v>
      </c>
      <c r="AV165" s="14" t="s">
        <v>82</v>
      </c>
      <c r="AW165" s="14" t="s">
        <v>32</v>
      </c>
      <c r="AX165" s="14" t="s">
        <v>75</v>
      </c>
      <c r="AY165" s="252" t="s">
        <v>160</v>
      </c>
    </row>
    <row r="166" spans="1:51" s="14" customFormat="1" ht="12">
      <c r="A166" s="14"/>
      <c r="B166" s="244"/>
      <c r="C166" s="245"/>
      <c r="D166" s="232" t="s">
        <v>168</v>
      </c>
      <c r="E166" s="246" t="s">
        <v>1</v>
      </c>
      <c r="F166" s="247" t="s">
        <v>1606</v>
      </c>
      <c r="G166" s="245"/>
      <c r="H166" s="246" t="s">
        <v>1</v>
      </c>
      <c r="I166" s="245"/>
      <c r="J166" s="245"/>
      <c r="K166" s="245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168</v>
      </c>
      <c r="AU166" s="252" t="s">
        <v>84</v>
      </c>
      <c r="AV166" s="14" t="s">
        <v>82</v>
      </c>
      <c r="AW166" s="14" t="s">
        <v>32</v>
      </c>
      <c r="AX166" s="14" t="s">
        <v>75</v>
      </c>
      <c r="AY166" s="252" t="s">
        <v>160</v>
      </c>
    </row>
    <row r="167" spans="1:51" s="13" customFormat="1" ht="12">
      <c r="A167" s="13"/>
      <c r="B167" s="230"/>
      <c r="C167" s="231"/>
      <c r="D167" s="232" t="s">
        <v>168</v>
      </c>
      <c r="E167" s="233" t="s">
        <v>1</v>
      </c>
      <c r="F167" s="234" t="s">
        <v>1611</v>
      </c>
      <c r="G167" s="231"/>
      <c r="H167" s="235">
        <v>1057</v>
      </c>
      <c r="I167" s="231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168</v>
      </c>
      <c r="AU167" s="240" t="s">
        <v>84</v>
      </c>
      <c r="AV167" s="13" t="s">
        <v>84</v>
      </c>
      <c r="AW167" s="13" t="s">
        <v>32</v>
      </c>
      <c r="AX167" s="13" t="s">
        <v>82</v>
      </c>
      <c r="AY167" s="240" t="s">
        <v>160</v>
      </c>
    </row>
    <row r="168" spans="1:65" s="2" customFormat="1" ht="21.75" customHeight="1">
      <c r="A168" s="32"/>
      <c r="B168" s="33"/>
      <c r="C168" s="218" t="s">
        <v>272</v>
      </c>
      <c r="D168" s="218" t="s">
        <v>162</v>
      </c>
      <c r="E168" s="219" t="s">
        <v>258</v>
      </c>
      <c r="F168" s="220" t="s">
        <v>259</v>
      </c>
      <c r="G168" s="221" t="s">
        <v>195</v>
      </c>
      <c r="H168" s="222">
        <v>52.85</v>
      </c>
      <c r="I168" s="223">
        <v>179</v>
      </c>
      <c r="J168" s="223">
        <f>ROUND(I168*H168,2)</f>
        <v>9460.15</v>
      </c>
      <c r="K168" s="220" t="s">
        <v>173</v>
      </c>
      <c r="L168" s="38"/>
      <c r="M168" s="224" t="s">
        <v>1</v>
      </c>
      <c r="N168" s="225" t="s">
        <v>40</v>
      </c>
      <c r="O168" s="226">
        <v>0.256</v>
      </c>
      <c r="P168" s="226">
        <f>O168*H168</f>
        <v>13.5296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28" t="s">
        <v>166</v>
      </c>
      <c r="AT168" s="228" t="s">
        <v>162</v>
      </c>
      <c r="AU168" s="228" t="s">
        <v>84</v>
      </c>
      <c r="AY168" s="17" t="s">
        <v>160</v>
      </c>
      <c r="BE168" s="229">
        <f>IF(N168="základní",J168,0)</f>
        <v>9460.15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7" t="s">
        <v>82</v>
      </c>
      <c r="BK168" s="229">
        <f>ROUND(I168*H168,2)</f>
        <v>9460.15</v>
      </c>
      <c r="BL168" s="17" t="s">
        <v>166</v>
      </c>
      <c r="BM168" s="228" t="s">
        <v>1612</v>
      </c>
    </row>
    <row r="169" spans="1:47" s="2" customFormat="1" ht="12">
      <c r="A169" s="32"/>
      <c r="B169" s="33"/>
      <c r="C169" s="34"/>
      <c r="D169" s="232" t="s">
        <v>175</v>
      </c>
      <c r="E169" s="34"/>
      <c r="F169" s="241" t="s">
        <v>261</v>
      </c>
      <c r="G169" s="34"/>
      <c r="H169" s="34"/>
      <c r="I169" s="34"/>
      <c r="J169" s="34"/>
      <c r="K169" s="34"/>
      <c r="L169" s="38"/>
      <c r="M169" s="242"/>
      <c r="N169" s="243"/>
      <c r="O169" s="84"/>
      <c r="P169" s="84"/>
      <c r="Q169" s="84"/>
      <c r="R169" s="84"/>
      <c r="S169" s="84"/>
      <c r="T169" s="85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175</v>
      </c>
      <c r="AU169" s="17" t="s">
        <v>84</v>
      </c>
    </row>
    <row r="170" spans="1:51" s="14" customFormat="1" ht="12">
      <c r="A170" s="14"/>
      <c r="B170" s="244"/>
      <c r="C170" s="245"/>
      <c r="D170" s="232" t="s">
        <v>168</v>
      </c>
      <c r="E170" s="246" t="s">
        <v>1</v>
      </c>
      <c r="F170" s="247" t="s">
        <v>468</v>
      </c>
      <c r="G170" s="245"/>
      <c r="H170" s="246" t="s">
        <v>1</v>
      </c>
      <c r="I170" s="245"/>
      <c r="J170" s="245"/>
      <c r="K170" s="245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168</v>
      </c>
      <c r="AU170" s="252" t="s">
        <v>84</v>
      </c>
      <c r="AV170" s="14" t="s">
        <v>82</v>
      </c>
      <c r="AW170" s="14" t="s">
        <v>32</v>
      </c>
      <c r="AX170" s="14" t="s">
        <v>75</v>
      </c>
      <c r="AY170" s="252" t="s">
        <v>160</v>
      </c>
    </row>
    <row r="171" spans="1:51" s="14" customFormat="1" ht="12">
      <c r="A171" s="14"/>
      <c r="B171" s="244"/>
      <c r="C171" s="245"/>
      <c r="D171" s="232" t="s">
        <v>168</v>
      </c>
      <c r="E171" s="246" t="s">
        <v>1</v>
      </c>
      <c r="F171" s="247" t="s">
        <v>1606</v>
      </c>
      <c r="G171" s="245"/>
      <c r="H171" s="246" t="s">
        <v>1</v>
      </c>
      <c r="I171" s="245"/>
      <c r="J171" s="245"/>
      <c r="K171" s="245"/>
      <c r="L171" s="248"/>
      <c r="M171" s="249"/>
      <c r="N171" s="250"/>
      <c r="O171" s="250"/>
      <c r="P171" s="250"/>
      <c r="Q171" s="250"/>
      <c r="R171" s="250"/>
      <c r="S171" s="250"/>
      <c r="T171" s="25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2" t="s">
        <v>168</v>
      </c>
      <c r="AU171" s="252" t="s">
        <v>84</v>
      </c>
      <c r="AV171" s="14" t="s">
        <v>82</v>
      </c>
      <c r="AW171" s="14" t="s">
        <v>32</v>
      </c>
      <c r="AX171" s="14" t="s">
        <v>75</v>
      </c>
      <c r="AY171" s="252" t="s">
        <v>160</v>
      </c>
    </row>
    <row r="172" spans="1:51" s="13" customFormat="1" ht="12">
      <c r="A172" s="13"/>
      <c r="B172" s="230"/>
      <c r="C172" s="231"/>
      <c r="D172" s="232" t="s">
        <v>168</v>
      </c>
      <c r="E172" s="233" t="s">
        <v>1</v>
      </c>
      <c r="F172" s="234" t="s">
        <v>1609</v>
      </c>
      <c r="G172" s="231"/>
      <c r="H172" s="235">
        <v>52.85</v>
      </c>
      <c r="I172" s="231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168</v>
      </c>
      <c r="AU172" s="240" t="s">
        <v>84</v>
      </c>
      <c r="AV172" s="13" t="s">
        <v>84</v>
      </c>
      <c r="AW172" s="13" t="s">
        <v>32</v>
      </c>
      <c r="AX172" s="13" t="s">
        <v>82</v>
      </c>
      <c r="AY172" s="240" t="s">
        <v>160</v>
      </c>
    </row>
    <row r="173" spans="1:65" s="2" customFormat="1" ht="21.75" customHeight="1">
      <c r="A173" s="32"/>
      <c r="B173" s="33"/>
      <c r="C173" s="218" t="s">
        <v>279</v>
      </c>
      <c r="D173" s="218" t="s">
        <v>162</v>
      </c>
      <c r="E173" s="219" t="s">
        <v>1613</v>
      </c>
      <c r="F173" s="220" t="s">
        <v>1614</v>
      </c>
      <c r="G173" s="221" t="s">
        <v>195</v>
      </c>
      <c r="H173" s="222">
        <v>158.55</v>
      </c>
      <c r="I173" s="223">
        <v>44.6</v>
      </c>
      <c r="J173" s="223">
        <f>ROUND(I173*H173,2)</f>
        <v>7071.33</v>
      </c>
      <c r="K173" s="220" t="s">
        <v>173</v>
      </c>
      <c r="L173" s="38"/>
      <c r="M173" s="224" t="s">
        <v>1</v>
      </c>
      <c r="N173" s="225" t="s">
        <v>40</v>
      </c>
      <c r="O173" s="226">
        <v>0.072</v>
      </c>
      <c r="P173" s="226">
        <f>O173*H173</f>
        <v>11.4156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28" t="s">
        <v>166</v>
      </c>
      <c r="AT173" s="228" t="s">
        <v>162</v>
      </c>
      <c r="AU173" s="228" t="s">
        <v>84</v>
      </c>
      <c r="AY173" s="17" t="s">
        <v>160</v>
      </c>
      <c r="BE173" s="229">
        <f>IF(N173="základní",J173,0)</f>
        <v>7071.33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7" t="s">
        <v>82</v>
      </c>
      <c r="BK173" s="229">
        <f>ROUND(I173*H173,2)</f>
        <v>7071.33</v>
      </c>
      <c r="BL173" s="17" t="s">
        <v>166</v>
      </c>
      <c r="BM173" s="228" t="s">
        <v>1615</v>
      </c>
    </row>
    <row r="174" spans="1:47" s="2" customFormat="1" ht="12">
      <c r="A174" s="32"/>
      <c r="B174" s="33"/>
      <c r="C174" s="34"/>
      <c r="D174" s="232" t="s">
        <v>175</v>
      </c>
      <c r="E174" s="34"/>
      <c r="F174" s="241" t="s">
        <v>1616</v>
      </c>
      <c r="G174" s="34"/>
      <c r="H174" s="34"/>
      <c r="I174" s="34"/>
      <c r="J174" s="34"/>
      <c r="K174" s="34"/>
      <c r="L174" s="38"/>
      <c r="M174" s="242"/>
      <c r="N174" s="243"/>
      <c r="O174" s="84"/>
      <c r="P174" s="84"/>
      <c r="Q174" s="84"/>
      <c r="R174" s="84"/>
      <c r="S174" s="84"/>
      <c r="T174" s="85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175</v>
      </c>
      <c r="AU174" s="17" t="s">
        <v>84</v>
      </c>
    </row>
    <row r="175" spans="1:51" s="14" customFormat="1" ht="12">
      <c r="A175" s="14"/>
      <c r="B175" s="244"/>
      <c r="C175" s="245"/>
      <c r="D175" s="232" t="s">
        <v>168</v>
      </c>
      <c r="E175" s="246" t="s">
        <v>1</v>
      </c>
      <c r="F175" s="247" t="s">
        <v>468</v>
      </c>
      <c r="G175" s="245"/>
      <c r="H175" s="246" t="s">
        <v>1</v>
      </c>
      <c r="I175" s="245"/>
      <c r="J175" s="245"/>
      <c r="K175" s="245"/>
      <c r="L175" s="248"/>
      <c r="M175" s="249"/>
      <c r="N175" s="250"/>
      <c r="O175" s="250"/>
      <c r="P175" s="250"/>
      <c r="Q175" s="250"/>
      <c r="R175" s="250"/>
      <c r="S175" s="250"/>
      <c r="T175" s="25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2" t="s">
        <v>168</v>
      </c>
      <c r="AU175" s="252" t="s">
        <v>84</v>
      </c>
      <c r="AV175" s="14" t="s">
        <v>82</v>
      </c>
      <c r="AW175" s="14" t="s">
        <v>32</v>
      </c>
      <c r="AX175" s="14" t="s">
        <v>75</v>
      </c>
      <c r="AY175" s="252" t="s">
        <v>160</v>
      </c>
    </row>
    <row r="176" spans="1:51" s="14" customFormat="1" ht="12">
      <c r="A176" s="14"/>
      <c r="B176" s="244"/>
      <c r="C176" s="245"/>
      <c r="D176" s="232" t="s">
        <v>168</v>
      </c>
      <c r="E176" s="246" t="s">
        <v>1</v>
      </c>
      <c r="F176" s="247" t="s">
        <v>1606</v>
      </c>
      <c r="G176" s="245"/>
      <c r="H176" s="246" t="s">
        <v>1</v>
      </c>
      <c r="I176" s="245"/>
      <c r="J176" s="245"/>
      <c r="K176" s="245"/>
      <c r="L176" s="248"/>
      <c r="M176" s="249"/>
      <c r="N176" s="250"/>
      <c r="O176" s="250"/>
      <c r="P176" s="250"/>
      <c r="Q176" s="250"/>
      <c r="R176" s="250"/>
      <c r="S176" s="250"/>
      <c r="T176" s="25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2" t="s">
        <v>168</v>
      </c>
      <c r="AU176" s="252" t="s">
        <v>84</v>
      </c>
      <c r="AV176" s="14" t="s">
        <v>82</v>
      </c>
      <c r="AW176" s="14" t="s">
        <v>32</v>
      </c>
      <c r="AX176" s="14" t="s">
        <v>75</v>
      </c>
      <c r="AY176" s="252" t="s">
        <v>160</v>
      </c>
    </row>
    <row r="177" spans="1:51" s="13" customFormat="1" ht="12">
      <c r="A177" s="13"/>
      <c r="B177" s="230"/>
      <c r="C177" s="231"/>
      <c r="D177" s="232" t="s">
        <v>168</v>
      </c>
      <c r="E177" s="233" t="s">
        <v>1</v>
      </c>
      <c r="F177" s="234" t="s">
        <v>1604</v>
      </c>
      <c r="G177" s="231"/>
      <c r="H177" s="235">
        <v>158.55</v>
      </c>
      <c r="I177" s="231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0" t="s">
        <v>168</v>
      </c>
      <c r="AU177" s="240" t="s">
        <v>84</v>
      </c>
      <c r="AV177" s="13" t="s">
        <v>84</v>
      </c>
      <c r="AW177" s="13" t="s">
        <v>32</v>
      </c>
      <c r="AX177" s="13" t="s">
        <v>82</v>
      </c>
      <c r="AY177" s="240" t="s">
        <v>160</v>
      </c>
    </row>
    <row r="178" spans="1:65" s="2" customFormat="1" ht="21.75" customHeight="1">
      <c r="A178" s="32"/>
      <c r="B178" s="33"/>
      <c r="C178" s="218" t="s">
        <v>285</v>
      </c>
      <c r="D178" s="218" t="s">
        <v>162</v>
      </c>
      <c r="E178" s="219" t="s">
        <v>263</v>
      </c>
      <c r="F178" s="220" t="s">
        <v>264</v>
      </c>
      <c r="G178" s="221" t="s">
        <v>265</v>
      </c>
      <c r="H178" s="222">
        <v>401.66</v>
      </c>
      <c r="I178" s="223">
        <v>334</v>
      </c>
      <c r="J178" s="223">
        <f>ROUND(I178*H178,2)</f>
        <v>134154.44</v>
      </c>
      <c r="K178" s="220" t="s">
        <v>173</v>
      </c>
      <c r="L178" s="38"/>
      <c r="M178" s="224" t="s">
        <v>1</v>
      </c>
      <c r="N178" s="225" t="s">
        <v>40</v>
      </c>
      <c r="O178" s="226">
        <v>0</v>
      </c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28" t="s">
        <v>166</v>
      </c>
      <c r="AT178" s="228" t="s">
        <v>162</v>
      </c>
      <c r="AU178" s="228" t="s">
        <v>84</v>
      </c>
      <c r="AY178" s="17" t="s">
        <v>160</v>
      </c>
      <c r="BE178" s="229">
        <f>IF(N178="základní",J178,0)</f>
        <v>134154.44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7" t="s">
        <v>82</v>
      </c>
      <c r="BK178" s="229">
        <f>ROUND(I178*H178,2)</f>
        <v>134154.44</v>
      </c>
      <c r="BL178" s="17" t="s">
        <v>166</v>
      </c>
      <c r="BM178" s="228" t="s">
        <v>1617</v>
      </c>
    </row>
    <row r="179" spans="1:47" s="2" customFormat="1" ht="12">
      <c r="A179" s="32"/>
      <c r="B179" s="33"/>
      <c r="C179" s="34"/>
      <c r="D179" s="232" t="s">
        <v>175</v>
      </c>
      <c r="E179" s="34"/>
      <c r="F179" s="241" t="s">
        <v>267</v>
      </c>
      <c r="G179" s="34"/>
      <c r="H179" s="34"/>
      <c r="I179" s="34"/>
      <c r="J179" s="34"/>
      <c r="K179" s="34"/>
      <c r="L179" s="38"/>
      <c r="M179" s="242"/>
      <c r="N179" s="243"/>
      <c r="O179" s="84"/>
      <c r="P179" s="84"/>
      <c r="Q179" s="84"/>
      <c r="R179" s="84"/>
      <c r="S179" s="84"/>
      <c r="T179" s="85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175</v>
      </c>
      <c r="AU179" s="17" t="s">
        <v>84</v>
      </c>
    </row>
    <row r="180" spans="1:51" s="13" customFormat="1" ht="12">
      <c r="A180" s="13"/>
      <c r="B180" s="230"/>
      <c r="C180" s="231"/>
      <c r="D180" s="232" t="s">
        <v>168</v>
      </c>
      <c r="E180" s="233" t="s">
        <v>1</v>
      </c>
      <c r="F180" s="234" t="s">
        <v>1618</v>
      </c>
      <c r="G180" s="231"/>
      <c r="H180" s="235">
        <v>401.66</v>
      </c>
      <c r="I180" s="231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0" t="s">
        <v>168</v>
      </c>
      <c r="AU180" s="240" t="s">
        <v>84</v>
      </c>
      <c r="AV180" s="13" t="s">
        <v>84</v>
      </c>
      <c r="AW180" s="13" t="s">
        <v>32</v>
      </c>
      <c r="AX180" s="13" t="s">
        <v>82</v>
      </c>
      <c r="AY180" s="240" t="s">
        <v>160</v>
      </c>
    </row>
    <row r="181" spans="1:51" s="14" customFormat="1" ht="12">
      <c r="A181" s="14"/>
      <c r="B181" s="244"/>
      <c r="C181" s="245"/>
      <c r="D181" s="232" t="s">
        <v>168</v>
      </c>
      <c r="E181" s="246" t="s">
        <v>1</v>
      </c>
      <c r="F181" s="247" t="s">
        <v>184</v>
      </c>
      <c r="G181" s="245"/>
      <c r="H181" s="246" t="s">
        <v>1</v>
      </c>
      <c r="I181" s="245"/>
      <c r="J181" s="245"/>
      <c r="K181" s="245"/>
      <c r="L181" s="248"/>
      <c r="M181" s="249"/>
      <c r="N181" s="250"/>
      <c r="O181" s="250"/>
      <c r="P181" s="250"/>
      <c r="Q181" s="250"/>
      <c r="R181" s="250"/>
      <c r="S181" s="250"/>
      <c r="T181" s="25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2" t="s">
        <v>168</v>
      </c>
      <c r="AU181" s="252" t="s">
        <v>84</v>
      </c>
      <c r="AV181" s="14" t="s">
        <v>82</v>
      </c>
      <c r="AW181" s="14" t="s">
        <v>32</v>
      </c>
      <c r="AX181" s="14" t="s">
        <v>75</v>
      </c>
      <c r="AY181" s="252" t="s">
        <v>160</v>
      </c>
    </row>
    <row r="182" spans="1:51" s="14" customFormat="1" ht="12">
      <c r="A182" s="14"/>
      <c r="B182" s="244"/>
      <c r="C182" s="245"/>
      <c r="D182" s="232" t="s">
        <v>168</v>
      </c>
      <c r="E182" s="246" t="s">
        <v>1</v>
      </c>
      <c r="F182" s="247" t="s">
        <v>430</v>
      </c>
      <c r="G182" s="245"/>
      <c r="H182" s="246" t="s">
        <v>1</v>
      </c>
      <c r="I182" s="245"/>
      <c r="J182" s="245"/>
      <c r="K182" s="245"/>
      <c r="L182" s="248"/>
      <c r="M182" s="249"/>
      <c r="N182" s="250"/>
      <c r="O182" s="250"/>
      <c r="P182" s="250"/>
      <c r="Q182" s="250"/>
      <c r="R182" s="250"/>
      <c r="S182" s="250"/>
      <c r="T182" s="25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2" t="s">
        <v>168</v>
      </c>
      <c r="AU182" s="252" t="s">
        <v>84</v>
      </c>
      <c r="AV182" s="14" t="s">
        <v>82</v>
      </c>
      <c r="AW182" s="14" t="s">
        <v>32</v>
      </c>
      <c r="AX182" s="14" t="s">
        <v>75</v>
      </c>
      <c r="AY182" s="252" t="s">
        <v>160</v>
      </c>
    </row>
    <row r="183" spans="1:65" s="2" customFormat="1" ht="21.75" customHeight="1">
      <c r="A183" s="32"/>
      <c r="B183" s="33"/>
      <c r="C183" s="218" t="s">
        <v>291</v>
      </c>
      <c r="D183" s="218" t="s">
        <v>162</v>
      </c>
      <c r="E183" s="219" t="s">
        <v>273</v>
      </c>
      <c r="F183" s="220" t="s">
        <v>274</v>
      </c>
      <c r="G183" s="221" t="s">
        <v>195</v>
      </c>
      <c r="H183" s="222">
        <v>180.7</v>
      </c>
      <c r="I183" s="223">
        <v>127</v>
      </c>
      <c r="J183" s="223">
        <f>ROUND(I183*H183,2)</f>
        <v>22948.9</v>
      </c>
      <c r="K183" s="220" t="s">
        <v>173</v>
      </c>
      <c r="L183" s="38"/>
      <c r="M183" s="224" t="s">
        <v>1</v>
      </c>
      <c r="N183" s="225" t="s">
        <v>40</v>
      </c>
      <c r="O183" s="226">
        <v>0.328</v>
      </c>
      <c r="P183" s="226">
        <f>O183*H183</f>
        <v>59.2696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28" t="s">
        <v>166</v>
      </c>
      <c r="AT183" s="228" t="s">
        <v>162</v>
      </c>
      <c r="AU183" s="228" t="s">
        <v>84</v>
      </c>
      <c r="AY183" s="17" t="s">
        <v>160</v>
      </c>
      <c r="BE183" s="229">
        <f>IF(N183="základní",J183,0)</f>
        <v>22948.9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7" t="s">
        <v>82</v>
      </c>
      <c r="BK183" s="229">
        <f>ROUND(I183*H183,2)</f>
        <v>22948.9</v>
      </c>
      <c r="BL183" s="17" t="s">
        <v>166</v>
      </c>
      <c r="BM183" s="228" t="s">
        <v>1619</v>
      </c>
    </row>
    <row r="184" spans="1:47" s="2" customFormat="1" ht="12">
      <c r="A184" s="32"/>
      <c r="B184" s="33"/>
      <c r="C184" s="34"/>
      <c r="D184" s="232" t="s">
        <v>175</v>
      </c>
      <c r="E184" s="34"/>
      <c r="F184" s="241" t="s">
        <v>276</v>
      </c>
      <c r="G184" s="34"/>
      <c r="H184" s="34"/>
      <c r="I184" s="34"/>
      <c r="J184" s="34"/>
      <c r="K184" s="34"/>
      <c r="L184" s="38"/>
      <c r="M184" s="242"/>
      <c r="N184" s="243"/>
      <c r="O184" s="84"/>
      <c r="P184" s="84"/>
      <c r="Q184" s="84"/>
      <c r="R184" s="84"/>
      <c r="S184" s="84"/>
      <c r="T184" s="85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175</v>
      </c>
      <c r="AU184" s="17" t="s">
        <v>84</v>
      </c>
    </row>
    <row r="185" spans="1:51" s="14" customFormat="1" ht="12">
      <c r="A185" s="14"/>
      <c r="B185" s="244"/>
      <c r="C185" s="245"/>
      <c r="D185" s="232" t="s">
        <v>168</v>
      </c>
      <c r="E185" s="246" t="s">
        <v>1</v>
      </c>
      <c r="F185" s="247" t="s">
        <v>468</v>
      </c>
      <c r="G185" s="245"/>
      <c r="H185" s="246" t="s">
        <v>1</v>
      </c>
      <c r="I185" s="245"/>
      <c r="J185" s="245"/>
      <c r="K185" s="245"/>
      <c r="L185" s="248"/>
      <c r="M185" s="249"/>
      <c r="N185" s="250"/>
      <c r="O185" s="250"/>
      <c r="P185" s="250"/>
      <c r="Q185" s="250"/>
      <c r="R185" s="250"/>
      <c r="S185" s="250"/>
      <c r="T185" s="25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2" t="s">
        <v>168</v>
      </c>
      <c r="AU185" s="252" t="s">
        <v>84</v>
      </c>
      <c r="AV185" s="14" t="s">
        <v>82</v>
      </c>
      <c r="AW185" s="14" t="s">
        <v>32</v>
      </c>
      <c r="AX185" s="14" t="s">
        <v>75</v>
      </c>
      <c r="AY185" s="252" t="s">
        <v>160</v>
      </c>
    </row>
    <row r="186" spans="1:51" s="13" customFormat="1" ht="12">
      <c r="A186" s="13"/>
      <c r="B186" s="230"/>
      <c r="C186" s="231"/>
      <c r="D186" s="232" t="s">
        <v>168</v>
      </c>
      <c r="E186" s="233" t="s">
        <v>1</v>
      </c>
      <c r="F186" s="234" t="s">
        <v>1620</v>
      </c>
      <c r="G186" s="231"/>
      <c r="H186" s="235">
        <v>180.7</v>
      </c>
      <c r="I186" s="231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0" t="s">
        <v>168</v>
      </c>
      <c r="AU186" s="240" t="s">
        <v>84</v>
      </c>
      <c r="AV186" s="13" t="s">
        <v>84</v>
      </c>
      <c r="AW186" s="13" t="s">
        <v>32</v>
      </c>
      <c r="AX186" s="13" t="s">
        <v>82</v>
      </c>
      <c r="AY186" s="240" t="s">
        <v>160</v>
      </c>
    </row>
    <row r="187" spans="1:65" s="2" customFormat="1" ht="21.75" customHeight="1">
      <c r="A187" s="32"/>
      <c r="B187" s="33"/>
      <c r="C187" s="218" t="s">
        <v>297</v>
      </c>
      <c r="D187" s="218" t="s">
        <v>162</v>
      </c>
      <c r="E187" s="219" t="s">
        <v>1621</v>
      </c>
      <c r="F187" s="220" t="s">
        <v>1622</v>
      </c>
      <c r="G187" s="221" t="s">
        <v>165</v>
      </c>
      <c r="H187" s="222">
        <v>103.5</v>
      </c>
      <c r="I187" s="223">
        <v>182</v>
      </c>
      <c r="J187" s="223">
        <f>ROUND(I187*H187,2)</f>
        <v>18837</v>
      </c>
      <c r="K187" s="220" t="s">
        <v>173</v>
      </c>
      <c r="L187" s="38"/>
      <c r="M187" s="224" t="s">
        <v>1</v>
      </c>
      <c r="N187" s="225" t="s">
        <v>40</v>
      </c>
      <c r="O187" s="226">
        <v>0.668</v>
      </c>
      <c r="P187" s="226">
        <f>O187*H187</f>
        <v>69.138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28" t="s">
        <v>166</v>
      </c>
      <c r="AT187" s="228" t="s">
        <v>162</v>
      </c>
      <c r="AU187" s="228" t="s">
        <v>84</v>
      </c>
      <c r="AY187" s="17" t="s">
        <v>160</v>
      </c>
      <c r="BE187" s="229">
        <f>IF(N187="základní",J187,0)</f>
        <v>18837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7" t="s">
        <v>82</v>
      </c>
      <c r="BK187" s="229">
        <f>ROUND(I187*H187,2)</f>
        <v>18837</v>
      </c>
      <c r="BL187" s="17" t="s">
        <v>166</v>
      </c>
      <c r="BM187" s="228" t="s">
        <v>1623</v>
      </c>
    </row>
    <row r="188" spans="1:47" s="2" customFormat="1" ht="12">
      <c r="A188" s="32"/>
      <c r="B188" s="33"/>
      <c r="C188" s="34"/>
      <c r="D188" s="232" t="s">
        <v>175</v>
      </c>
      <c r="E188" s="34"/>
      <c r="F188" s="241" t="s">
        <v>1624</v>
      </c>
      <c r="G188" s="34"/>
      <c r="H188" s="34"/>
      <c r="I188" s="34"/>
      <c r="J188" s="34"/>
      <c r="K188" s="34"/>
      <c r="L188" s="38"/>
      <c r="M188" s="242"/>
      <c r="N188" s="243"/>
      <c r="O188" s="84"/>
      <c r="P188" s="84"/>
      <c r="Q188" s="84"/>
      <c r="R188" s="84"/>
      <c r="S188" s="84"/>
      <c r="T188" s="85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175</v>
      </c>
      <c r="AU188" s="17" t="s">
        <v>84</v>
      </c>
    </row>
    <row r="189" spans="1:51" s="14" customFormat="1" ht="12">
      <c r="A189" s="14"/>
      <c r="B189" s="244"/>
      <c r="C189" s="245"/>
      <c r="D189" s="232" t="s">
        <v>168</v>
      </c>
      <c r="E189" s="246" t="s">
        <v>1</v>
      </c>
      <c r="F189" s="247" t="s">
        <v>468</v>
      </c>
      <c r="G189" s="245"/>
      <c r="H189" s="246" t="s">
        <v>1</v>
      </c>
      <c r="I189" s="245"/>
      <c r="J189" s="245"/>
      <c r="K189" s="245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168</v>
      </c>
      <c r="AU189" s="252" t="s">
        <v>84</v>
      </c>
      <c r="AV189" s="14" t="s">
        <v>82</v>
      </c>
      <c r="AW189" s="14" t="s">
        <v>32</v>
      </c>
      <c r="AX189" s="14" t="s">
        <v>75</v>
      </c>
      <c r="AY189" s="252" t="s">
        <v>160</v>
      </c>
    </row>
    <row r="190" spans="1:51" s="13" customFormat="1" ht="12">
      <c r="A190" s="13"/>
      <c r="B190" s="230"/>
      <c r="C190" s="231"/>
      <c r="D190" s="232" t="s">
        <v>168</v>
      </c>
      <c r="E190" s="233" t="s">
        <v>1</v>
      </c>
      <c r="F190" s="234" t="s">
        <v>1584</v>
      </c>
      <c r="G190" s="231"/>
      <c r="H190" s="235">
        <v>103.5</v>
      </c>
      <c r="I190" s="231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168</v>
      </c>
      <c r="AU190" s="240" t="s">
        <v>84</v>
      </c>
      <c r="AV190" s="13" t="s">
        <v>84</v>
      </c>
      <c r="AW190" s="13" t="s">
        <v>32</v>
      </c>
      <c r="AX190" s="13" t="s">
        <v>82</v>
      </c>
      <c r="AY190" s="240" t="s">
        <v>160</v>
      </c>
    </row>
    <row r="191" spans="1:65" s="2" customFormat="1" ht="21.75" customHeight="1">
      <c r="A191" s="32"/>
      <c r="B191" s="33"/>
      <c r="C191" s="218" t="s">
        <v>8</v>
      </c>
      <c r="D191" s="218" t="s">
        <v>162</v>
      </c>
      <c r="E191" s="219" t="s">
        <v>1625</v>
      </c>
      <c r="F191" s="220" t="s">
        <v>1626</v>
      </c>
      <c r="G191" s="221" t="s">
        <v>165</v>
      </c>
      <c r="H191" s="222">
        <v>103.5</v>
      </c>
      <c r="I191" s="223">
        <v>18.7</v>
      </c>
      <c r="J191" s="223">
        <f>ROUND(I191*H191,2)</f>
        <v>1935.45</v>
      </c>
      <c r="K191" s="220" t="s">
        <v>173</v>
      </c>
      <c r="L191" s="38"/>
      <c r="M191" s="224" t="s">
        <v>1</v>
      </c>
      <c r="N191" s="225" t="s">
        <v>40</v>
      </c>
      <c r="O191" s="226">
        <v>0.058</v>
      </c>
      <c r="P191" s="226">
        <f>O191*H191</f>
        <v>6.003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28" t="s">
        <v>166</v>
      </c>
      <c r="AT191" s="228" t="s">
        <v>162</v>
      </c>
      <c r="AU191" s="228" t="s">
        <v>84</v>
      </c>
      <c r="AY191" s="17" t="s">
        <v>160</v>
      </c>
      <c r="BE191" s="229">
        <f>IF(N191="základní",J191,0)</f>
        <v>1935.45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7" t="s">
        <v>82</v>
      </c>
      <c r="BK191" s="229">
        <f>ROUND(I191*H191,2)</f>
        <v>1935.45</v>
      </c>
      <c r="BL191" s="17" t="s">
        <v>166</v>
      </c>
      <c r="BM191" s="228" t="s">
        <v>1627</v>
      </c>
    </row>
    <row r="192" spans="1:47" s="2" customFormat="1" ht="12">
      <c r="A192" s="32"/>
      <c r="B192" s="33"/>
      <c r="C192" s="34"/>
      <c r="D192" s="232" t="s">
        <v>175</v>
      </c>
      <c r="E192" s="34"/>
      <c r="F192" s="241" t="s">
        <v>1628</v>
      </c>
      <c r="G192" s="34"/>
      <c r="H192" s="34"/>
      <c r="I192" s="34"/>
      <c r="J192" s="34"/>
      <c r="K192" s="34"/>
      <c r="L192" s="38"/>
      <c r="M192" s="242"/>
      <c r="N192" s="243"/>
      <c r="O192" s="84"/>
      <c r="P192" s="84"/>
      <c r="Q192" s="84"/>
      <c r="R192" s="84"/>
      <c r="S192" s="84"/>
      <c r="T192" s="85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175</v>
      </c>
      <c r="AU192" s="17" t="s">
        <v>84</v>
      </c>
    </row>
    <row r="193" spans="1:51" s="14" customFormat="1" ht="12">
      <c r="A193" s="14"/>
      <c r="B193" s="244"/>
      <c r="C193" s="245"/>
      <c r="D193" s="232" t="s">
        <v>168</v>
      </c>
      <c r="E193" s="246" t="s">
        <v>1</v>
      </c>
      <c r="F193" s="247" t="s">
        <v>468</v>
      </c>
      <c r="G193" s="245"/>
      <c r="H193" s="246" t="s">
        <v>1</v>
      </c>
      <c r="I193" s="245"/>
      <c r="J193" s="245"/>
      <c r="K193" s="245"/>
      <c r="L193" s="248"/>
      <c r="M193" s="249"/>
      <c r="N193" s="250"/>
      <c r="O193" s="250"/>
      <c r="P193" s="250"/>
      <c r="Q193" s="250"/>
      <c r="R193" s="250"/>
      <c r="S193" s="250"/>
      <c r="T193" s="25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2" t="s">
        <v>168</v>
      </c>
      <c r="AU193" s="252" t="s">
        <v>84</v>
      </c>
      <c r="AV193" s="14" t="s">
        <v>82</v>
      </c>
      <c r="AW193" s="14" t="s">
        <v>32</v>
      </c>
      <c r="AX193" s="14" t="s">
        <v>75</v>
      </c>
      <c r="AY193" s="252" t="s">
        <v>160</v>
      </c>
    </row>
    <row r="194" spans="1:51" s="13" customFormat="1" ht="12">
      <c r="A194" s="13"/>
      <c r="B194" s="230"/>
      <c r="C194" s="231"/>
      <c r="D194" s="232" t="s">
        <v>168</v>
      </c>
      <c r="E194" s="233" t="s">
        <v>1</v>
      </c>
      <c r="F194" s="234" t="s">
        <v>1584</v>
      </c>
      <c r="G194" s="231"/>
      <c r="H194" s="235">
        <v>103.5</v>
      </c>
      <c r="I194" s="231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0" t="s">
        <v>168</v>
      </c>
      <c r="AU194" s="240" t="s">
        <v>84</v>
      </c>
      <c r="AV194" s="13" t="s">
        <v>84</v>
      </c>
      <c r="AW194" s="13" t="s">
        <v>32</v>
      </c>
      <c r="AX194" s="13" t="s">
        <v>82</v>
      </c>
      <c r="AY194" s="240" t="s">
        <v>160</v>
      </c>
    </row>
    <row r="195" spans="1:65" s="2" customFormat="1" ht="16.5" customHeight="1">
      <c r="A195" s="32"/>
      <c r="B195" s="33"/>
      <c r="C195" s="270" t="s">
        <v>311</v>
      </c>
      <c r="D195" s="270" t="s">
        <v>612</v>
      </c>
      <c r="E195" s="271" t="s">
        <v>1629</v>
      </c>
      <c r="F195" s="272" t="s">
        <v>1630</v>
      </c>
      <c r="G195" s="273" t="s">
        <v>993</v>
      </c>
      <c r="H195" s="274">
        <v>1.553</v>
      </c>
      <c r="I195" s="275">
        <v>93</v>
      </c>
      <c r="J195" s="275">
        <f>ROUND(I195*H195,2)</f>
        <v>144.43</v>
      </c>
      <c r="K195" s="272" t="s">
        <v>1</v>
      </c>
      <c r="L195" s="276"/>
      <c r="M195" s="277" t="s">
        <v>1</v>
      </c>
      <c r="N195" s="278" t="s">
        <v>40</v>
      </c>
      <c r="O195" s="226">
        <v>0</v>
      </c>
      <c r="P195" s="226">
        <f>O195*H195</f>
        <v>0</v>
      </c>
      <c r="Q195" s="226">
        <v>0.001</v>
      </c>
      <c r="R195" s="226">
        <f>Q195*H195</f>
        <v>0.001553</v>
      </c>
      <c r="S195" s="226">
        <v>0</v>
      </c>
      <c r="T195" s="227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28" t="s">
        <v>257</v>
      </c>
      <c r="AT195" s="228" t="s">
        <v>612</v>
      </c>
      <c r="AU195" s="228" t="s">
        <v>84</v>
      </c>
      <c r="AY195" s="17" t="s">
        <v>160</v>
      </c>
      <c r="BE195" s="229">
        <f>IF(N195="základní",J195,0)</f>
        <v>144.43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7" t="s">
        <v>82</v>
      </c>
      <c r="BK195" s="229">
        <f>ROUND(I195*H195,2)</f>
        <v>144.43</v>
      </c>
      <c r="BL195" s="17" t="s">
        <v>166</v>
      </c>
      <c r="BM195" s="228" t="s">
        <v>1631</v>
      </c>
    </row>
    <row r="196" spans="1:51" s="13" customFormat="1" ht="12">
      <c r="A196" s="13"/>
      <c r="B196" s="230"/>
      <c r="C196" s="231"/>
      <c r="D196" s="232" t="s">
        <v>168</v>
      </c>
      <c r="E196" s="233" t="s">
        <v>1</v>
      </c>
      <c r="F196" s="234" t="s">
        <v>1632</v>
      </c>
      <c r="G196" s="231"/>
      <c r="H196" s="235">
        <v>1.553</v>
      </c>
      <c r="I196" s="231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0" t="s">
        <v>168</v>
      </c>
      <c r="AU196" s="240" t="s">
        <v>84</v>
      </c>
      <c r="AV196" s="13" t="s">
        <v>84</v>
      </c>
      <c r="AW196" s="13" t="s">
        <v>32</v>
      </c>
      <c r="AX196" s="13" t="s">
        <v>82</v>
      </c>
      <c r="AY196" s="240" t="s">
        <v>160</v>
      </c>
    </row>
    <row r="197" spans="1:51" s="14" customFormat="1" ht="12">
      <c r="A197" s="14"/>
      <c r="B197" s="244"/>
      <c r="C197" s="245"/>
      <c r="D197" s="232" t="s">
        <v>168</v>
      </c>
      <c r="E197" s="246" t="s">
        <v>1</v>
      </c>
      <c r="F197" s="247" t="s">
        <v>1633</v>
      </c>
      <c r="G197" s="245"/>
      <c r="H197" s="246" t="s">
        <v>1</v>
      </c>
      <c r="I197" s="245"/>
      <c r="J197" s="245"/>
      <c r="K197" s="245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168</v>
      </c>
      <c r="AU197" s="252" t="s">
        <v>84</v>
      </c>
      <c r="AV197" s="14" t="s">
        <v>82</v>
      </c>
      <c r="AW197" s="14" t="s">
        <v>32</v>
      </c>
      <c r="AX197" s="14" t="s">
        <v>75</v>
      </c>
      <c r="AY197" s="252" t="s">
        <v>160</v>
      </c>
    </row>
    <row r="198" spans="1:65" s="2" customFormat="1" ht="21.75" customHeight="1">
      <c r="A198" s="32"/>
      <c r="B198" s="33"/>
      <c r="C198" s="218" t="s">
        <v>321</v>
      </c>
      <c r="D198" s="218" t="s">
        <v>162</v>
      </c>
      <c r="E198" s="219" t="s">
        <v>280</v>
      </c>
      <c r="F198" s="220" t="s">
        <v>281</v>
      </c>
      <c r="G198" s="221" t="s">
        <v>165</v>
      </c>
      <c r="H198" s="222">
        <v>91.05</v>
      </c>
      <c r="I198" s="223">
        <v>21.5</v>
      </c>
      <c r="J198" s="223">
        <f>ROUND(I198*H198,2)</f>
        <v>1957.58</v>
      </c>
      <c r="K198" s="220" t="s">
        <v>173</v>
      </c>
      <c r="L198" s="38"/>
      <c r="M198" s="224" t="s">
        <v>1</v>
      </c>
      <c r="N198" s="225" t="s">
        <v>40</v>
      </c>
      <c r="O198" s="226">
        <v>0.025</v>
      </c>
      <c r="P198" s="226">
        <f>O198*H198</f>
        <v>2.27625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28" t="s">
        <v>166</v>
      </c>
      <c r="AT198" s="228" t="s">
        <v>162</v>
      </c>
      <c r="AU198" s="228" t="s">
        <v>84</v>
      </c>
      <c r="AY198" s="17" t="s">
        <v>160</v>
      </c>
      <c r="BE198" s="229">
        <f>IF(N198="základní",J198,0)</f>
        <v>1957.58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7" t="s">
        <v>82</v>
      </c>
      <c r="BK198" s="229">
        <f>ROUND(I198*H198,2)</f>
        <v>1957.58</v>
      </c>
      <c r="BL198" s="17" t="s">
        <v>166</v>
      </c>
      <c r="BM198" s="228" t="s">
        <v>1634</v>
      </c>
    </row>
    <row r="199" spans="1:47" s="2" customFormat="1" ht="12">
      <c r="A199" s="32"/>
      <c r="B199" s="33"/>
      <c r="C199" s="34"/>
      <c r="D199" s="232" t="s">
        <v>175</v>
      </c>
      <c r="E199" s="34"/>
      <c r="F199" s="241" t="s">
        <v>283</v>
      </c>
      <c r="G199" s="34"/>
      <c r="H199" s="34"/>
      <c r="I199" s="34"/>
      <c r="J199" s="34"/>
      <c r="K199" s="34"/>
      <c r="L199" s="38"/>
      <c r="M199" s="242"/>
      <c r="N199" s="243"/>
      <c r="O199" s="84"/>
      <c r="P199" s="84"/>
      <c r="Q199" s="84"/>
      <c r="R199" s="84"/>
      <c r="S199" s="84"/>
      <c r="T199" s="85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175</v>
      </c>
      <c r="AU199" s="17" t="s">
        <v>84</v>
      </c>
    </row>
    <row r="200" spans="1:51" s="14" customFormat="1" ht="12">
      <c r="A200" s="14"/>
      <c r="B200" s="244"/>
      <c r="C200" s="245"/>
      <c r="D200" s="232" t="s">
        <v>168</v>
      </c>
      <c r="E200" s="246" t="s">
        <v>1</v>
      </c>
      <c r="F200" s="247" t="s">
        <v>184</v>
      </c>
      <c r="G200" s="245"/>
      <c r="H200" s="246" t="s">
        <v>1</v>
      </c>
      <c r="I200" s="245"/>
      <c r="J200" s="245"/>
      <c r="K200" s="245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168</v>
      </c>
      <c r="AU200" s="252" t="s">
        <v>84</v>
      </c>
      <c r="AV200" s="14" t="s">
        <v>82</v>
      </c>
      <c r="AW200" s="14" t="s">
        <v>32</v>
      </c>
      <c r="AX200" s="14" t="s">
        <v>75</v>
      </c>
      <c r="AY200" s="252" t="s">
        <v>160</v>
      </c>
    </row>
    <row r="201" spans="1:51" s="13" customFormat="1" ht="12">
      <c r="A201" s="13"/>
      <c r="B201" s="230"/>
      <c r="C201" s="231"/>
      <c r="D201" s="232" t="s">
        <v>168</v>
      </c>
      <c r="E201" s="233" t="s">
        <v>1</v>
      </c>
      <c r="F201" s="234" t="s">
        <v>1635</v>
      </c>
      <c r="G201" s="231"/>
      <c r="H201" s="235">
        <v>91.05</v>
      </c>
      <c r="I201" s="231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0" t="s">
        <v>168</v>
      </c>
      <c r="AU201" s="240" t="s">
        <v>84</v>
      </c>
      <c r="AV201" s="13" t="s">
        <v>84</v>
      </c>
      <c r="AW201" s="13" t="s">
        <v>32</v>
      </c>
      <c r="AX201" s="13" t="s">
        <v>82</v>
      </c>
      <c r="AY201" s="240" t="s">
        <v>160</v>
      </c>
    </row>
    <row r="202" spans="1:65" s="2" customFormat="1" ht="21.75" customHeight="1">
      <c r="A202" s="32"/>
      <c r="B202" s="33"/>
      <c r="C202" s="218" t="s">
        <v>328</v>
      </c>
      <c r="D202" s="218" t="s">
        <v>162</v>
      </c>
      <c r="E202" s="219" t="s">
        <v>286</v>
      </c>
      <c r="F202" s="220" t="s">
        <v>287</v>
      </c>
      <c r="G202" s="221" t="s">
        <v>165</v>
      </c>
      <c r="H202" s="222">
        <v>30.35</v>
      </c>
      <c r="I202" s="223">
        <v>24.2</v>
      </c>
      <c r="J202" s="223">
        <f>ROUND(I202*H202,2)</f>
        <v>734.47</v>
      </c>
      <c r="K202" s="220" t="s">
        <v>173</v>
      </c>
      <c r="L202" s="38"/>
      <c r="M202" s="224" t="s">
        <v>1</v>
      </c>
      <c r="N202" s="225" t="s">
        <v>40</v>
      </c>
      <c r="O202" s="226">
        <v>0.028</v>
      </c>
      <c r="P202" s="226">
        <f>O202*H202</f>
        <v>0.8498000000000001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28" t="s">
        <v>166</v>
      </c>
      <c r="AT202" s="228" t="s">
        <v>162</v>
      </c>
      <c r="AU202" s="228" t="s">
        <v>84</v>
      </c>
      <c r="AY202" s="17" t="s">
        <v>160</v>
      </c>
      <c r="BE202" s="229">
        <f>IF(N202="základní",J202,0)</f>
        <v>734.47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7" t="s">
        <v>82</v>
      </c>
      <c r="BK202" s="229">
        <f>ROUND(I202*H202,2)</f>
        <v>734.47</v>
      </c>
      <c r="BL202" s="17" t="s">
        <v>166</v>
      </c>
      <c r="BM202" s="228" t="s">
        <v>1636</v>
      </c>
    </row>
    <row r="203" spans="1:47" s="2" customFormat="1" ht="12">
      <c r="A203" s="32"/>
      <c r="B203" s="33"/>
      <c r="C203" s="34"/>
      <c r="D203" s="232" t="s">
        <v>175</v>
      </c>
      <c r="E203" s="34"/>
      <c r="F203" s="241" t="s">
        <v>289</v>
      </c>
      <c r="G203" s="34"/>
      <c r="H203" s="34"/>
      <c r="I203" s="34"/>
      <c r="J203" s="34"/>
      <c r="K203" s="34"/>
      <c r="L203" s="38"/>
      <c r="M203" s="242"/>
      <c r="N203" s="243"/>
      <c r="O203" s="84"/>
      <c r="P203" s="84"/>
      <c r="Q203" s="84"/>
      <c r="R203" s="84"/>
      <c r="S203" s="84"/>
      <c r="T203" s="85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175</v>
      </c>
      <c r="AU203" s="17" t="s">
        <v>84</v>
      </c>
    </row>
    <row r="204" spans="1:51" s="14" customFormat="1" ht="12">
      <c r="A204" s="14"/>
      <c r="B204" s="244"/>
      <c r="C204" s="245"/>
      <c r="D204" s="232" t="s">
        <v>168</v>
      </c>
      <c r="E204" s="246" t="s">
        <v>1</v>
      </c>
      <c r="F204" s="247" t="s">
        <v>184</v>
      </c>
      <c r="G204" s="245"/>
      <c r="H204" s="246" t="s">
        <v>1</v>
      </c>
      <c r="I204" s="245"/>
      <c r="J204" s="245"/>
      <c r="K204" s="245"/>
      <c r="L204" s="248"/>
      <c r="M204" s="249"/>
      <c r="N204" s="250"/>
      <c r="O204" s="250"/>
      <c r="P204" s="250"/>
      <c r="Q204" s="250"/>
      <c r="R204" s="250"/>
      <c r="S204" s="250"/>
      <c r="T204" s="25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2" t="s">
        <v>168</v>
      </c>
      <c r="AU204" s="252" t="s">
        <v>84</v>
      </c>
      <c r="AV204" s="14" t="s">
        <v>82</v>
      </c>
      <c r="AW204" s="14" t="s">
        <v>32</v>
      </c>
      <c r="AX204" s="14" t="s">
        <v>75</v>
      </c>
      <c r="AY204" s="252" t="s">
        <v>160</v>
      </c>
    </row>
    <row r="205" spans="1:51" s="13" customFormat="1" ht="12">
      <c r="A205" s="13"/>
      <c r="B205" s="230"/>
      <c r="C205" s="231"/>
      <c r="D205" s="232" t="s">
        <v>168</v>
      </c>
      <c r="E205" s="233" t="s">
        <v>1</v>
      </c>
      <c r="F205" s="234" t="s">
        <v>1637</v>
      </c>
      <c r="G205" s="231"/>
      <c r="H205" s="235">
        <v>30.35</v>
      </c>
      <c r="I205" s="231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168</v>
      </c>
      <c r="AU205" s="240" t="s">
        <v>84</v>
      </c>
      <c r="AV205" s="13" t="s">
        <v>84</v>
      </c>
      <c r="AW205" s="13" t="s">
        <v>32</v>
      </c>
      <c r="AX205" s="13" t="s">
        <v>82</v>
      </c>
      <c r="AY205" s="240" t="s">
        <v>160</v>
      </c>
    </row>
    <row r="206" spans="1:65" s="2" customFormat="1" ht="21.75" customHeight="1">
      <c r="A206" s="32"/>
      <c r="B206" s="33"/>
      <c r="C206" s="218" t="s">
        <v>337</v>
      </c>
      <c r="D206" s="218" t="s">
        <v>162</v>
      </c>
      <c r="E206" s="219" t="s">
        <v>292</v>
      </c>
      <c r="F206" s="220" t="s">
        <v>293</v>
      </c>
      <c r="G206" s="221" t="s">
        <v>165</v>
      </c>
      <c r="H206" s="222">
        <v>24.75</v>
      </c>
      <c r="I206" s="223">
        <v>69.6</v>
      </c>
      <c r="J206" s="223">
        <f>ROUND(I206*H206,2)</f>
        <v>1722.6</v>
      </c>
      <c r="K206" s="220" t="s">
        <v>173</v>
      </c>
      <c r="L206" s="38"/>
      <c r="M206" s="224" t="s">
        <v>1</v>
      </c>
      <c r="N206" s="225" t="s">
        <v>40</v>
      </c>
      <c r="O206" s="226">
        <v>0.08</v>
      </c>
      <c r="P206" s="226">
        <f>O206*H206</f>
        <v>1.98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28" t="s">
        <v>166</v>
      </c>
      <c r="AT206" s="228" t="s">
        <v>162</v>
      </c>
      <c r="AU206" s="228" t="s">
        <v>84</v>
      </c>
      <c r="AY206" s="17" t="s">
        <v>160</v>
      </c>
      <c r="BE206" s="229">
        <f>IF(N206="základní",J206,0)</f>
        <v>1722.6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7" t="s">
        <v>82</v>
      </c>
      <c r="BK206" s="229">
        <f>ROUND(I206*H206,2)</f>
        <v>1722.6</v>
      </c>
      <c r="BL206" s="17" t="s">
        <v>166</v>
      </c>
      <c r="BM206" s="228" t="s">
        <v>1638</v>
      </c>
    </row>
    <row r="207" spans="1:47" s="2" customFormat="1" ht="12">
      <c r="A207" s="32"/>
      <c r="B207" s="33"/>
      <c r="C207" s="34"/>
      <c r="D207" s="232" t="s">
        <v>175</v>
      </c>
      <c r="E207" s="34"/>
      <c r="F207" s="241" t="s">
        <v>295</v>
      </c>
      <c r="G207" s="34"/>
      <c r="H207" s="34"/>
      <c r="I207" s="34"/>
      <c r="J207" s="34"/>
      <c r="K207" s="34"/>
      <c r="L207" s="38"/>
      <c r="M207" s="242"/>
      <c r="N207" s="243"/>
      <c r="O207" s="84"/>
      <c r="P207" s="84"/>
      <c r="Q207" s="84"/>
      <c r="R207" s="84"/>
      <c r="S207" s="84"/>
      <c r="T207" s="85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175</v>
      </c>
      <c r="AU207" s="17" t="s">
        <v>84</v>
      </c>
    </row>
    <row r="208" spans="1:51" s="14" customFormat="1" ht="12">
      <c r="A208" s="14"/>
      <c r="B208" s="244"/>
      <c r="C208" s="245"/>
      <c r="D208" s="232" t="s">
        <v>168</v>
      </c>
      <c r="E208" s="246" t="s">
        <v>1</v>
      </c>
      <c r="F208" s="247" t="s">
        <v>184</v>
      </c>
      <c r="G208" s="245"/>
      <c r="H208" s="246" t="s">
        <v>1</v>
      </c>
      <c r="I208" s="245"/>
      <c r="J208" s="245"/>
      <c r="K208" s="245"/>
      <c r="L208" s="248"/>
      <c r="M208" s="249"/>
      <c r="N208" s="250"/>
      <c r="O208" s="250"/>
      <c r="P208" s="250"/>
      <c r="Q208" s="250"/>
      <c r="R208" s="250"/>
      <c r="S208" s="250"/>
      <c r="T208" s="25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2" t="s">
        <v>168</v>
      </c>
      <c r="AU208" s="252" t="s">
        <v>84</v>
      </c>
      <c r="AV208" s="14" t="s">
        <v>82</v>
      </c>
      <c r="AW208" s="14" t="s">
        <v>32</v>
      </c>
      <c r="AX208" s="14" t="s">
        <v>75</v>
      </c>
      <c r="AY208" s="252" t="s">
        <v>160</v>
      </c>
    </row>
    <row r="209" spans="1:51" s="13" customFormat="1" ht="12">
      <c r="A209" s="13"/>
      <c r="B209" s="230"/>
      <c r="C209" s="231"/>
      <c r="D209" s="232" t="s">
        <v>168</v>
      </c>
      <c r="E209" s="233" t="s">
        <v>1</v>
      </c>
      <c r="F209" s="234" t="s">
        <v>1639</v>
      </c>
      <c r="G209" s="231"/>
      <c r="H209" s="235">
        <v>24.75</v>
      </c>
      <c r="I209" s="231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0" t="s">
        <v>168</v>
      </c>
      <c r="AU209" s="240" t="s">
        <v>84</v>
      </c>
      <c r="AV209" s="13" t="s">
        <v>84</v>
      </c>
      <c r="AW209" s="13" t="s">
        <v>32</v>
      </c>
      <c r="AX209" s="13" t="s">
        <v>82</v>
      </c>
      <c r="AY209" s="240" t="s">
        <v>160</v>
      </c>
    </row>
    <row r="210" spans="1:65" s="2" customFormat="1" ht="21.75" customHeight="1">
      <c r="A210" s="32"/>
      <c r="B210" s="33"/>
      <c r="C210" s="218" t="s">
        <v>419</v>
      </c>
      <c r="D210" s="218" t="s">
        <v>162</v>
      </c>
      <c r="E210" s="219" t="s">
        <v>298</v>
      </c>
      <c r="F210" s="220" t="s">
        <v>299</v>
      </c>
      <c r="G210" s="221" t="s">
        <v>165</v>
      </c>
      <c r="H210" s="222">
        <v>8.25</v>
      </c>
      <c r="I210" s="223">
        <v>106</v>
      </c>
      <c r="J210" s="223">
        <f>ROUND(I210*H210,2)</f>
        <v>874.5</v>
      </c>
      <c r="K210" s="220" t="s">
        <v>173</v>
      </c>
      <c r="L210" s="38"/>
      <c r="M210" s="224" t="s">
        <v>1</v>
      </c>
      <c r="N210" s="225" t="s">
        <v>40</v>
      </c>
      <c r="O210" s="226">
        <v>0.119</v>
      </c>
      <c r="P210" s="226">
        <f>O210*H210</f>
        <v>0.9817499999999999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28" t="s">
        <v>166</v>
      </c>
      <c r="AT210" s="228" t="s">
        <v>162</v>
      </c>
      <c r="AU210" s="228" t="s">
        <v>84</v>
      </c>
      <c r="AY210" s="17" t="s">
        <v>160</v>
      </c>
      <c r="BE210" s="229">
        <f>IF(N210="základní",J210,0)</f>
        <v>874.5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7" t="s">
        <v>82</v>
      </c>
      <c r="BK210" s="229">
        <f>ROUND(I210*H210,2)</f>
        <v>874.5</v>
      </c>
      <c r="BL210" s="17" t="s">
        <v>166</v>
      </c>
      <c r="BM210" s="228" t="s">
        <v>1640</v>
      </c>
    </row>
    <row r="211" spans="1:47" s="2" customFormat="1" ht="12">
      <c r="A211" s="32"/>
      <c r="B211" s="33"/>
      <c r="C211" s="34"/>
      <c r="D211" s="232" t="s">
        <v>175</v>
      </c>
      <c r="E211" s="34"/>
      <c r="F211" s="241" t="s">
        <v>301</v>
      </c>
      <c r="G211" s="34"/>
      <c r="H211" s="34"/>
      <c r="I211" s="34"/>
      <c r="J211" s="34"/>
      <c r="K211" s="34"/>
      <c r="L211" s="38"/>
      <c r="M211" s="242"/>
      <c r="N211" s="243"/>
      <c r="O211" s="84"/>
      <c r="P211" s="84"/>
      <c r="Q211" s="84"/>
      <c r="R211" s="84"/>
      <c r="S211" s="84"/>
      <c r="T211" s="85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175</v>
      </c>
      <c r="AU211" s="17" t="s">
        <v>84</v>
      </c>
    </row>
    <row r="212" spans="1:51" s="14" customFormat="1" ht="12">
      <c r="A212" s="14"/>
      <c r="B212" s="244"/>
      <c r="C212" s="245"/>
      <c r="D212" s="232" t="s">
        <v>168</v>
      </c>
      <c r="E212" s="246" t="s">
        <v>1</v>
      </c>
      <c r="F212" s="247" t="s">
        <v>184</v>
      </c>
      <c r="G212" s="245"/>
      <c r="H212" s="246" t="s">
        <v>1</v>
      </c>
      <c r="I212" s="245"/>
      <c r="J212" s="245"/>
      <c r="K212" s="245"/>
      <c r="L212" s="248"/>
      <c r="M212" s="249"/>
      <c r="N212" s="250"/>
      <c r="O212" s="250"/>
      <c r="P212" s="250"/>
      <c r="Q212" s="250"/>
      <c r="R212" s="250"/>
      <c r="S212" s="250"/>
      <c r="T212" s="25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2" t="s">
        <v>168</v>
      </c>
      <c r="AU212" s="252" t="s">
        <v>84</v>
      </c>
      <c r="AV212" s="14" t="s">
        <v>82</v>
      </c>
      <c r="AW212" s="14" t="s">
        <v>32</v>
      </c>
      <c r="AX212" s="14" t="s">
        <v>75</v>
      </c>
      <c r="AY212" s="252" t="s">
        <v>160</v>
      </c>
    </row>
    <row r="213" spans="1:51" s="13" customFormat="1" ht="12">
      <c r="A213" s="13"/>
      <c r="B213" s="230"/>
      <c r="C213" s="231"/>
      <c r="D213" s="232" t="s">
        <v>168</v>
      </c>
      <c r="E213" s="233" t="s">
        <v>1</v>
      </c>
      <c r="F213" s="234" t="s">
        <v>1641</v>
      </c>
      <c r="G213" s="231"/>
      <c r="H213" s="235">
        <v>8.25</v>
      </c>
      <c r="I213" s="231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168</v>
      </c>
      <c r="AU213" s="240" t="s">
        <v>84</v>
      </c>
      <c r="AV213" s="13" t="s">
        <v>84</v>
      </c>
      <c r="AW213" s="13" t="s">
        <v>32</v>
      </c>
      <c r="AX213" s="13" t="s">
        <v>82</v>
      </c>
      <c r="AY213" s="240" t="s">
        <v>160</v>
      </c>
    </row>
    <row r="214" spans="1:63" s="12" customFormat="1" ht="22.8" customHeight="1">
      <c r="A214" s="12"/>
      <c r="B214" s="203"/>
      <c r="C214" s="204"/>
      <c r="D214" s="205" t="s">
        <v>74</v>
      </c>
      <c r="E214" s="216" t="s">
        <v>84</v>
      </c>
      <c r="F214" s="216" t="s">
        <v>303</v>
      </c>
      <c r="G214" s="204"/>
      <c r="H214" s="204"/>
      <c r="I214" s="204"/>
      <c r="J214" s="217">
        <f>BK214</f>
        <v>53678.46</v>
      </c>
      <c r="K214" s="204"/>
      <c r="L214" s="208"/>
      <c r="M214" s="209"/>
      <c r="N214" s="210"/>
      <c r="O214" s="210"/>
      <c r="P214" s="211">
        <f>SUM(P215:P229)</f>
        <v>65.5294</v>
      </c>
      <c r="Q214" s="210"/>
      <c r="R214" s="211">
        <f>SUM(R215:R229)</f>
        <v>78.045957</v>
      </c>
      <c r="S214" s="210"/>
      <c r="T214" s="212">
        <f>SUM(T215:T229)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3" t="s">
        <v>82</v>
      </c>
      <c r="AT214" s="214" t="s">
        <v>74</v>
      </c>
      <c r="AU214" s="214" t="s">
        <v>82</v>
      </c>
      <c r="AY214" s="213" t="s">
        <v>160</v>
      </c>
      <c r="BK214" s="215">
        <f>SUM(BK215:BK229)</f>
        <v>53678.46</v>
      </c>
    </row>
    <row r="215" spans="1:65" s="2" customFormat="1" ht="16.5" customHeight="1">
      <c r="A215" s="32"/>
      <c r="B215" s="33"/>
      <c r="C215" s="218" t="s">
        <v>7</v>
      </c>
      <c r="D215" s="218" t="s">
        <v>162</v>
      </c>
      <c r="E215" s="219" t="s">
        <v>1642</v>
      </c>
      <c r="F215" s="220" t="s">
        <v>1643</v>
      </c>
      <c r="G215" s="221" t="s">
        <v>172</v>
      </c>
      <c r="H215" s="222">
        <v>63.4</v>
      </c>
      <c r="I215" s="223">
        <v>74.9</v>
      </c>
      <c r="J215" s="223">
        <f>ROUND(I215*H215,2)</f>
        <v>4748.66</v>
      </c>
      <c r="K215" s="220" t="s">
        <v>173</v>
      </c>
      <c r="L215" s="38"/>
      <c r="M215" s="224" t="s">
        <v>1</v>
      </c>
      <c r="N215" s="225" t="s">
        <v>40</v>
      </c>
      <c r="O215" s="226">
        <v>0.15</v>
      </c>
      <c r="P215" s="226">
        <f>O215*H215</f>
        <v>9.51</v>
      </c>
      <c r="Q215" s="226">
        <v>0.00048</v>
      </c>
      <c r="R215" s="226">
        <f>Q215*H215</f>
        <v>0.030432</v>
      </c>
      <c r="S215" s="226">
        <v>0</v>
      </c>
      <c r="T215" s="227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28" t="s">
        <v>166</v>
      </c>
      <c r="AT215" s="228" t="s">
        <v>162</v>
      </c>
      <c r="AU215" s="228" t="s">
        <v>84</v>
      </c>
      <c r="AY215" s="17" t="s">
        <v>160</v>
      </c>
      <c r="BE215" s="229">
        <f>IF(N215="základní",J215,0)</f>
        <v>4748.66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7" t="s">
        <v>82</v>
      </c>
      <c r="BK215" s="229">
        <f>ROUND(I215*H215,2)</f>
        <v>4748.66</v>
      </c>
      <c r="BL215" s="17" t="s">
        <v>166</v>
      </c>
      <c r="BM215" s="228" t="s">
        <v>1644</v>
      </c>
    </row>
    <row r="216" spans="1:51" s="13" customFormat="1" ht="12">
      <c r="A216" s="13"/>
      <c r="B216" s="230"/>
      <c r="C216" s="231"/>
      <c r="D216" s="232" t="s">
        <v>168</v>
      </c>
      <c r="E216" s="233" t="s">
        <v>1</v>
      </c>
      <c r="F216" s="234" t="s">
        <v>1645</v>
      </c>
      <c r="G216" s="231"/>
      <c r="H216" s="235">
        <v>63.4</v>
      </c>
      <c r="I216" s="231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0" t="s">
        <v>168</v>
      </c>
      <c r="AU216" s="240" t="s">
        <v>84</v>
      </c>
      <c r="AV216" s="13" t="s">
        <v>84</v>
      </c>
      <c r="AW216" s="13" t="s">
        <v>32</v>
      </c>
      <c r="AX216" s="13" t="s">
        <v>82</v>
      </c>
      <c r="AY216" s="240" t="s">
        <v>160</v>
      </c>
    </row>
    <row r="217" spans="1:51" s="14" customFormat="1" ht="12">
      <c r="A217" s="14"/>
      <c r="B217" s="244"/>
      <c r="C217" s="245"/>
      <c r="D217" s="232" t="s">
        <v>168</v>
      </c>
      <c r="E217" s="246" t="s">
        <v>1</v>
      </c>
      <c r="F217" s="247" t="s">
        <v>184</v>
      </c>
      <c r="G217" s="245"/>
      <c r="H217" s="246" t="s">
        <v>1</v>
      </c>
      <c r="I217" s="245"/>
      <c r="J217" s="245"/>
      <c r="K217" s="245"/>
      <c r="L217" s="248"/>
      <c r="M217" s="249"/>
      <c r="N217" s="250"/>
      <c r="O217" s="250"/>
      <c r="P217" s="250"/>
      <c r="Q217" s="250"/>
      <c r="R217" s="250"/>
      <c r="S217" s="250"/>
      <c r="T217" s="25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2" t="s">
        <v>168</v>
      </c>
      <c r="AU217" s="252" t="s">
        <v>84</v>
      </c>
      <c r="AV217" s="14" t="s">
        <v>82</v>
      </c>
      <c r="AW217" s="14" t="s">
        <v>32</v>
      </c>
      <c r="AX217" s="14" t="s">
        <v>75</v>
      </c>
      <c r="AY217" s="252" t="s">
        <v>160</v>
      </c>
    </row>
    <row r="218" spans="1:65" s="2" customFormat="1" ht="16.5" customHeight="1">
      <c r="A218" s="32"/>
      <c r="B218" s="33"/>
      <c r="C218" s="218" t="s">
        <v>434</v>
      </c>
      <c r="D218" s="218" t="s">
        <v>162</v>
      </c>
      <c r="E218" s="219" t="s">
        <v>1646</v>
      </c>
      <c r="F218" s="220" t="s">
        <v>1647</v>
      </c>
      <c r="G218" s="221" t="s">
        <v>172</v>
      </c>
      <c r="H218" s="222">
        <v>22.5</v>
      </c>
      <c r="I218" s="223">
        <v>92</v>
      </c>
      <c r="J218" s="223">
        <f>ROUND(I218*H218,2)</f>
        <v>2070</v>
      </c>
      <c r="K218" s="220" t="s">
        <v>1</v>
      </c>
      <c r="L218" s="38"/>
      <c r="M218" s="224" t="s">
        <v>1</v>
      </c>
      <c r="N218" s="225" t="s">
        <v>40</v>
      </c>
      <c r="O218" s="226">
        <v>0.12</v>
      </c>
      <c r="P218" s="226">
        <f>O218*H218</f>
        <v>2.6999999999999997</v>
      </c>
      <c r="Q218" s="226">
        <v>0.00069</v>
      </c>
      <c r="R218" s="226">
        <f>Q218*H218</f>
        <v>0.015524999999999999</v>
      </c>
      <c r="S218" s="226">
        <v>0</v>
      </c>
      <c r="T218" s="227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28" t="s">
        <v>166</v>
      </c>
      <c r="AT218" s="228" t="s">
        <v>162</v>
      </c>
      <c r="AU218" s="228" t="s">
        <v>84</v>
      </c>
      <c r="AY218" s="17" t="s">
        <v>160</v>
      </c>
      <c r="BE218" s="229">
        <f>IF(N218="základní",J218,0)</f>
        <v>2070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7" t="s">
        <v>82</v>
      </c>
      <c r="BK218" s="229">
        <f>ROUND(I218*H218,2)</f>
        <v>2070</v>
      </c>
      <c r="BL218" s="17" t="s">
        <v>166</v>
      </c>
      <c r="BM218" s="228" t="s">
        <v>1648</v>
      </c>
    </row>
    <row r="219" spans="1:47" s="2" customFormat="1" ht="12">
      <c r="A219" s="32"/>
      <c r="B219" s="33"/>
      <c r="C219" s="34"/>
      <c r="D219" s="232" t="s">
        <v>175</v>
      </c>
      <c r="E219" s="34"/>
      <c r="F219" s="241" t="s">
        <v>1649</v>
      </c>
      <c r="G219" s="34"/>
      <c r="H219" s="34"/>
      <c r="I219" s="34"/>
      <c r="J219" s="34"/>
      <c r="K219" s="34"/>
      <c r="L219" s="38"/>
      <c r="M219" s="242"/>
      <c r="N219" s="243"/>
      <c r="O219" s="84"/>
      <c r="P219" s="84"/>
      <c r="Q219" s="84"/>
      <c r="R219" s="84"/>
      <c r="S219" s="84"/>
      <c r="T219" s="85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175</v>
      </c>
      <c r="AU219" s="17" t="s">
        <v>84</v>
      </c>
    </row>
    <row r="220" spans="1:51" s="13" customFormat="1" ht="12">
      <c r="A220" s="13"/>
      <c r="B220" s="230"/>
      <c r="C220" s="231"/>
      <c r="D220" s="232" t="s">
        <v>168</v>
      </c>
      <c r="E220" s="233" t="s">
        <v>1</v>
      </c>
      <c r="F220" s="234" t="s">
        <v>1650</v>
      </c>
      <c r="G220" s="231"/>
      <c r="H220" s="235">
        <v>22.5</v>
      </c>
      <c r="I220" s="231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0" t="s">
        <v>168</v>
      </c>
      <c r="AU220" s="240" t="s">
        <v>84</v>
      </c>
      <c r="AV220" s="13" t="s">
        <v>84</v>
      </c>
      <c r="AW220" s="13" t="s">
        <v>32</v>
      </c>
      <c r="AX220" s="13" t="s">
        <v>82</v>
      </c>
      <c r="AY220" s="240" t="s">
        <v>160</v>
      </c>
    </row>
    <row r="221" spans="1:51" s="14" customFormat="1" ht="12">
      <c r="A221" s="14"/>
      <c r="B221" s="244"/>
      <c r="C221" s="245"/>
      <c r="D221" s="232" t="s">
        <v>168</v>
      </c>
      <c r="E221" s="246" t="s">
        <v>1</v>
      </c>
      <c r="F221" s="247" t="s">
        <v>184</v>
      </c>
      <c r="G221" s="245"/>
      <c r="H221" s="246" t="s">
        <v>1</v>
      </c>
      <c r="I221" s="245"/>
      <c r="J221" s="245"/>
      <c r="K221" s="245"/>
      <c r="L221" s="248"/>
      <c r="M221" s="249"/>
      <c r="N221" s="250"/>
      <c r="O221" s="250"/>
      <c r="P221" s="250"/>
      <c r="Q221" s="250"/>
      <c r="R221" s="250"/>
      <c r="S221" s="250"/>
      <c r="T221" s="25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2" t="s">
        <v>168</v>
      </c>
      <c r="AU221" s="252" t="s">
        <v>84</v>
      </c>
      <c r="AV221" s="14" t="s">
        <v>82</v>
      </c>
      <c r="AW221" s="14" t="s">
        <v>32</v>
      </c>
      <c r="AX221" s="14" t="s">
        <v>75</v>
      </c>
      <c r="AY221" s="252" t="s">
        <v>160</v>
      </c>
    </row>
    <row r="222" spans="1:65" s="2" customFormat="1" ht="21.75" customHeight="1">
      <c r="A222" s="32"/>
      <c r="B222" s="33"/>
      <c r="C222" s="218" t="s">
        <v>611</v>
      </c>
      <c r="D222" s="218" t="s">
        <v>162</v>
      </c>
      <c r="E222" s="219" t="s">
        <v>1651</v>
      </c>
      <c r="F222" s="220" t="s">
        <v>1652</v>
      </c>
      <c r="G222" s="221" t="s">
        <v>172</v>
      </c>
      <c r="H222" s="222">
        <v>63.4</v>
      </c>
      <c r="I222" s="223">
        <v>247</v>
      </c>
      <c r="J222" s="223">
        <f>ROUND(I222*H222,2)</f>
        <v>15659.8</v>
      </c>
      <c r="K222" s="220" t="s">
        <v>173</v>
      </c>
      <c r="L222" s="38"/>
      <c r="M222" s="224" t="s">
        <v>1</v>
      </c>
      <c r="N222" s="225" t="s">
        <v>40</v>
      </c>
      <c r="O222" s="226">
        <v>0.841</v>
      </c>
      <c r="P222" s="226">
        <f>O222*H222</f>
        <v>53.319399999999995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28" t="s">
        <v>166</v>
      </c>
      <c r="AT222" s="228" t="s">
        <v>162</v>
      </c>
      <c r="AU222" s="228" t="s">
        <v>84</v>
      </c>
      <c r="AY222" s="17" t="s">
        <v>160</v>
      </c>
      <c r="BE222" s="229">
        <f>IF(N222="základní",J222,0)</f>
        <v>15659.8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7" t="s">
        <v>82</v>
      </c>
      <c r="BK222" s="229">
        <f>ROUND(I222*H222,2)</f>
        <v>15659.8</v>
      </c>
      <c r="BL222" s="17" t="s">
        <v>166</v>
      </c>
      <c r="BM222" s="228" t="s">
        <v>1653</v>
      </c>
    </row>
    <row r="223" spans="1:47" s="2" customFormat="1" ht="12">
      <c r="A223" s="32"/>
      <c r="B223" s="33"/>
      <c r="C223" s="34"/>
      <c r="D223" s="232" t="s">
        <v>175</v>
      </c>
      <c r="E223" s="34"/>
      <c r="F223" s="241" t="s">
        <v>1654</v>
      </c>
      <c r="G223" s="34"/>
      <c r="H223" s="34"/>
      <c r="I223" s="34"/>
      <c r="J223" s="34"/>
      <c r="K223" s="34"/>
      <c r="L223" s="38"/>
      <c r="M223" s="242"/>
      <c r="N223" s="243"/>
      <c r="O223" s="84"/>
      <c r="P223" s="84"/>
      <c r="Q223" s="84"/>
      <c r="R223" s="84"/>
      <c r="S223" s="84"/>
      <c r="T223" s="85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175</v>
      </c>
      <c r="AU223" s="17" t="s">
        <v>84</v>
      </c>
    </row>
    <row r="224" spans="1:51" s="13" customFormat="1" ht="12">
      <c r="A224" s="13"/>
      <c r="B224" s="230"/>
      <c r="C224" s="231"/>
      <c r="D224" s="232" t="s">
        <v>168</v>
      </c>
      <c r="E224" s="233" t="s">
        <v>1</v>
      </c>
      <c r="F224" s="234" t="s">
        <v>1645</v>
      </c>
      <c r="G224" s="231"/>
      <c r="H224" s="235">
        <v>63.4</v>
      </c>
      <c r="I224" s="231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0" t="s">
        <v>168</v>
      </c>
      <c r="AU224" s="240" t="s">
        <v>84</v>
      </c>
      <c r="AV224" s="13" t="s">
        <v>84</v>
      </c>
      <c r="AW224" s="13" t="s">
        <v>32</v>
      </c>
      <c r="AX224" s="13" t="s">
        <v>82</v>
      </c>
      <c r="AY224" s="240" t="s">
        <v>160</v>
      </c>
    </row>
    <row r="225" spans="1:51" s="14" customFormat="1" ht="12">
      <c r="A225" s="14"/>
      <c r="B225" s="244"/>
      <c r="C225" s="245"/>
      <c r="D225" s="232" t="s">
        <v>168</v>
      </c>
      <c r="E225" s="246" t="s">
        <v>1</v>
      </c>
      <c r="F225" s="247" t="s">
        <v>184</v>
      </c>
      <c r="G225" s="245"/>
      <c r="H225" s="246" t="s">
        <v>1</v>
      </c>
      <c r="I225" s="245"/>
      <c r="J225" s="245"/>
      <c r="K225" s="245"/>
      <c r="L225" s="248"/>
      <c r="M225" s="249"/>
      <c r="N225" s="250"/>
      <c r="O225" s="250"/>
      <c r="P225" s="250"/>
      <c r="Q225" s="250"/>
      <c r="R225" s="250"/>
      <c r="S225" s="250"/>
      <c r="T225" s="25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2" t="s">
        <v>168</v>
      </c>
      <c r="AU225" s="252" t="s">
        <v>84</v>
      </c>
      <c r="AV225" s="14" t="s">
        <v>82</v>
      </c>
      <c r="AW225" s="14" t="s">
        <v>32</v>
      </c>
      <c r="AX225" s="14" t="s">
        <v>75</v>
      </c>
      <c r="AY225" s="252" t="s">
        <v>160</v>
      </c>
    </row>
    <row r="226" spans="1:65" s="2" customFormat="1" ht="16.5" customHeight="1">
      <c r="A226" s="32"/>
      <c r="B226" s="33"/>
      <c r="C226" s="270" t="s">
        <v>773</v>
      </c>
      <c r="D226" s="270" t="s">
        <v>612</v>
      </c>
      <c r="E226" s="271" t="s">
        <v>935</v>
      </c>
      <c r="F226" s="272" t="s">
        <v>936</v>
      </c>
      <c r="G226" s="273" t="s">
        <v>265</v>
      </c>
      <c r="H226" s="274">
        <v>78</v>
      </c>
      <c r="I226" s="275">
        <v>400</v>
      </c>
      <c r="J226" s="275">
        <f>ROUND(I226*H226,2)</f>
        <v>31200</v>
      </c>
      <c r="K226" s="272" t="s">
        <v>173</v>
      </c>
      <c r="L226" s="276"/>
      <c r="M226" s="277" t="s">
        <v>1</v>
      </c>
      <c r="N226" s="278" t="s">
        <v>40</v>
      </c>
      <c r="O226" s="226">
        <v>0</v>
      </c>
      <c r="P226" s="226">
        <f>O226*H226</f>
        <v>0</v>
      </c>
      <c r="Q226" s="226">
        <v>1</v>
      </c>
      <c r="R226" s="226">
        <f>Q226*H226</f>
        <v>78</v>
      </c>
      <c r="S226" s="226">
        <v>0</v>
      </c>
      <c r="T226" s="227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28" t="s">
        <v>257</v>
      </c>
      <c r="AT226" s="228" t="s">
        <v>612</v>
      </c>
      <c r="AU226" s="228" t="s">
        <v>84</v>
      </c>
      <c r="AY226" s="17" t="s">
        <v>160</v>
      </c>
      <c r="BE226" s="229">
        <f>IF(N226="základní",J226,0)</f>
        <v>31200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7" t="s">
        <v>82</v>
      </c>
      <c r="BK226" s="229">
        <f>ROUND(I226*H226,2)</f>
        <v>31200</v>
      </c>
      <c r="BL226" s="17" t="s">
        <v>166</v>
      </c>
      <c r="BM226" s="228" t="s">
        <v>1655</v>
      </c>
    </row>
    <row r="227" spans="1:47" s="2" customFormat="1" ht="12">
      <c r="A227" s="32"/>
      <c r="B227" s="33"/>
      <c r="C227" s="34"/>
      <c r="D227" s="232" t="s">
        <v>175</v>
      </c>
      <c r="E227" s="34"/>
      <c r="F227" s="241" t="s">
        <v>936</v>
      </c>
      <c r="G227" s="34"/>
      <c r="H227" s="34"/>
      <c r="I227" s="34"/>
      <c r="J227" s="34"/>
      <c r="K227" s="34"/>
      <c r="L227" s="38"/>
      <c r="M227" s="242"/>
      <c r="N227" s="243"/>
      <c r="O227" s="84"/>
      <c r="P227" s="84"/>
      <c r="Q227" s="84"/>
      <c r="R227" s="84"/>
      <c r="S227" s="84"/>
      <c r="T227" s="85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175</v>
      </c>
      <c r="AU227" s="17" t="s">
        <v>84</v>
      </c>
    </row>
    <row r="228" spans="1:51" s="13" customFormat="1" ht="12">
      <c r="A228" s="13"/>
      <c r="B228" s="230"/>
      <c r="C228" s="231"/>
      <c r="D228" s="232" t="s">
        <v>168</v>
      </c>
      <c r="E228" s="233" t="s">
        <v>1</v>
      </c>
      <c r="F228" s="234" t="s">
        <v>1656</v>
      </c>
      <c r="G228" s="231"/>
      <c r="H228" s="235">
        <v>78</v>
      </c>
      <c r="I228" s="231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0" t="s">
        <v>168</v>
      </c>
      <c r="AU228" s="240" t="s">
        <v>84</v>
      </c>
      <c r="AV228" s="13" t="s">
        <v>84</v>
      </c>
      <c r="AW228" s="13" t="s">
        <v>32</v>
      </c>
      <c r="AX228" s="13" t="s">
        <v>82</v>
      </c>
      <c r="AY228" s="240" t="s">
        <v>160</v>
      </c>
    </row>
    <row r="229" spans="1:51" s="14" customFormat="1" ht="12">
      <c r="A229" s="14"/>
      <c r="B229" s="244"/>
      <c r="C229" s="245"/>
      <c r="D229" s="232" t="s">
        <v>168</v>
      </c>
      <c r="E229" s="246" t="s">
        <v>1</v>
      </c>
      <c r="F229" s="247" t="s">
        <v>270</v>
      </c>
      <c r="G229" s="245"/>
      <c r="H229" s="246" t="s">
        <v>1</v>
      </c>
      <c r="I229" s="245"/>
      <c r="J229" s="245"/>
      <c r="K229" s="245"/>
      <c r="L229" s="248"/>
      <c r="M229" s="249"/>
      <c r="N229" s="250"/>
      <c r="O229" s="250"/>
      <c r="P229" s="250"/>
      <c r="Q229" s="250"/>
      <c r="R229" s="250"/>
      <c r="S229" s="250"/>
      <c r="T229" s="25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2" t="s">
        <v>168</v>
      </c>
      <c r="AU229" s="252" t="s">
        <v>84</v>
      </c>
      <c r="AV229" s="14" t="s">
        <v>82</v>
      </c>
      <c r="AW229" s="14" t="s">
        <v>32</v>
      </c>
      <c r="AX229" s="14" t="s">
        <v>75</v>
      </c>
      <c r="AY229" s="252" t="s">
        <v>160</v>
      </c>
    </row>
    <row r="230" spans="1:63" s="12" customFormat="1" ht="22.8" customHeight="1">
      <c r="A230" s="12"/>
      <c r="B230" s="203"/>
      <c r="C230" s="204"/>
      <c r="D230" s="205" t="s">
        <v>74</v>
      </c>
      <c r="E230" s="216" t="s">
        <v>178</v>
      </c>
      <c r="F230" s="216" t="s">
        <v>310</v>
      </c>
      <c r="G230" s="204"/>
      <c r="H230" s="204"/>
      <c r="I230" s="204"/>
      <c r="J230" s="217">
        <f>BK230</f>
        <v>1709274.9000000001</v>
      </c>
      <c r="K230" s="204"/>
      <c r="L230" s="208"/>
      <c r="M230" s="209"/>
      <c r="N230" s="210"/>
      <c r="O230" s="210"/>
      <c r="P230" s="211">
        <f>SUM(P231:P264)</f>
        <v>2236.323476</v>
      </c>
      <c r="Q230" s="210"/>
      <c r="R230" s="211">
        <f>SUM(R231:R264)</f>
        <v>201.66433071999998</v>
      </c>
      <c r="S230" s="210"/>
      <c r="T230" s="212">
        <f>SUM(T231:T264)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3" t="s">
        <v>82</v>
      </c>
      <c r="AT230" s="214" t="s">
        <v>74</v>
      </c>
      <c r="AU230" s="214" t="s">
        <v>82</v>
      </c>
      <c r="AY230" s="213" t="s">
        <v>160</v>
      </c>
      <c r="BK230" s="215">
        <f>SUM(BK231:BK264)</f>
        <v>1709274.9000000001</v>
      </c>
    </row>
    <row r="231" spans="1:65" s="2" customFormat="1" ht="21.75" customHeight="1">
      <c r="A231" s="32"/>
      <c r="B231" s="33"/>
      <c r="C231" s="218" t="s">
        <v>779</v>
      </c>
      <c r="D231" s="218" t="s">
        <v>162</v>
      </c>
      <c r="E231" s="219" t="s">
        <v>1657</v>
      </c>
      <c r="F231" s="220" t="s">
        <v>313</v>
      </c>
      <c r="G231" s="221" t="s">
        <v>195</v>
      </c>
      <c r="H231" s="222">
        <v>61.4</v>
      </c>
      <c r="I231" s="223">
        <v>7480</v>
      </c>
      <c r="J231" s="223">
        <f>ROUND(I231*H231,2)</f>
        <v>459272</v>
      </c>
      <c r="K231" s="220" t="s">
        <v>173</v>
      </c>
      <c r="L231" s="38"/>
      <c r="M231" s="224" t="s">
        <v>1</v>
      </c>
      <c r="N231" s="225" t="s">
        <v>40</v>
      </c>
      <c r="O231" s="226">
        <v>11.201</v>
      </c>
      <c r="P231" s="226">
        <f>O231*H231</f>
        <v>687.7414</v>
      </c>
      <c r="Q231" s="226">
        <v>3.11388</v>
      </c>
      <c r="R231" s="226">
        <f>Q231*H231</f>
        <v>191.192232</v>
      </c>
      <c r="S231" s="226">
        <v>0</v>
      </c>
      <c r="T231" s="227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28" t="s">
        <v>166</v>
      </c>
      <c r="AT231" s="228" t="s">
        <v>162</v>
      </c>
      <c r="AU231" s="228" t="s">
        <v>84</v>
      </c>
      <c r="AY231" s="17" t="s">
        <v>160</v>
      </c>
      <c r="BE231" s="229">
        <f>IF(N231="základní",J231,0)</f>
        <v>459272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7" t="s">
        <v>82</v>
      </c>
      <c r="BK231" s="229">
        <f>ROUND(I231*H231,2)</f>
        <v>459272</v>
      </c>
      <c r="BL231" s="17" t="s">
        <v>166</v>
      </c>
      <c r="BM231" s="228" t="s">
        <v>1658</v>
      </c>
    </row>
    <row r="232" spans="1:47" s="2" customFormat="1" ht="12">
      <c r="A232" s="32"/>
      <c r="B232" s="33"/>
      <c r="C232" s="34"/>
      <c r="D232" s="232" t="s">
        <v>175</v>
      </c>
      <c r="E232" s="34"/>
      <c r="F232" s="241" t="s">
        <v>315</v>
      </c>
      <c r="G232" s="34"/>
      <c r="H232" s="34"/>
      <c r="I232" s="34"/>
      <c r="J232" s="34"/>
      <c r="K232" s="34"/>
      <c r="L232" s="38"/>
      <c r="M232" s="242"/>
      <c r="N232" s="243"/>
      <c r="O232" s="84"/>
      <c r="P232" s="84"/>
      <c r="Q232" s="84"/>
      <c r="R232" s="84"/>
      <c r="S232" s="84"/>
      <c r="T232" s="85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175</v>
      </c>
      <c r="AU232" s="17" t="s">
        <v>84</v>
      </c>
    </row>
    <row r="233" spans="1:51" s="14" customFormat="1" ht="12">
      <c r="A233" s="14"/>
      <c r="B233" s="244"/>
      <c r="C233" s="245"/>
      <c r="D233" s="232" t="s">
        <v>168</v>
      </c>
      <c r="E233" s="246" t="s">
        <v>1</v>
      </c>
      <c r="F233" s="247" t="s">
        <v>468</v>
      </c>
      <c r="G233" s="245"/>
      <c r="H233" s="246" t="s">
        <v>1</v>
      </c>
      <c r="I233" s="245"/>
      <c r="J233" s="245"/>
      <c r="K233" s="245"/>
      <c r="L233" s="248"/>
      <c r="M233" s="249"/>
      <c r="N233" s="250"/>
      <c r="O233" s="250"/>
      <c r="P233" s="250"/>
      <c r="Q233" s="250"/>
      <c r="R233" s="250"/>
      <c r="S233" s="250"/>
      <c r="T233" s="25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2" t="s">
        <v>168</v>
      </c>
      <c r="AU233" s="252" t="s">
        <v>84</v>
      </c>
      <c r="AV233" s="14" t="s">
        <v>82</v>
      </c>
      <c r="AW233" s="14" t="s">
        <v>32</v>
      </c>
      <c r="AX233" s="14" t="s">
        <v>75</v>
      </c>
      <c r="AY233" s="252" t="s">
        <v>160</v>
      </c>
    </row>
    <row r="234" spans="1:51" s="13" customFormat="1" ht="12">
      <c r="A234" s="13"/>
      <c r="B234" s="230"/>
      <c r="C234" s="231"/>
      <c r="D234" s="232" t="s">
        <v>168</v>
      </c>
      <c r="E234" s="233" t="s">
        <v>1</v>
      </c>
      <c r="F234" s="234" t="s">
        <v>1659</v>
      </c>
      <c r="G234" s="231"/>
      <c r="H234" s="235">
        <v>61.4</v>
      </c>
      <c r="I234" s="231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0" t="s">
        <v>168</v>
      </c>
      <c r="AU234" s="240" t="s">
        <v>84</v>
      </c>
      <c r="AV234" s="13" t="s">
        <v>84</v>
      </c>
      <c r="AW234" s="13" t="s">
        <v>32</v>
      </c>
      <c r="AX234" s="13" t="s">
        <v>82</v>
      </c>
      <c r="AY234" s="240" t="s">
        <v>160</v>
      </c>
    </row>
    <row r="235" spans="1:65" s="2" customFormat="1" ht="21.75" customHeight="1">
      <c r="A235" s="32"/>
      <c r="B235" s="33"/>
      <c r="C235" s="218" t="s">
        <v>785</v>
      </c>
      <c r="D235" s="218" t="s">
        <v>162</v>
      </c>
      <c r="E235" s="219" t="s">
        <v>1660</v>
      </c>
      <c r="F235" s="220" t="s">
        <v>1661</v>
      </c>
      <c r="G235" s="221" t="s">
        <v>195</v>
      </c>
      <c r="H235" s="222">
        <v>18</v>
      </c>
      <c r="I235" s="223">
        <v>4890</v>
      </c>
      <c r="J235" s="223">
        <f>ROUND(I235*H235,2)</f>
        <v>88020</v>
      </c>
      <c r="K235" s="220" t="s">
        <v>173</v>
      </c>
      <c r="L235" s="38"/>
      <c r="M235" s="224" t="s">
        <v>1</v>
      </c>
      <c r="N235" s="225" t="s">
        <v>40</v>
      </c>
      <c r="O235" s="226">
        <v>3.899</v>
      </c>
      <c r="P235" s="226">
        <f>O235*H235</f>
        <v>70.182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28" t="s">
        <v>166</v>
      </c>
      <c r="AT235" s="228" t="s">
        <v>162</v>
      </c>
      <c r="AU235" s="228" t="s">
        <v>84</v>
      </c>
      <c r="AY235" s="17" t="s">
        <v>160</v>
      </c>
      <c r="BE235" s="229">
        <f>IF(N235="základní",J235,0)</f>
        <v>88020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7" t="s">
        <v>82</v>
      </c>
      <c r="BK235" s="229">
        <f>ROUND(I235*H235,2)</f>
        <v>88020</v>
      </c>
      <c r="BL235" s="17" t="s">
        <v>166</v>
      </c>
      <c r="BM235" s="228" t="s">
        <v>1662</v>
      </c>
    </row>
    <row r="236" spans="1:47" s="2" customFormat="1" ht="12">
      <c r="A236" s="32"/>
      <c r="B236" s="33"/>
      <c r="C236" s="34"/>
      <c r="D236" s="232" t="s">
        <v>175</v>
      </c>
      <c r="E236" s="34"/>
      <c r="F236" s="241" t="s">
        <v>1663</v>
      </c>
      <c r="G236" s="34"/>
      <c r="H236" s="34"/>
      <c r="I236" s="34"/>
      <c r="J236" s="34"/>
      <c r="K236" s="34"/>
      <c r="L236" s="38"/>
      <c r="M236" s="242"/>
      <c r="N236" s="243"/>
      <c r="O236" s="84"/>
      <c r="P236" s="84"/>
      <c r="Q236" s="84"/>
      <c r="R236" s="84"/>
      <c r="S236" s="84"/>
      <c r="T236" s="85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175</v>
      </c>
      <c r="AU236" s="17" t="s">
        <v>84</v>
      </c>
    </row>
    <row r="237" spans="1:51" s="14" customFormat="1" ht="12">
      <c r="A237" s="14"/>
      <c r="B237" s="244"/>
      <c r="C237" s="245"/>
      <c r="D237" s="232" t="s">
        <v>168</v>
      </c>
      <c r="E237" s="246" t="s">
        <v>1</v>
      </c>
      <c r="F237" s="247" t="s">
        <v>1664</v>
      </c>
      <c r="G237" s="245"/>
      <c r="H237" s="246" t="s">
        <v>1</v>
      </c>
      <c r="I237" s="245"/>
      <c r="J237" s="245"/>
      <c r="K237" s="245"/>
      <c r="L237" s="248"/>
      <c r="M237" s="249"/>
      <c r="N237" s="250"/>
      <c r="O237" s="250"/>
      <c r="P237" s="250"/>
      <c r="Q237" s="250"/>
      <c r="R237" s="250"/>
      <c r="S237" s="250"/>
      <c r="T237" s="25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2" t="s">
        <v>168</v>
      </c>
      <c r="AU237" s="252" t="s">
        <v>84</v>
      </c>
      <c r="AV237" s="14" t="s">
        <v>82</v>
      </c>
      <c r="AW237" s="14" t="s">
        <v>32</v>
      </c>
      <c r="AX237" s="14" t="s">
        <v>75</v>
      </c>
      <c r="AY237" s="252" t="s">
        <v>160</v>
      </c>
    </row>
    <row r="238" spans="1:51" s="13" customFormat="1" ht="12">
      <c r="A238" s="13"/>
      <c r="B238" s="230"/>
      <c r="C238" s="231"/>
      <c r="D238" s="232" t="s">
        <v>168</v>
      </c>
      <c r="E238" s="233" t="s">
        <v>1</v>
      </c>
      <c r="F238" s="234" t="s">
        <v>328</v>
      </c>
      <c r="G238" s="231"/>
      <c r="H238" s="235">
        <v>18</v>
      </c>
      <c r="I238" s="231"/>
      <c r="J238" s="231"/>
      <c r="K238" s="231"/>
      <c r="L238" s="236"/>
      <c r="M238" s="237"/>
      <c r="N238" s="238"/>
      <c r="O238" s="238"/>
      <c r="P238" s="238"/>
      <c r="Q238" s="238"/>
      <c r="R238" s="238"/>
      <c r="S238" s="238"/>
      <c r="T238" s="23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0" t="s">
        <v>168</v>
      </c>
      <c r="AU238" s="240" t="s">
        <v>84</v>
      </c>
      <c r="AV238" s="13" t="s">
        <v>84</v>
      </c>
      <c r="AW238" s="13" t="s">
        <v>32</v>
      </c>
      <c r="AX238" s="13" t="s">
        <v>82</v>
      </c>
      <c r="AY238" s="240" t="s">
        <v>160</v>
      </c>
    </row>
    <row r="239" spans="1:65" s="2" customFormat="1" ht="21.75" customHeight="1">
      <c r="A239" s="32"/>
      <c r="B239" s="33"/>
      <c r="C239" s="218" t="s">
        <v>791</v>
      </c>
      <c r="D239" s="218" t="s">
        <v>162</v>
      </c>
      <c r="E239" s="219" t="s">
        <v>1665</v>
      </c>
      <c r="F239" s="220" t="s">
        <v>1666</v>
      </c>
      <c r="G239" s="221" t="s">
        <v>195</v>
      </c>
      <c r="H239" s="222">
        <v>59.9</v>
      </c>
      <c r="I239" s="223">
        <v>5220</v>
      </c>
      <c r="J239" s="223">
        <f>ROUND(I239*H239,2)</f>
        <v>312678</v>
      </c>
      <c r="K239" s="220" t="s">
        <v>173</v>
      </c>
      <c r="L239" s="38"/>
      <c r="M239" s="224" t="s">
        <v>1</v>
      </c>
      <c r="N239" s="225" t="s">
        <v>40</v>
      </c>
      <c r="O239" s="226">
        <v>4.591</v>
      </c>
      <c r="P239" s="226">
        <f>O239*H239</f>
        <v>275.0009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28" t="s">
        <v>166</v>
      </c>
      <c r="AT239" s="228" t="s">
        <v>162</v>
      </c>
      <c r="AU239" s="228" t="s">
        <v>84</v>
      </c>
      <c r="AY239" s="17" t="s">
        <v>160</v>
      </c>
      <c r="BE239" s="229">
        <f>IF(N239="základní",J239,0)</f>
        <v>312678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7" t="s">
        <v>82</v>
      </c>
      <c r="BK239" s="229">
        <f>ROUND(I239*H239,2)</f>
        <v>312678</v>
      </c>
      <c r="BL239" s="17" t="s">
        <v>166</v>
      </c>
      <c r="BM239" s="228" t="s">
        <v>1667</v>
      </c>
    </row>
    <row r="240" spans="1:47" s="2" customFormat="1" ht="12">
      <c r="A240" s="32"/>
      <c r="B240" s="33"/>
      <c r="C240" s="34"/>
      <c r="D240" s="232" t="s">
        <v>175</v>
      </c>
      <c r="E240" s="34"/>
      <c r="F240" s="241" t="s">
        <v>1668</v>
      </c>
      <c r="G240" s="34"/>
      <c r="H240" s="34"/>
      <c r="I240" s="34"/>
      <c r="J240" s="34"/>
      <c r="K240" s="34"/>
      <c r="L240" s="38"/>
      <c r="M240" s="242"/>
      <c r="N240" s="243"/>
      <c r="O240" s="84"/>
      <c r="P240" s="84"/>
      <c r="Q240" s="84"/>
      <c r="R240" s="84"/>
      <c r="S240" s="84"/>
      <c r="T240" s="85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175</v>
      </c>
      <c r="AU240" s="17" t="s">
        <v>84</v>
      </c>
    </row>
    <row r="241" spans="1:51" s="14" customFormat="1" ht="12">
      <c r="A241" s="14"/>
      <c r="B241" s="244"/>
      <c r="C241" s="245"/>
      <c r="D241" s="232" t="s">
        <v>168</v>
      </c>
      <c r="E241" s="246" t="s">
        <v>1</v>
      </c>
      <c r="F241" s="247" t="s">
        <v>468</v>
      </c>
      <c r="G241" s="245"/>
      <c r="H241" s="246" t="s">
        <v>1</v>
      </c>
      <c r="I241" s="245"/>
      <c r="J241" s="245"/>
      <c r="K241" s="245"/>
      <c r="L241" s="248"/>
      <c r="M241" s="249"/>
      <c r="N241" s="250"/>
      <c r="O241" s="250"/>
      <c r="P241" s="250"/>
      <c r="Q241" s="250"/>
      <c r="R241" s="250"/>
      <c r="S241" s="250"/>
      <c r="T241" s="25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2" t="s">
        <v>168</v>
      </c>
      <c r="AU241" s="252" t="s">
        <v>84</v>
      </c>
      <c r="AV241" s="14" t="s">
        <v>82</v>
      </c>
      <c r="AW241" s="14" t="s">
        <v>32</v>
      </c>
      <c r="AX241" s="14" t="s">
        <v>75</v>
      </c>
      <c r="AY241" s="252" t="s">
        <v>160</v>
      </c>
    </row>
    <row r="242" spans="1:51" s="13" customFormat="1" ht="12">
      <c r="A242" s="13"/>
      <c r="B242" s="230"/>
      <c r="C242" s="231"/>
      <c r="D242" s="232" t="s">
        <v>168</v>
      </c>
      <c r="E242" s="233" t="s">
        <v>1</v>
      </c>
      <c r="F242" s="234" t="s">
        <v>1669</v>
      </c>
      <c r="G242" s="231"/>
      <c r="H242" s="235">
        <v>59.9</v>
      </c>
      <c r="I242" s="231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0" t="s">
        <v>168</v>
      </c>
      <c r="AU242" s="240" t="s">
        <v>84</v>
      </c>
      <c r="AV242" s="13" t="s">
        <v>84</v>
      </c>
      <c r="AW242" s="13" t="s">
        <v>32</v>
      </c>
      <c r="AX242" s="13" t="s">
        <v>82</v>
      </c>
      <c r="AY242" s="240" t="s">
        <v>160</v>
      </c>
    </row>
    <row r="243" spans="1:65" s="2" customFormat="1" ht="16.5" customHeight="1">
      <c r="A243" s="32"/>
      <c r="B243" s="33"/>
      <c r="C243" s="218" t="s">
        <v>796</v>
      </c>
      <c r="D243" s="218" t="s">
        <v>162</v>
      </c>
      <c r="E243" s="219" t="s">
        <v>1670</v>
      </c>
      <c r="F243" s="220" t="s">
        <v>1671</v>
      </c>
      <c r="G243" s="221" t="s">
        <v>165</v>
      </c>
      <c r="H243" s="222">
        <v>378.1</v>
      </c>
      <c r="I243" s="223">
        <v>1180</v>
      </c>
      <c r="J243" s="223">
        <f>ROUND(I243*H243,2)</f>
        <v>446158</v>
      </c>
      <c r="K243" s="220" t="s">
        <v>173</v>
      </c>
      <c r="L243" s="38"/>
      <c r="M243" s="224" t="s">
        <v>1</v>
      </c>
      <c r="N243" s="225" t="s">
        <v>40</v>
      </c>
      <c r="O243" s="226">
        <v>1.895</v>
      </c>
      <c r="P243" s="226">
        <f>O243*H243</f>
        <v>716.4995</v>
      </c>
      <c r="Q243" s="226">
        <v>0.00726</v>
      </c>
      <c r="R243" s="226">
        <f>Q243*H243</f>
        <v>2.745006</v>
      </c>
      <c r="S243" s="226">
        <v>0</v>
      </c>
      <c r="T243" s="227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28" t="s">
        <v>166</v>
      </c>
      <c r="AT243" s="228" t="s">
        <v>162</v>
      </c>
      <c r="AU243" s="228" t="s">
        <v>84</v>
      </c>
      <c r="AY243" s="17" t="s">
        <v>160</v>
      </c>
      <c r="BE243" s="229">
        <f>IF(N243="základní",J243,0)</f>
        <v>446158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7" t="s">
        <v>82</v>
      </c>
      <c r="BK243" s="229">
        <f>ROUND(I243*H243,2)</f>
        <v>446158</v>
      </c>
      <c r="BL243" s="17" t="s">
        <v>166</v>
      </c>
      <c r="BM243" s="228" t="s">
        <v>1672</v>
      </c>
    </row>
    <row r="244" spans="1:47" s="2" customFormat="1" ht="12">
      <c r="A244" s="32"/>
      <c r="B244" s="33"/>
      <c r="C244" s="34"/>
      <c r="D244" s="232" t="s">
        <v>175</v>
      </c>
      <c r="E244" s="34"/>
      <c r="F244" s="241" t="s">
        <v>1673</v>
      </c>
      <c r="G244" s="34"/>
      <c r="H244" s="34"/>
      <c r="I244" s="34"/>
      <c r="J244" s="34"/>
      <c r="K244" s="34"/>
      <c r="L244" s="38"/>
      <c r="M244" s="242"/>
      <c r="N244" s="243"/>
      <c r="O244" s="84"/>
      <c r="P244" s="84"/>
      <c r="Q244" s="84"/>
      <c r="R244" s="84"/>
      <c r="S244" s="84"/>
      <c r="T244" s="85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7" t="s">
        <v>175</v>
      </c>
      <c r="AU244" s="17" t="s">
        <v>84</v>
      </c>
    </row>
    <row r="245" spans="1:51" s="14" customFormat="1" ht="12">
      <c r="A245" s="14"/>
      <c r="B245" s="244"/>
      <c r="C245" s="245"/>
      <c r="D245" s="232" t="s">
        <v>168</v>
      </c>
      <c r="E245" s="246" t="s">
        <v>1</v>
      </c>
      <c r="F245" s="247" t="s">
        <v>468</v>
      </c>
      <c r="G245" s="245"/>
      <c r="H245" s="246" t="s">
        <v>1</v>
      </c>
      <c r="I245" s="245"/>
      <c r="J245" s="245"/>
      <c r="K245" s="245"/>
      <c r="L245" s="248"/>
      <c r="M245" s="249"/>
      <c r="N245" s="250"/>
      <c r="O245" s="250"/>
      <c r="P245" s="250"/>
      <c r="Q245" s="250"/>
      <c r="R245" s="250"/>
      <c r="S245" s="250"/>
      <c r="T245" s="25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2" t="s">
        <v>168</v>
      </c>
      <c r="AU245" s="252" t="s">
        <v>84</v>
      </c>
      <c r="AV245" s="14" t="s">
        <v>82</v>
      </c>
      <c r="AW245" s="14" t="s">
        <v>32</v>
      </c>
      <c r="AX245" s="14" t="s">
        <v>75</v>
      </c>
      <c r="AY245" s="252" t="s">
        <v>160</v>
      </c>
    </row>
    <row r="246" spans="1:51" s="13" customFormat="1" ht="12">
      <c r="A246" s="13"/>
      <c r="B246" s="230"/>
      <c r="C246" s="231"/>
      <c r="D246" s="232" t="s">
        <v>168</v>
      </c>
      <c r="E246" s="233" t="s">
        <v>1</v>
      </c>
      <c r="F246" s="234" t="s">
        <v>1674</v>
      </c>
      <c r="G246" s="231"/>
      <c r="H246" s="235">
        <v>378.1</v>
      </c>
      <c r="I246" s="231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0" t="s">
        <v>168</v>
      </c>
      <c r="AU246" s="240" t="s">
        <v>84</v>
      </c>
      <c r="AV246" s="13" t="s">
        <v>84</v>
      </c>
      <c r="AW246" s="13" t="s">
        <v>32</v>
      </c>
      <c r="AX246" s="13" t="s">
        <v>82</v>
      </c>
      <c r="AY246" s="240" t="s">
        <v>160</v>
      </c>
    </row>
    <row r="247" spans="1:65" s="2" customFormat="1" ht="16.5" customHeight="1">
      <c r="A247" s="32"/>
      <c r="B247" s="33"/>
      <c r="C247" s="218" t="s">
        <v>802</v>
      </c>
      <c r="D247" s="218" t="s">
        <v>162</v>
      </c>
      <c r="E247" s="219" t="s">
        <v>1675</v>
      </c>
      <c r="F247" s="220" t="s">
        <v>1676</v>
      </c>
      <c r="G247" s="221" t="s">
        <v>165</v>
      </c>
      <c r="H247" s="222">
        <v>378.1</v>
      </c>
      <c r="I247" s="223">
        <v>348</v>
      </c>
      <c r="J247" s="223">
        <f>ROUND(I247*H247,2)</f>
        <v>131578.8</v>
      </c>
      <c r="K247" s="220" t="s">
        <v>173</v>
      </c>
      <c r="L247" s="38"/>
      <c r="M247" s="224" t="s">
        <v>1</v>
      </c>
      <c r="N247" s="225" t="s">
        <v>40</v>
      </c>
      <c r="O247" s="226">
        <v>0.628</v>
      </c>
      <c r="P247" s="226">
        <f>O247*H247</f>
        <v>237.44680000000002</v>
      </c>
      <c r="Q247" s="226">
        <v>0.00086</v>
      </c>
      <c r="R247" s="226">
        <f>Q247*H247</f>
        <v>0.325166</v>
      </c>
      <c r="S247" s="226">
        <v>0</v>
      </c>
      <c r="T247" s="227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228" t="s">
        <v>166</v>
      </c>
      <c r="AT247" s="228" t="s">
        <v>162</v>
      </c>
      <c r="AU247" s="228" t="s">
        <v>84</v>
      </c>
      <c r="AY247" s="17" t="s">
        <v>160</v>
      </c>
      <c r="BE247" s="229">
        <f>IF(N247="základní",J247,0)</f>
        <v>131578.8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7" t="s">
        <v>82</v>
      </c>
      <c r="BK247" s="229">
        <f>ROUND(I247*H247,2)</f>
        <v>131578.8</v>
      </c>
      <c r="BL247" s="17" t="s">
        <v>166</v>
      </c>
      <c r="BM247" s="228" t="s">
        <v>1677</v>
      </c>
    </row>
    <row r="248" spans="1:47" s="2" customFormat="1" ht="12">
      <c r="A248" s="32"/>
      <c r="B248" s="33"/>
      <c r="C248" s="34"/>
      <c r="D248" s="232" t="s">
        <v>175</v>
      </c>
      <c r="E248" s="34"/>
      <c r="F248" s="241" t="s">
        <v>1678</v>
      </c>
      <c r="G248" s="34"/>
      <c r="H248" s="34"/>
      <c r="I248" s="34"/>
      <c r="J248" s="34"/>
      <c r="K248" s="34"/>
      <c r="L248" s="38"/>
      <c r="M248" s="242"/>
      <c r="N248" s="243"/>
      <c r="O248" s="84"/>
      <c r="P248" s="84"/>
      <c r="Q248" s="84"/>
      <c r="R248" s="84"/>
      <c r="S248" s="84"/>
      <c r="T248" s="85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175</v>
      </c>
      <c r="AU248" s="17" t="s">
        <v>84</v>
      </c>
    </row>
    <row r="249" spans="1:51" s="13" customFormat="1" ht="12">
      <c r="A249" s="13"/>
      <c r="B249" s="230"/>
      <c r="C249" s="231"/>
      <c r="D249" s="232" t="s">
        <v>168</v>
      </c>
      <c r="E249" s="233" t="s">
        <v>1</v>
      </c>
      <c r="F249" s="234" t="s">
        <v>1674</v>
      </c>
      <c r="G249" s="231"/>
      <c r="H249" s="235">
        <v>378.1</v>
      </c>
      <c r="I249" s="231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0" t="s">
        <v>168</v>
      </c>
      <c r="AU249" s="240" t="s">
        <v>84</v>
      </c>
      <c r="AV249" s="13" t="s">
        <v>84</v>
      </c>
      <c r="AW249" s="13" t="s">
        <v>32</v>
      </c>
      <c r="AX249" s="13" t="s">
        <v>82</v>
      </c>
      <c r="AY249" s="240" t="s">
        <v>160</v>
      </c>
    </row>
    <row r="250" spans="1:65" s="2" customFormat="1" ht="21.75" customHeight="1">
      <c r="A250" s="32"/>
      <c r="B250" s="33"/>
      <c r="C250" s="218" t="s">
        <v>809</v>
      </c>
      <c r="D250" s="218" t="s">
        <v>162</v>
      </c>
      <c r="E250" s="219" t="s">
        <v>1679</v>
      </c>
      <c r="F250" s="220" t="s">
        <v>1680</v>
      </c>
      <c r="G250" s="221" t="s">
        <v>265</v>
      </c>
      <c r="H250" s="222">
        <v>2.122</v>
      </c>
      <c r="I250" s="223">
        <v>42900</v>
      </c>
      <c r="J250" s="223">
        <f>ROUND(I250*H250,2)</f>
        <v>91033.8</v>
      </c>
      <c r="K250" s="220" t="s">
        <v>173</v>
      </c>
      <c r="L250" s="38"/>
      <c r="M250" s="224" t="s">
        <v>1</v>
      </c>
      <c r="N250" s="225" t="s">
        <v>40</v>
      </c>
      <c r="O250" s="226">
        <v>33.527</v>
      </c>
      <c r="P250" s="226">
        <f>O250*H250</f>
        <v>71.144294</v>
      </c>
      <c r="Q250" s="226">
        <v>1.0958</v>
      </c>
      <c r="R250" s="226">
        <f>Q250*H250</f>
        <v>2.3252876000000002</v>
      </c>
      <c r="S250" s="226">
        <v>0</v>
      </c>
      <c r="T250" s="227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28" t="s">
        <v>166</v>
      </c>
      <c r="AT250" s="228" t="s">
        <v>162</v>
      </c>
      <c r="AU250" s="228" t="s">
        <v>84</v>
      </c>
      <c r="AY250" s="17" t="s">
        <v>160</v>
      </c>
      <c r="BE250" s="229">
        <f>IF(N250="základní",J250,0)</f>
        <v>91033.8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7" t="s">
        <v>82</v>
      </c>
      <c r="BK250" s="229">
        <f>ROUND(I250*H250,2)</f>
        <v>91033.8</v>
      </c>
      <c r="BL250" s="17" t="s">
        <v>166</v>
      </c>
      <c r="BM250" s="228" t="s">
        <v>1681</v>
      </c>
    </row>
    <row r="251" spans="1:47" s="2" customFormat="1" ht="12">
      <c r="A251" s="32"/>
      <c r="B251" s="33"/>
      <c r="C251" s="34"/>
      <c r="D251" s="232" t="s">
        <v>175</v>
      </c>
      <c r="E251" s="34"/>
      <c r="F251" s="241" t="s">
        <v>1682</v>
      </c>
      <c r="G251" s="34"/>
      <c r="H251" s="34"/>
      <c r="I251" s="34"/>
      <c r="J251" s="34"/>
      <c r="K251" s="34"/>
      <c r="L251" s="38"/>
      <c r="M251" s="242"/>
      <c r="N251" s="243"/>
      <c r="O251" s="84"/>
      <c r="P251" s="84"/>
      <c r="Q251" s="84"/>
      <c r="R251" s="84"/>
      <c r="S251" s="84"/>
      <c r="T251" s="85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7" t="s">
        <v>175</v>
      </c>
      <c r="AU251" s="17" t="s">
        <v>84</v>
      </c>
    </row>
    <row r="252" spans="1:51" s="14" customFormat="1" ht="12">
      <c r="A252" s="14"/>
      <c r="B252" s="244"/>
      <c r="C252" s="245"/>
      <c r="D252" s="232" t="s">
        <v>168</v>
      </c>
      <c r="E252" s="246" t="s">
        <v>1</v>
      </c>
      <c r="F252" s="247" t="s">
        <v>1683</v>
      </c>
      <c r="G252" s="245"/>
      <c r="H252" s="246" t="s">
        <v>1</v>
      </c>
      <c r="I252" s="245"/>
      <c r="J252" s="245"/>
      <c r="K252" s="245"/>
      <c r="L252" s="248"/>
      <c r="M252" s="249"/>
      <c r="N252" s="250"/>
      <c r="O252" s="250"/>
      <c r="P252" s="250"/>
      <c r="Q252" s="250"/>
      <c r="R252" s="250"/>
      <c r="S252" s="250"/>
      <c r="T252" s="25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2" t="s">
        <v>168</v>
      </c>
      <c r="AU252" s="252" t="s">
        <v>84</v>
      </c>
      <c r="AV252" s="14" t="s">
        <v>82</v>
      </c>
      <c r="AW252" s="14" t="s">
        <v>32</v>
      </c>
      <c r="AX252" s="14" t="s">
        <v>75</v>
      </c>
      <c r="AY252" s="252" t="s">
        <v>160</v>
      </c>
    </row>
    <row r="253" spans="1:51" s="13" customFormat="1" ht="12">
      <c r="A253" s="13"/>
      <c r="B253" s="230"/>
      <c r="C253" s="231"/>
      <c r="D253" s="232" t="s">
        <v>168</v>
      </c>
      <c r="E253" s="233" t="s">
        <v>1</v>
      </c>
      <c r="F253" s="234" t="s">
        <v>1684</v>
      </c>
      <c r="G253" s="231"/>
      <c r="H253" s="235">
        <v>0.089</v>
      </c>
      <c r="I253" s="231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0" t="s">
        <v>168</v>
      </c>
      <c r="AU253" s="240" t="s">
        <v>84</v>
      </c>
      <c r="AV253" s="13" t="s">
        <v>84</v>
      </c>
      <c r="AW253" s="13" t="s">
        <v>32</v>
      </c>
      <c r="AX253" s="13" t="s">
        <v>75</v>
      </c>
      <c r="AY253" s="240" t="s">
        <v>160</v>
      </c>
    </row>
    <row r="254" spans="1:51" s="14" customFormat="1" ht="12">
      <c r="A254" s="14"/>
      <c r="B254" s="244"/>
      <c r="C254" s="245"/>
      <c r="D254" s="232" t="s">
        <v>168</v>
      </c>
      <c r="E254" s="246" t="s">
        <v>1</v>
      </c>
      <c r="F254" s="247" t="s">
        <v>1685</v>
      </c>
      <c r="G254" s="245"/>
      <c r="H254" s="246" t="s">
        <v>1</v>
      </c>
      <c r="I254" s="245"/>
      <c r="J254" s="245"/>
      <c r="K254" s="245"/>
      <c r="L254" s="248"/>
      <c r="M254" s="249"/>
      <c r="N254" s="250"/>
      <c r="O254" s="250"/>
      <c r="P254" s="250"/>
      <c r="Q254" s="250"/>
      <c r="R254" s="250"/>
      <c r="S254" s="250"/>
      <c r="T254" s="25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2" t="s">
        <v>168</v>
      </c>
      <c r="AU254" s="252" t="s">
        <v>84</v>
      </c>
      <c r="AV254" s="14" t="s">
        <v>82</v>
      </c>
      <c r="AW254" s="14" t="s">
        <v>32</v>
      </c>
      <c r="AX254" s="14" t="s">
        <v>75</v>
      </c>
      <c r="AY254" s="252" t="s">
        <v>160</v>
      </c>
    </row>
    <row r="255" spans="1:51" s="13" customFormat="1" ht="12">
      <c r="A255" s="13"/>
      <c r="B255" s="230"/>
      <c r="C255" s="231"/>
      <c r="D255" s="232" t="s">
        <v>168</v>
      </c>
      <c r="E255" s="233" t="s">
        <v>1</v>
      </c>
      <c r="F255" s="234" t="s">
        <v>1686</v>
      </c>
      <c r="G255" s="231"/>
      <c r="H255" s="235">
        <v>2.033</v>
      </c>
      <c r="I255" s="231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0" t="s">
        <v>168</v>
      </c>
      <c r="AU255" s="240" t="s">
        <v>84</v>
      </c>
      <c r="AV255" s="13" t="s">
        <v>84</v>
      </c>
      <c r="AW255" s="13" t="s">
        <v>32</v>
      </c>
      <c r="AX255" s="13" t="s">
        <v>75</v>
      </c>
      <c r="AY255" s="240" t="s">
        <v>160</v>
      </c>
    </row>
    <row r="256" spans="1:51" s="15" customFormat="1" ht="12">
      <c r="A256" s="15"/>
      <c r="B256" s="260"/>
      <c r="C256" s="261"/>
      <c r="D256" s="232" t="s">
        <v>168</v>
      </c>
      <c r="E256" s="262" t="s">
        <v>1</v>
      </c>
      <c r="F256" s="263" t="s">
        <v>433</v>
      </c>
      <c r="G256" s="261"/>
      <c r="H256" s="264">
        <v>2.122</v>
      </c>
      <c r="I256" s="261"/>
      <c r="J256" s="261"/>
      <c r="K256" s="261"/>
      <c r="L256" s="265"/>
      <c r="M256" s="266"/>
      <c r="N256" s="267"/>
      <c r="O256" s="267"/>
      <c r="P256" s="267"/>
      <c r="Q256" s="267"/>
      <c r="R256" s="267"/>
      <c r="S256" s="267"/>
      <c r="T256" s="268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9" t="s">
        <v>168</v>
      </c>
      <c r="AU256" s="269" t="s">
        <v>84</v>
      </c>
      <c r="AV256" s="15" t="s">
        <v>166</v>
      </c>
      <c r="AW256" s="15" t="s">
        <v>32</v>
      </c>
      <c r="AX256" s="15" t="s">
        <v>82</v>
      </c>
      <c r="AY256" s="269" t="s">
        <v>160</v>
      </c>
    </row>
    <row r="257" spans="1:65" s="2" customFormat="1" ht="21.75" customHeight="1">
      <c r="A257" s="32"/>
      <c r="B257" s="33"/>
      <c r="C257" s="218" t="s">
        <v>816</v>
      </c>
      <c r="D257" s="218" t="s">
        <v>162</v>
      </c>
      <c r="E257" s="219" t="s">
        <v>1687</v>
      </c>
      <c r="F257" s="220" t="s">
        <v>1688</v>
      </c>
      <c r="G257" s="221" t="s">
        <v>265</v>
      </c>
      <c r="H257" s="222">
        <v>0.723</v>
      </c>
      <c r="I257" s="223">
        <v>36800</v>
      </c>
      <c r="J257" s="223">
        <f>ROUND(I257*H257,2)</f>
        <v>26606.4</v>
      </c>
      <c r="K257" s="220" t="s">
        <v>173</v>
      </c>
      <c r="L257" s="38"/>
      <c r="M257" s="224" t="s">
        <v>1</v>
      </c>
      <c r="N257" s="225" t="s">
        <v>40</v>
      </c>
      <c r="O257" s="226">
        <v>22.055</v>
      </c>
      <c r="P257" s="226">
        <f>O257*H257</f>
        <v>15.945765</v>
      </c>
      <c r="Q257" s="226">
        <v>1.05631</v>
      </c>
      <c r="R257" s="226">
        <f>Q257*H257</f>
        <v>0.76371213</v>
      </c>
      <c r="S257" s="226">
        <v>0</v>
      </c>
      <c r="T257" s="227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228" t="s">
        <v>166</v>
      </c>
      <c r="AT257" s="228" t="s">
        <v>162</v>
      </c>
      <c r="AU257" s="228" t="s">
        <v>84</v>
      </c>
      <c r="AY257" s="17" t="s">
        <v>160</v>
      </c>
      <c r="BE257" s="229">
        <f>IF(N257="základní",J257,0)</f>
        <v>26606.4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7" t="s">
        <v>82</v>
      </c>
      <c r="BK257" s="229">
        <f>ROUND(I257*H257,2)</f>
        <v>26606.4</v>
      </c>
      <c r="BL257" s="17" t="s">
        <v>166</v>
      </c>
      <c r="BM257" s="228" t="s">
        <v>1689</v>
      </c>
    </row>
    <row r="258" spans="1:47" s="2" customFormat="1" ht="12">
      <c r="A258" s="32"/>
      <c r="B258" s="33"/>
      <c r="C258" s="34"/>
      <c r="D258" s="232" t="s">
        <v>175</v>
      </c>
      <c r="E258" s="34"/>
      <c r="F258" s="241" t="s">
        <v>1690</v>
      </c>
      <c r="G258" s="34"/>
      <c r="H258" s="34"/>
      <c r="I258" s="34"/>
      <c r="J258" s="34"/>
      <c r="K258" s="34"/>
      <c r="L258" s="38"/>
      <c r="M258" s="242"/>
      <c r="N258" s="243"/>
      <c r="O258" s="84"/>
      <c r="P258" s="84"/>
      <c r="Q258" s="84"/>
      <c r="R258" s="84"/>
      <c r="S258" s="84"/>
      <c r="T258" s="85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175</v>
      </c>
      <c r="AU258" s="17" t="s">
        <v>84</v>
      </c>
    </row>
    <row r="259" spans="1:51" s="14" customFormat="1" ht="12">
      <c r="A259" s="14"/>
      <c r="B259" s="244"/>
      <c r="C259" s="245"/>
      <c r="D259" s="232" t="s">
        <v>168</v>
      </c>
      <c r="E259" s="246" t="s">
        <v>1</v>
      </c>
      <c r="F259" s="247" t="s">
        <v>1685</v>
      </c>
      <c r="G259" s="245"/>
      <c r="H259" s="246" t="s">
        <v>1</v>
      </c>
      <c r="I259" s="245"/>
      <c r="J259" s="245"/>
      <c r="K259" s="245"/>
      <c r="L259" s="248"/>
      <c r="M259" s="249"/>
      <c r="N259" s="250"/>
      <c r="O259" s="250"/>
      <c r="P259" s="250"/>
      <c r="Q259" s="250"/>
      <c r="R259" s="250"/>
      <c r="S259" s="250"/>
      <c r="T259" s="25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2" t="s">
        <v>168</v>
      </c>
      <c r="AU259" s="252" t="s">
        <v>84</v>
      </c>
      <c r="AV259" s="14" t="s">
        <v>82</v>
      </c>
      <c r="AW259" s="14" t="s">
        <v>32</v>
      </c>
      <c r="AX259" s="14" t="s">
        <v>75</v>
      </c>
      <c r="AY259" s="252" t="s">
        <v>160</v>
      </c>
    </row>
    <row r="260" spans="1:51" s="13" customFormat="1" ht="12">
      <c r="A260" s="13"/>
      <c r="B260" s="230"/>
      <c r="C260" s="231"/>
      <c r="D260" s="232" t="s">
        <v>168</v>
      </c>
      <c r="E260" s="233" t="s">
        <v>1</v>
      </c>
      <c r="F260" s="234" t="s">
        <v>1691</v>
      </c>
      <c r="G260" s="231"/>
      <c r="H260" s="235">
        <v>0.723</v>
      </c>
      <c r="I260" s="231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0" t="s">
        <v>168</v>
      </c>
      <c r="AU260" s="240" t="s">
        <v>84</v>
      </c>
      <c r="AV260" s="13" t="s">
        <v>84</v>
      </c>
      <c r="AW260" s="13" t="s">
        <v>32</v>
      </c>
      <c r="AX260" s="13" t="s">
        <v>82</v>
      </c>
      <c r="AY260" s="240" t="s">
        <v>160</v>
      </c>
    </row>
    <row r="261" spans="1:65" s="2" customFormat="1" ht="21.75" customHeight="1">
      <c r="A261" s="32"/>
      <c r="B261" s="33"/>
      <c r="C261" s="218" t="s">
        <v>821</v>
      </c>
      <c r="D261" s="218" t="s">
        <v>162</v>
      </c>
      <c r="E261" s="219" t="s">
        <v>1692</v>
      </c>
      <c r="F261" s="220" t="s">
        <v>1693</v>
      </c>
      <c r="G261" s="221" t="s">
        <v>265</v>
      </c>
      <c r="H261" s="222">
        <v>4.149</v>
      </c>
      <c r="I261" s="223">
        <v>37100</v>
      </c>
      <c r="J261" s="223">
        <f>ROUND(I261*H261,2)</f>
        <v>153927.9</v>
      </c>
      <c r="K261" s="220" t="s">
        <v>173</v>
      </c>
      <c r="L261" s="38"/>
      <c r="M261" s="224" t="s">
        <v>1</v>
      </c>
      <c r="N261" s="225" t="s">
        <v>40</v>
      </c>
      <c r="O261" s="226">
        <v>39.133</v>
      </c>
      <c r="P261" s="226">
        <f>O261*H261</f>
        <v>162.362817</v>
      </c>
      <c r="Q261" s="226">
        <v>1.03951</v>
      </c>
      <c r="R261" s="226">
        <f>Q261*H261</f>
        <v>4.312926989999999</v>
      </c>
      <c r="S261" s="226">
        <v>0</v>
      </c>
      <c r="T261" s="227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228" t="s">
        <v>166</v>
      </c>
      <c r="AT261" s="228" t="s">
        <v>162</v>
      </c>
      <c r="AU261" s="228" t="s">
        <v>84</v>
      </c>
      <c r="AY261" s="17" t="s">
        <v>160</v>
      </c>
      <c r="BE261" s="229">
        <f>IF(N261="základní",J261,0)</f>
        <v>153927.9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7" t="s">
        <v>82</v>
      </c>
      <c r="BK261" s="229">
        <f>ROUND(I261*H261,2)</f>
        <v>153927.9</v>
      </c>
      <c r="BL261" s="17" t="s">
        <v>166</v>
      </c>
      <c r="BM261" s="228" t="s">
        <v>1694</v>
      </c>
    </row>
    <row r="262" spans="1:47" s="2" customFormat="1" ht="12">
      <c r="A262" s="32"/>
      <c r="B262" s="33"/>
      <c r="C262" s="34"/>
      <c r="D262" s="232" t="s">
        <v>175</v>
      </c>
      <c r="E262" s="34"/>
      <c r="F262" s="241" t="s">
        <v>1695</v>
      </c>
      <c r="G262" s="34"/>
      <c r="H262" s="34"/>
      <c r="I262" s="34"/>
      <c r="J262" s="34"/>
      <c r="K262" s="34"/>
      <c r="L262" s="38"/>
      <c r="M262" s="242"/>
      <c r="N262" s="243"/>
      <c r="O262" s="84"/>
      <c r="P262" s="84"/>
      <c r="Q262" s="84"/>
      <c r="R262" s="84"/>
      <c r="S262" s="84"/>
      <c r="T262" s="85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175</v>
      </c>
      <c r="AU262" s="17" t="s">
        <v>84</v>
      </c>
    </row>
    <row r="263" spans="1:51" s="14" customFormat="1" ht="12">
      <c r="A263" s="14"/>
      <c r="B263" s="244"/>
      <c r="C263" s="245"/>
      <c r="D263" s="232" t="s">
        <v>168</v>
      </c>
      <c r="E263" s="246" t="s">
        <v>1</v>
      </c>
      <c r="F263" s="247" t="s">
        <v>1685</v>
      </c>
      <c r="G263" s="245"/>
      <c r="H263" s="246" t="s">
        <v>1</v>
      </c>
      <c r="I263" s="245"/>
      <c r="J263" s="245"/>
      <c r="K263" s="245"/>
      <c r="L263" s="248"/>
      <c r="M263" s="249"/>
      <c r="N263" s="250"/>
      <c r="O263" s="250"/>
      <c r="P263" s="250"/>
      <c r="Q263" s="250"/>
      <c r="R263" s="250"/>
      <c r="S263" s="250"/>
      <c r="T263" s="25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2" t="s">
        <v>168</v>
      </c>
      <c r="AU263" s="252" t="s">
        <v>84</v>
      </c>
      <c r="AV263" s="14" t="s">
        <v>82</v>
      </c>
      <c r="AW263" s="14" t="s">
        <v>32</v>
      </c>
      <c r="AX263" s="14" t="s">
        <v>75</v>
      </c>
      <c r="AY263" s="252" t="s">
        <v>160</v>
      </c>
    </row>
    <row r="264" spans="1:51" s="13" customFormat="1" ht="12">
      <c r="A264" s="13"/>
      <c r="B264" s="230"/>
      <c r="C264" s="231"/>
      <c r="D264" s="232" t="s">
        <v>168</v>
      </c>
      <c r="E264" s="233" t="s">
        <v>1</v>
      </c>
      <c r="F264" s="234" t="s">
        <v>1696</v>
      </c>
      <c r="G264" s="231"/>
      <c r="H264" s="235">
        <v>4.149</v>
      </c>
      <c r="I264" s="231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0" t="s">
        <v>168</v>
      </c>
      <c r="AU264" s="240" t="s">
        <v>84</v>
      </c>
      <c r="AV264" s="13" t="s">
        <v>84</v>
      </c>
      <c r="AW264" s="13" t="s">
        <v>32</v>
      </c>
      <c r="AX264" s="13" t="s">
        <v>82</v>
      </c>
      <c r="AY264" s="240" t="s">
        <v>160</v>
      </c>
    </row>
    <row r="265" spans="1:63" s="12" customFormat="1" ht="22.8" customHeight="1">
      <c r="A265" s="12"/>
      <c r="B265" s="203"/>
      <c r="C265" s="204"/>
      <c r="D265" s="205" t="s">
        <v>74</v>
      </c>
      <c r="E265" s="216" t="s">
        <v>166</v>
      </c>
      <c r="F265" s="216" t="s">
        <v>320</v>
      </c>
      <c r="G265" s="204"/>
      <c r="H265" s="204"/>
      <c r="I265" s="204"/>
      <c r="J265" s="217">
        <f>BK265</f>
        <v>40052</v>
      </c>
      <c r="K265" s="204"/>
      <c r="L265" s="208"/>
      <c r="M265" s="209"/>
      <c r="N265" s="210"/>
      <c r="O265" s="210"/>
      <c r="P265" s="211">
        <f>SUM(P266:P269)</f>
        <v>20.584</v>
      </c>
      <c r="Q265" s="210"/>
      <c r="R265" s="211">
        <f>SUM(R266:R269)</f>
        <v>0</v>
      </c>
      <c r="S265" s="210"/>
      <c r="T265" s="212">
        <f>SUM(T266:T269)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3" t="s">
        <v>82</v>
      </c>
      <c r="AT265" s="214" t="s">
        <v>74</v>
      </c>
      <c r="AU265" s="214" t="s">
        <v>82</v>
      </c>
      <c r="AY265" s="213" t="s">
        <v>160</v>
      </c>
      <c r="BK265" s="215">
        <f>SUM(BK266:BK269)</f>
        <v>40052</v>
      </c>
    </row>
    <row r="266" spans="1:65" s="2" customFormat="1" ht="21.75" customHeight="1">
      <c r="A266" s="32"/>
      <c r="B266" s="33"/>
      <c r="C266" s="218" t="s">
        <v>828</v>
      </c>
      <c r="D266" s="218" t="s">
        <v>162</v>
      </c>
      <c r="E266" s="219" t="s">
        <v>1697</v>
      </c>
      <c r="F266" s="220" t="s">
        <v>1698</v>
      </c>
      <c r="G266" s="221" t="s">
        <v>165</v>
      </c>
      <c r="H266" s="222">
        <v>124</v>
      </c>
      <c r="I266" s="223">
        <v>323</v>
      </c>
      <c r="J266" s="223">
        <f>ROUND(I266*H266,2)</f>
        <v>40052</v>
      </c>
      <c r="K266" s="220" t="s">
        <v>173</v>
      </c>
      <c r="L266" s="38"/>
      <c r="M266" s="224" t="s">
        <v>1</v>
      </c>
      <c r="N266" s="225" t="s">
        <v>40</v>
      </c>
      <c r="O266" s="226">
        <v>0.166</v>
      </c>
      <c r="P266" s="226">
        <f>O266*H266</f>
        <v>20.584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228" t="s">
        <v>166</v>
      </c>
      <c r="AT266" s="228" t="s">
        <v>162</v>
      </c>
      <c r="AU266" s="228" t="s">
        <v>84</v>
      </c>
      <c r="AY266" s="17" t="s">
        <v>160</v>
      </c>
      <c r="BE266" s="229">
        <f>IF(N266="základní",J266,0)</f>
        <v>40052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7" t="s">
        <v>82</v>
      </c>
      <c r="BK266" s="229">
        <f>ROUND(I266*H266,2)</f>
        <v>40052</v>
      </c>
      <c r="BL266" s="17" t="s">
        <v>166</v>
      </c>
      <c r="BM266" s="228" t="s">
        <v>1699</v>
      </c>
    </row>
    <row r="267" spans="1:47" s="2" customFormat="1" ht="12">
      <c r="A267" s="32"/>
      <c r="B267" s="33"/>
      <c r="C267" s="34"/>
      <c r="D267" s="232" t="s">
        <v>175</v>
      </c>
      <c r="E267" s="34"/>
      <c r="F267" s="241" t="s">
        <v>1700</v>
      </c>
      <c r="G267" s="34"/>
      <c r="H267" s="34"/>
      <c r="I267" s="34"/>
      <c r="J267" s="34"/>
      <c r="K267" s="34"/>
      <c r="L267" s="38"/>
      <c r="M267" s="242"/>
      <c r="N267" s="243"/>
      <c r="O267" s="84"/>
      <c r="P267" s="84"/>
      <c r="Q267" s="84"/>
      <c r="R267" s="84"/>
      <c r="S267" s="84"/>
      <c r="T267" s="85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7" t="s">
        <v>175</v>
      </c>
      <c r="AU267" s="17" t="s">
        <v>84</v>
      </c>
    </row>
    <row r="268" spans="1:51" s="13" customFormat="1" ht="12">
      <c r="A268" s="13"/>
      <c r="B268" s="230"/>
      <c r="C268" s="231"/>
      <c r="D268" s="232" t="s">
        <v>168</v>
      </c>
      <c r="E268" s="233" t="s">
        <v>1</v>
      </c>
      <c r="F268" s="234" t="s">
        <v>1701</v>
      </c>
      <c r="G268" s="231"/>
      <c r="H268" s="235">
        <v>124</v>
      </c>
      <c r="I268" s="231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0" t="s">
        <v>168</v>
      </c>
      <c r="AU268" s="240" t="s">
        <v>84</v>
      </c>
      <c r="AV268" s="13" t="s">
        <v>84</v>
      </c>
      <c r="AW268" s="13" t="s">
        <v>32</v>
      </c>
      <c r="AX268" s="13" t="s">
        <v>82</v>
      </c>
      <c r="AY268" s="240" t="s">
        <v>160</v>
      </c>
    </row>
    <row r="269" spans="1:51" s="14" customFormat="1" ht="12">
      <c r="A269" s="14"/>
      <c r="B269" s="244"/>
      <c r="C269" s="245"/>
      <c r="D269" s="232" t="s">
        <v>168</v>
      </c>
      <c r="E269" s="246" t="s">
        <v>1</v>
      </c>
      <c r="F269" s="247" t="s">
        <v>468</v>
      </c>
      <c r="G269" s="245"/>
      <c r="H269" s="246" t="s">
        <v>1</v>
      </c>
      <c r="I269" s="245"/>
      <c r="J269" s="245"/>
      <c r="K269" s="245"/>
      <c r="L269" s="248"/>
      <c r="M269" s="249"/>
      <c r="N269" s="250"/>
      <c r="O269" s="250"/>
      <c r="P269" s="250"/>
      <c r="Q269" s="250"/>
      <c r="R269" s="250"/>
      <c r="S269" s="250"/>
      <c r="T269" s="25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2" t="s">
        <v>168</v>
      </c>
      <c r="AU269" s="252" t="s">
        <v>84</v>
      </c>
      <c r="AV269" s="14" t="s">
        <v>82</v>
      </c>
      <c r="AW269" s="14" t="s">
        <v>32</v>
      </c>
      <c r="AX269" s="14" t="s">
        <v>75</v>
      </c>
      <c r="AY269" s="252" t="s">
        <v>160</v>
      </c>
    </row>
    <row r="270" spans="1:63" s="12" customFormat="1" ht="22.8" customHeight="1">
      <c r="A270" s="12"/>
      <c r="B270" s="203"/>
      <c r="C270" s="204"/>
      <c r="D270" s="205" t="s">
        <v>74</v>
      </c>
      <c r="E270" s="216" t="s">
        <v>205</v>
      </c>
      <c r="F270" s="216" t="s">
        <v>206</v>
      </c>
      <c r="G270" s="204"/>
      <c r="H270" s="204"/>
      <c r="I270" s="204"/>
      <c r="J270" s="217">
        <f>BK270</f>
        <v>197360.46</v>
      </c>
      <c r="K270" s="204"/>
      <c r="L270" s="208"/>
      <c r="M270" s="209"/>
      <c r="N270" s="210"/>
      <c r="O270" s="210"/>
      <c r="P270" s="211">
        <f>SUM(P271:P290)</f>
        <v>459.21175000000005</v>
      </c>
      <c r="Q270" s="210"/>
      <c r="R270" s="211">
        <f>SUM(R271:R290)</f>
        <v>0.0732824</v>
      </c>
      <c r="S270" s="210"/>
      <c r="T270" s="212">
        <f>SUM(T271:T290)</f>
        <v>160.97500000000002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3" t="s">
        <v>82</v>
      </c>
      <c r="AT270" s="214" t="s">
        <v>74</v>
      </c>
      <c r="AU270" s="214" t="s">
        <v>82</v>
      </c>
      <c r="AY270" s="213" t="s">
        <v>160</v>
      </c>
      <c r="BK270" s="215">
        <f>SUM(BK271:BK290)</f>
        <v>197360.46</v>
      </c>
    </row>
    <row r="271" spans="1:65" s="2" customFormat="1" ht="21.75" customHeight="1">
      <c r="A271" s="32"/>
      <c r="B271" s="33"/>
      <c r="C271" s="218" t="s">
        <v>835</v>
      </c>
      <c r="D271" s="218" t="s">
        <v>162</v>
      </c>
      <c r="E271" s="219" t="s">
        <v>208</v>
      </c>
      <c r="F271" s="220" t="s">
        <v>209</v>
      </c>
      <c r="G271" s="221" t="s">
        <v>165</v>
      </c>
      <c r="H271" s="222">
        <v>108.4</v>
      </c>
      <c r="I271" s="223">
        <v>52.8</v>
      </c>
      <c r="J271" s="223">
        <f>ROUND(I271*H271,2)</f>
        <v>5723.52</v>
      </c>
      <c r="K271" s="220" t="s">
        <v>173</v>
      </c>
      <c r="L271" s="38"/>
      <c r="M271" s="224" t="s">
        <v>1</v>
      </c>
      <c r="N271" s="225" t="s">
        <v>40</v>
      </c>
      <c r="O271" s="226">
        <v>0.08</v>
      </c>
      <c r="P271" s="226">
        <f>O271*H271</f>
        <v>8.672</v>
      </c>
      <c r="Q271" s="226">
        <v>0.00047</v>
      </c>
      <c r="R271" s="226">
        <f>Q271*H271</f>
        <v>0.050948</v>
      </c>
      <c r="S271" s="226">
        <v>0</v>
      </c>
      <c r="T271" s="227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228" t="s">
        <v>166</v>
      </c>
      <c r="AT271" s="228" t="s">
        <v>162</v>
      </c>
      <c r="AU271" s="228" t="s">
        <v>84</v>
      </c>
      <c r="AY271" s="17" t="s">
        <v>160</v>
      </c>
      <c r="BE271" s="229">
        <f>IF(N271="základní",J271,0)</f>
        <v>5723.52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7" t="s">
        <v>82</v>
      </c>
      <c r="BK271" s="229">
        <f>ROUND(I271*H271,2)</f>
        <v>5723.52</v>
      </c>
      <c r="BL271" s="17" t="s">
        <v>166</v>
      </c>
      <c r="BM271" s="228" t="s">
        <v>1702</v>
      </c>
    </row>
    <row r="272" spans="1:47" s="2" customFormat="1" ht="12">
      <c r="A272" s="32"/>
      <c r="B272" s="33"/>
      <c r="C272" s="34"/>
      <c r="D272" s="232" t="s">
        <v>175</v>
      </c>
      <c r="E272" s="34"/>
      <c r="F272" s="241" t="s">
        <v>211</v>
      </c>
      <c r="G272" s="34"/>
      <c r="H272" s="34"/>
      <c r="I272" s="34"/>
      <c r="J272" s="34"/>
      <c r="K272" s="34"/>
      <c r="L272" s="38"/>
      <c r="M272" s="242"/>
      <c r="N272" s="243"/>
      <c r="O272" s="84"/>
      <c r="P272" s="84"/>
      <c r="Q272" s="84"/>
      <c r="R272" s="84"/>
      <c r="S272" s="84"/>
      <c r="T272" s="85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7" t="s">
        <v>175</v>
      </c>
      <c r="AU272" s="17" t="s">
        <v>84</v>
      </c>
    </row>
    <row r="273" spans="1:51" s="14" customFormat="1" ht="12">
      <c r="A273" s="14"/>
      <c r="B273" s="244"/>
      <c r="C273" s="245"/>
      <c r="D273" s="232" t="s">
        <v>168</v>
      </c>
      <c r="E273" s="246" t="s">
        <v>1</v>
      </c>
      <c r="F273" s="247" t="s">
        <v>468</v>
      </c>
      <c r="G273" s="245"/>
      <c r="H273" s="246" t="s">
        <v>1</v>
      </c>
      <c r="I273" s="245"/>
      <c r="J273" s="245"/>
      <c r="K273" s="245"/>
      <c r="L273" s="248"/>
      <c r="M273" s="249"/>
      <c r="N273" s="250"/>
      <c r="O273" s="250"/>
      <c r="P273" s="250"/>
      <c r="Q273" s="250"/>
      <c r="R273" s="250"/>
      <c r="S273" s="250"/>
      <c r="T273" s="25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2" t="s">
        <v>168</v>
      </c>
      <c r="AU273" s="252" t="s">
        <v>84</v>
      </c>
      <c r="AV273" s="14" t="s">
        <v>82</v>
      </c>
      <c r="AW273" s="14" t="s">
        <v>32</v>
      </c>
      <c r="AX273" s="14" t="s">
        <v>75</v>
      </c>
      <c r="AY273" s="252" t="s">
        <v>160</v>
      </c>
    </row>
    <row r="274" spans="1:51" s="13" customFormat="1" ht="12">
      <c r="A274" s="13"/>
      <c r="B274" s="230"/>
      <c r="C274" s="231"/>
      <c r="D274" s="232" t="s">
        <v>168</v>
      </c>
      <c r="E274" s="233" t="s">
        <v>1</v>
      </c>
      <c r="F274" s="234" t="s">
        <v>1703</v>
      </c>
      <c r="G274" s="231"/>
      <c r="H274" s="235">
        <v>108.4</v>
      </c>
      <c r="I274" s="231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0" t="s">
        <v>168</v>
      </c>
      <c r="AU274" s="240" t="s">
        <v>84</v>
      </c>
      <c r="AV274" s="13" t="s">
        <v>84</v>
      </c>
      <c r="AW274" s="13" t="s">
        <v>32</v>
      </c>
      <c r="AX274" s="13" t="s">
        <v>82</v>
      </c>
      <c r="AY274" s="240" t="s">
        <v>160</v>
      </c>
    </row>
    <row r="275" spans="1:65" s="2" customFormat="1" ht="21.75" customHeight="1">
      <c r="A275" s="32"/>
      <c r="B275" s="33"/>
      <c r="C275" s="218" t="s">
        <v>842</v>
      </c>
      <c r="D275" s="218" t="s">
        <v>162</v>
      </c>
      <c r="E275" s="219" t="s">
        <v>1704</v>
      </c>
      <c r="F275" s="220" t="s">
        <v>1705</v>
      </c>
      <c r="G275" s="221" t="s">
        <v>172</v>
      </c>
      <c r="H275" s="222">
        <v>44.7</v>
      </c>
      <c r="I275" s="223">
        <v>211</v>
      </c>
      <c r="J275" s="223">
        <f>ROUND(I275*H275,2)</f>
        <v>9431.7</v>
      </c>
      <c r="K275" s="220" t="s">
        <v>173</v>
      </c>
      <c r="L275" s="38"/>
      <c r="M275" s="224" t="s">
        <v>1</v>
      </c>
      <c r="N275" s="225" t="s">
        <v>40</v>
      </c>
      <c r="O275" s="226">
        <v>0.24</v>
      </c>
      <c r="P275" s="226">
        <f>O275*H275</f>
        <v>10.728</v>
      </c>
      <c r="Q275" s="226">
        <v>0.00018</v>
      </c>
      <c r="R275" s="226">
        <f>Q275*H275</f>
        <v>0.008046000000000001</v>
      </c>
      <c r="S275" s="226">
        <v>0</v>
      </c>
      <c r="T275" s="227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228" t="s">
        <v>166</v>
      </c>
      <c r="AT275" s="228" t="s">
        <v>162</v>
      </c>
      <c r="AU275" s="228" t="s">
        <v>84</v>
      </c>
      <c r="AY275" s="17" t="s">
        <v>160</v>
      </c>
      <c r="BE275" s="229">
        <f>IF(N275="základní",J275,0)</f>
        <v>9431.7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7" t="s">
        <v>82</v>
      </c>
      <c r="BK275" s="229">
        <f>ROUND(I275*H275,2)</f>
        <v>9431.7</v>
      </c>
      <c r="BL275" s="17" t="s">
        <v>166</v>
      </c>
      <c r="BM275" s="228" t="s">
        <v>1706</v>
      </c>
    </row>
    <row r="276" spans="1:47" s="2" customFormat="1" ht="12">
      <c r="A276" s="32"/>
      <c r="B276" s="33"/>
      <c r="C276" s="34"/>
      <c r="D276" s="232" t="s">
        <v>175</v>
      </c>
      <c r="E276" s="34"/>
      <c r="F276" s="241" t="s">
        <v>1707</v>
      </c>
      <c r="G276" s="34"/>
      <c r="H276" s="34"/>
      <c r="I276" s="34"/>
      <c r="J276" s="34"/>
      <c r="K276" s="34"/>
      <c r="L276" s="38"/>
      <c r="M276" s="242"/>
      <c r="N276" s="243"/>
      <c r="O276" s="84"/>
      <c r="P276" s="84"/>
      <c r="Q276" s="84"/>
      <c r="R276" s="84"/>
      <c r="S276" s="84"/>
      <c r="T276" s="85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175</v>
      </c>
      <c r="AU276" s="17" t="s">
        <v>84</v>
      </c>
    </row>
    <row r="277" spans="1:51" s="13" customFormat="1" ht="12">
      <c r="A277" s="13"/>
      <c r="B277" s="230"/>
      <c r="C277" s="231"/>
      <c r="D277" s="232" t="s">
        <v>168</v>
      </c>
      <c r="E277" s="233" t="s">
        <v>1</v>
      </c>
      <c r="F277" s="234" t="s">
        <v>1708</v>
      </c>
      <c r="G277" s="231"/>
      <c r="H277" s="235">
        <v>44.7</v>
      </c>
      <c r="I277" s="231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0" t="s">
        <v>168</v>
      </c>
      <c r="AU277" s="240" t="s">
        <v>84</v>
      </c>
      <c r="AV277" s="13" t="s">
        <v>84</v>
      </c>
      <c r="AW277" s="13" t="s">
        <v>32</v>
      </c>
      <c r="AX277" s="13" t="s">
        <v>82</v>
      </c>
      <c r="AY277" s="240" t="s">
        <v>160</v>
      </c>
    </row>
    <row r="278" spans="1:51" s="14" customFormat="1" ht="12">
      <c r="A278" s="14"/>
      <c r="B278" s="244"/>
      <c r="C278" s="245"/>
      <c r="D278" s="232" t="s">
        <v>168</v>
      </c>
      <c r="E278" s="246" t="s">
        <v>1</v>
      </c>
      <c r="F278" s="247" t="s">
        <v>1709</v>
      </c>
      <c r="G278" s="245"/>
      <c r="H278" s="246" t="s">
        <v>1</v>
      </c>
      <c r="I278" s="245"/>
      <c r="J278" s="245"/>
      <c r="K278" s="245"/>
      <c r="L278" s="248"/>
      <c r="M278" s="249"/>
      <c r="N278" s="250"/>
      <c r="O278" s="250"/>
      <c r="P278" s="250"/>
      <c r="Q278" s="250"/>
      <c r="R278" s="250"/>
      <c r="S278" s="250"/>
      <c r="T278" s="25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2" t="s">
        <v>168</v>
      </c>
      <c r="AU278" s="252" t="s">
        <v>84</v>
      </c>
      <c r="AV278" s="14" t="s">
        <v>82</v>
      </c>
      <c r="AW278" s="14" t="s">
        <v>32</v>
      </c>
      <c r="AX278" s="14" t="s">
        <v>75</v>
      </c>
      <c r="AY278" s="252" t="s">
        <v>160</v>
      </c>
    </row>
    <row r="279" spans="1:65" s="2" customFormat="1" ht="21.75" customHeight="1">
      <c r="A279" s="32"/>
      <c r="B279" s="33"/>
      <c r="C279" s="218" t="s">
        <v>848</v>
      </c>
      <c r="D279" s="218" t="s">
        <v>162</v>
      </c>
      <c r="E279" s="219" t="s">
        <v>1710</v>
      </c>
      <c r="F279" s="220" t="s">
        <v>1711</v>
      </c>
      <c r="G279" s="221" t="s">
        <v>165</v>
      </c>
      <c r="H279" s="222">
        <v>11.34</v>
      </c>
      <c r="I279" s="223">
        <v>211</v>
      </c>
      <c r="J279" s="223">
        <f>ROUND(I279*H279,2)</f>
        <v>2392.74</v>
      </c>
      <c r="K279" s="220" t="s">
        <v>173</v>
      </c>
      <c r="L279" s="38"/>
      <c r="M279" s="224" t="s">
        <v>1</v>
      </c>
      <c r="N279" s="225" t="s">
        <v>40</v>
      </c>
      <c r="O279" s="226">
        <v>0.2</v>
      </c>
      <c r="P279" s="226">
        <f>O279*H279</f>
        <v>2.2680000000000002</v>
      </c>
      <c r="Q279" s="226">
        <v>0.00126</v>
      </c>
      <c r="R279" s="226">
        <f>Q279*H279</f>
        <v>0.0142884</v>
      </c>
      <c r="S279" s="226">
        <v>0</v>
      </c>
      <c r="T279" s="227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228" t="s">
        <v>166</v>
      </c>
      <c r="AT279" s="228" t="s">
        <v>162</v>
      </c>
      <c r="AU279" s="228" t="s">
        <v>84</v>
      </c>
      <c r="AY279" s="17" t="s">
        <v>160</v>
      </c>
      <c r="BE279" s="229">
        <f>IF(N279="základní",J279,0)</f>
        <v>2392.74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7" t="s">
        <v>82</v>
      </c>
      <c r="BK279" s="229">
        <f>ROUND(I279*H279,2)</f>
        <v>2392.74</v>
      </c>
      <c r="BL279" s="17" t="s">
        <v>166</v>
      </c>
      <c r="BM279" s="228" t="s">
        <v>1712</v>
      </c>
    </row>
    <row r="280" spans="1:47" s="2" customFormat="1" ht="12">
      <c r="A280" s="32"/>
      <c r="B280" s="33"/>
      <c r="C280" s="34"/>
      <c r="D280" s="232" t="s">
        <v>175</v>
      </c>
      <c r="E280" s="34"/>
      <c r="F280" s="241" t="s">
        <v>1713</v>
      </c>
      <c r="G280" s="34"/>
      <c r="H280" s="34"/>
      <c r="I280" s="34"/>
      <c r="J280" s="34"/>
      <c r="K280" s="34"/>
      <c r="L280" s="38"/>
      <c r="M280" s="242"/>
      <c r="N280" s="243"/>
      <c r="O280" s="84"/>
      <c r="P280" s="84"/>
      <c r="Q280" s="84"/>
      <c r="R280" s="84"/>
      <c r="S280" s="84"/>
      <c r="T280" s="85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T280" s="17" t="s">
        <v>175</v>
      </c>
      <c r="AU280" s="17" t="s">
        <v>84</v>
      </c>
    </row>
    <row r="281" spans="1:51" s="13" customFormat="1" ht="12">
      <c r="A281" s="13"/>
      <c r="B281" s="230"/>
      <c r="C281" s="231"/>
      <c r="D281" s="232" t="s">
        <v>168</v>
      </c>
      <c r="E281" s="233" t="s">
        <v>1</v>
      </c>
      <c r="F281" s="234" t="s">
        <v>1714</v>
      </c>
      <c r="G281" s="231"/>
      <c r="H281" s="235">
        <v>11.34</v>
      </c>
      <c r="I281" s="231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0" t="s">
        <v>168</v>
      </c>
      <c r="AU281" s="240" t="s">
        <v>84</v>
      </c>
      <c r="AV281" s="13" t="s">
        <v>84</v>
      </c>
      <c r="AW281" s="13" t="s">
        <v>32</v>
      </c>
      <c r="AX281" s="13" t="s">
        <v>82</v>
      </c>
      <c r="AY281" s="240" t="s">
        <v>160</v>
      </c>
    </row>
    <row r="282" spans="1:51" s="14" customFormat="1" ht="12">
      <c r="A282" s="14"/>
      <c r="B282" s="244"/>
      <c r="C282" s="245"/>
      <c r="D282" s="232" t="s">
        <v>168</v>
      </c>
      <c r="E282" s="246" t="s">
        <v>1</v>
      </c>
      <c r="F282" s="247" t="s">
        <v>1709</v>
      </c>
      <c r="G282" s="245"/>
      <c r="H282" s="246" t="s">
        <v>1</v>
      </c>
      <c r="I282" s="245"/>
      <c r="J282" s="245"/>
      <c r="K282" s="245"/>
      <c r="L282" s="248"/>
      <c r="M282" s="249"/>
      <c r="N282" s="250"/>
      <c r="O282" s="250"/>
      <c r="P282" s="250"/>
      <c r="Q282" s="250"/>
      <c r="R282" s="250"/>
      <c r="S282" s="250"/>
      <c r="T282" s="25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2" t="s">
        <v>168</v>
      </c>
      <c r="AU282" s="252" t="s">
        <v>84</v>
      </c>
      <c r="AV282" s="14" t="s">
        <v>82</v>
      </c>
      <c r="AW282" s="14" t="s">
        <v>32</v>
      </c>
      <c r="AX282" s="14" t="s">
        <v>75</v>
      </c>
      <c r="AY282" s="252" t="s">
        <v>160</v>
      </c>
    </row>
    <row r="283" spans="1:65" s="2" customFormat="1" ht="21.75" customHeight="1">
      <c r="A283" s="32"/>
      <c r="B283" s="33"/>
      <c r="C283" s="218" t="s">
        <v>853</v>
      </c>
      <c r="D283" s="218" t="s">
        <v>162</v>
      </c>
      <c r="E283" s="219" t="s">
        <v>398</v>
      </c>
      <c r="F283" s="220" t="s">
        <v>399</v>
      </c>
      <c r="G283" s="221" t="s">
        <v>195</v>
      </c>
      <c r="H283" s="222">
        <v>34.25</v>
      </c>
      <c r="I283" s="223">
        <v>1890</v>
      </c>
      <c r="J283" s="223">
        <f>ROUND(I283*H283,2)</f>
        <v>64732.5</v>
      </c>
      <c r="K283" s="220" t="s">
        <v>173</v>
      </c>
      <c r="L283" s="38"/>
      <c r="M283" s="224" t="s">
        <v>1</v>
      </c>
      <c r="N283" s="225" t="s">
        <v>40</v>
      </c>
      <c r="O283" s="226">
        <v>4.647</v>
      </c>
      <c r="P283" s="226">
        <f>O283*H283</f>
        <v>159.15975</v>
      </c>
      <c r="Q283" s="226">
        <v>0</v>
      </c>
      <c r="R283" s="226">
        <f>Q283*H283</f>
        <v>0</v>
      </c>
      <c r="S283" s="226">
        <v>2.5</v>
      </c>
      <c r="T283" s="227">
        <f>S283*H283</f>
        <v>85.625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228" t="s">
        <v>166</v>
      </c>
      <c r="AT283" s="228" t="s">
        <v>162</v>
      </c>
      <c r="AU283" s="228" t="s">
        <v>84</v>
      </c>
      <c r="AY283" s="17" t="s">
        <v>160</v>
      </c>
      <c r="BE283" s="229">
        <f>IF(N283="základní",J283,0)</f>
        <v>64732.5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7" t="s">
        <v>82</v>
      </c>
      <c r="BK283" s="229">
        <f>ROUND(I283*H283,2)</f>
        <v>64732.5</v>
      </c>
      <c r="BL283" s="17" t="s">
        <v>166</v>
      </c>
      <c r="BM283" s="228" t="s">
        <v>1715</v>
      </c>
    </row>
    <row r="284" spans="1:47" s="2" customFormat="1" ht="12">
      <c r="A284" s="32"/>
      <c r="B284" s="33"/>
      <c r="C284" s="34"/>
      <c r="D284" s="232" t="s">
        <v>175</v>
      </c>
      <c r="E284" s="34"/>
      <c r="F284" s="241" t="s">
        <v>401</v>
      </c>
      <c r="G284" s="34"/>
      <c r="H284" s="34"/>
      <c r="I284" s="34"/>
      <c r="J284" s="34"/>
      <c r="K284" s="34"/>
      <c r="L284" s="38"/>
      <c r="M284" s="242"/>
      <c r="N284" s="243"/>
      <c r="O284" s="84"/>
      <c r="P284" s="84"/>
      <c r="Q284" s="84"/>
      <c r="R284" s="84"/>
      <c r="S284" s="84"/>
      <c r="T284" s="85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7" t="s">
        <v>175</v>
      </c>
      <c r="AU284" s="17" t="s">
        <v>84</v>
      </c>
    </row>
    <row r="285" spans="1:51" s="14" customFormat="1" ht="12">
      <c r="A285" s="14"/>
      <c r="B285" s="244"/>
      <c r="C285" s="245"/>
      <c r="D285" s="232" t="s">
        <v>168</v>
      </c>
      <c r="E285" s="246" t="s">
        <v>1</v>
      </c>
      <c r="F285" s="247" t="s">
        <v>468</v>
      </c>
      <c r="G285" s="245"/>
      <c r="H285" s="246" t="s">
        <v>1</v>
      </c>
      <c r="I285" s="245"/>
      <c r="J285" s="245"/>
      <c r="K285" s="245"/>
      <c r="L285" s="248"/>
      <c r="M285" s="249"/>
      <c r="N285" s="250"/>
      <c r="O285" s="250"/>
      <c r="P285" s="250"/>
      <c r="Q285" s="250"/>
      <c r="R285" s="250"/>
      <c r="S285" s="250"/>
      <c r="T285" s="25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2" t="s">
        <v>168</v>
      </c>
      <c r="AU285" s="252" t="s">
        <v>84</v>
      </c>
      <c r="AV285" s="14" t="s">
        <v>82</v>
      </c>
      <c r="AW285" s="14" t="s">
        <v>32</v>
      </c>
      <c r="AX285" s="14" t="s">
        <v>75</v>
      </c>
      <c r="AY285" s="252" t="s">
        <v>160</v>
      </c>
    </row>
    <row r="286" spans="1:51" s="13" customFormat="1" ht="12">
      <c r="A286" s="13"/>
      <c r="B286" s="230"/>
      <c r="C286" s="231"/>
      <c r="D286" s="232" t="s">
        <v>168</v>
      </c>
      <c r="E286" s="233" t="s">
        <v>1</v>
      </c>
      <c r="F286" s="234" t="s">
        <v>1716</v>
      </c>
      <c r="G286" s="231"/>
      <c r="H286" s="235">
        <v>34.25</v>
      </c>
      <c r="I286" s="231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0" t="s">
        <v>168</v>
      </c>
      <c r="AU286" s="240" t="s">
        <v>84</v>
      </c>
      <c r="AV286" s="13" t="s">
        <v>84</v>
      </c>
      <c r="AW286" s="13" t="s">
        <v>32</v>
      </c>
      <c r="AX286" s="13" t="s">
        <v>82</v>
      </c>
      <c r="AY286" s="240" t="s">
        <v>160</v>
      </c>
    </row>
    <row r="287" spans="1:65" s="2" customFormat="1" ht="21.75" customHeight="1">
      <c r="A287" s="32"/>
      <c r="B287" s="33"/>
      <c r="C287" s="218" t="s">
        <v>861</v>
      </c>
      <c r="D287" s="218" t="s">
        <v>162</v>
      </c>
      <c r="E287" s="219" t="s">
        <v>1717</v>
      </c>
      <c r="F287" s="220" t="s">
        <v>1718</v>
      </c>
      <c r="G287" s="221" t="s">
        <v>195</v>
      </c>
      <c r="H287" s="222">
        <v>34.25</v>
      </c>
      <c r="I287" s="223">
        <v>3360</v>
      </c>
      <c r="J287" s="223">
        <f>ROUND(I287*H287,2)</f>
        <v>115080</v>
      </c>
      <c r="K287" s="220" t="s">
        <v>173</v>
      </c>
      <c r="L287" s="38"/>
      <c r="M287" s="224" t="s">
        <v>1</v>
      </c>
      <c r="N287" s="225" t="s">
        <v>40</v>
      </c>
      <c r="O287" s="226">
        <v>8.128</v>
      </c>
      <c r="P287" s="226">
        <f>O287*H287</f>
        <v>278.384</v>
      </c>
      <c r="Q287" s="226">
        <v>0</v>
      </c>
      <c r="R287" s="226">
        <f>Q287*H287</f>
        <v>0</v>
      </c>
      <c r="S287" s="226">
        <v>2.2</v>
      </c>
      <c r="T287" s="227">
        <f>S287*H287</f>
        <v>75.35000000000001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228" t="s">
        <v>166</v>
      </c>
      <c r="AT287" s="228" t="s">
        <v>162</v>
      </c>
      <c r="AU287" s="228" t="s">
        <v>84</v>
      </c>
      <c r="AY287" s="17" t="s">
        <v>160</v>
      </c>
      <c r="BE287" s="229">
        <f>IF(N287="základní",J287,0)</f>
        <v>115080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7" t="s">
        <v>82</v>
      </c>
      <c r="BK287" s="229">
        <f>ROUND(I287*H287,2)</f>
        <v>115080</v>
      </c>
      <c r="BL287" s="17" t="s">
        <v>166</v>
      </c>
      <c r="BM287" s="228" t="s">
        <v>1719</v>
      </c>
    </row>
    <row r="288" spans="1:47" s="2" customFormat="1" ht="12">
      <c r="A288" s="32"/>
      <c r="B288" s="33"/>
      <c r="C288" s="34"/>
      <c r="D288" s="232" t="s">
        <v>175</v>
      </c>
      <c r="E288" s="34"/>
      <c r="F288" s="241" t="s">
        <v>1720</v>
      </c>
      <c r="G288" s="34"/>
      <c r="H288" s="34"/>
      <c r="I288" s="34"/>
      <c r="J288" s="34"/>
      <c r="K288" s="34"/>
      <c r="L288" s="38"/>
      <c r="M288" s="242"/>
      <c r="N288" s="243"/>
      <c r="O288" s="84"/>
      <c r="P288" s="84"/>
      <c r="Q288" s="84"/>
      <c r="R288" s="84"/>
      <c r="S288" s="84"/>
      <c r="T288" s="85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T288" s="17" t="s">
        <v>175</v>
      </c>
      <c r="AU288" s="17" t="s">
        <v>84</v>
      </c>
    </row>
    <row r="289" spans="1:51" s="14" customFormat="1" ht="12">
      <c r="A289" s="14"/>
      <c r="B289" s="244"/>
      <c r="C289" s="245"/>
      <c r="D289" s="232" t="s">
        <v>168</v>
      </c>
      <c r="E289" s="246" t="s">
        <v>1</v>
      </c>
      <c r="F289" s="247" t="s">
        <v>468</v>
      </c>
      <c r="G289" s="245"/>
      <c r="H289" s="246" t="s">
        <v>1</v>
      </c>
      <c r="I289" s="245"/>
      <c r="J289" s="245"/>
      <c r="K289" s="245"/>
      <c r="L289" s="248"/>
      <c r="M289" s="249"/>
      <c r="N289" s="250"/>
      <c r="O289" s="250"/>
      <c r="P289" s="250"/>
      <c r="Q289" s="250"/>
      <c r="R289" s="250"/>
      <c r="S289" s="250"/>
      <c r="T289" s="251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2" t="s">
        <v>168</v>
      </c>
      <c r="AU289" s="252" t="s">
        <v>84</v>
      </c>
      <c r="AV289" s="14" t="s">
        <v>82</v>
      </c>
      <c r="AW289" s="14" t="s">
        <v>32</v>
      </c>
      <c r="AX289" s="14" t="s">
        <v>75</v>
      </c>
      <c r="AY289" s="252" t="s">
        <v>160</v>
      </c>
    </row>
    <row r="290" spans="1:51" s="13" customFormat="1" ht="12">
      <c r="A290" s="13"/>
      <c r="B290" s="230"/>
      <c r="C290" s="231"/>
      <c r="D290" s="232" t="s">
        <v>168</v>
      </c>
      <c r="E290" s="233" t="s">
        <v>1</v>
      </c>
      <c r="F290" s="234" t="s">
        <v>1716</v>
      </c>
      <c r="G290" s="231"/>
      <c r="H290" s="235">
        <v>34.25</v>
      </c>
      <c r="I290" s="231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0" t="s">
        <v>168</v>
      </c>
      <c r="AU290" s="240" t="s">
        <v>84</v>
      </c>
      <c r="AV290" s="13" t="s">
        <v>84</v>
      </c>
      <c r="AW290" s="13" t="s">
        <v>32</v>
      </c>
      <c r="AX290" s="13" t="s">
        <v>82</v>
      </c>
      <c r="AY290" s="240" t="s">
        <v>160</v>
      </c>
    </row>
    <row r="291" spans="1:63" s="12" customFormat="1" ht="22.8" customHeight="1">
      <c r="A291" s="12"/>
      <c r="B291" s="203"/>
      <c r="C291" s="204"/>
      <c r="D291" s="205" t="s">
        <v>74</v>
      </c>
      <c r="E291" s="216" t="s">
        <v>404</v>
      </c>
      <c r="F291" s="216" t="s">
        <v>405</v>
      </c>
      <c r="G291" s="204"/>
      <c r="H291" s="204"/>
      <c r="I291" s="204"/>
      <c r="J291" s="217">
        <f>BK291</f>
        <v>157789.75</v>
      </c>
      <c r="K291" s="204"/>
      <c r="L291" s="208"/>
      <c r="M291" s="209"/>
      <c r="N291" s="210"/>
      <c r="O291" s="210"/>
      <c r="P291" s="211">
        <f>SUM(P292:P309)</f>
        <v>30.4825</v>
      </c>
      <c r="Q291" s="210"/>
      <c r="R291" s="211">
        <f>SUM(R292:R309)</f>
        <v>0</v>
      </c>
      <c r="S291" s="210"/>
      <c r="T291" s="212">
        <f>SUM(T292:T309)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3" t="s">
        <v>82</v>
      </c>
      <c r="AT291" s="214" t="s">
        <v>74</v>
      </c>
      <c r="AU291" s="214" t="s">
        <v>82</v>
      </c>
      <c r="AY291" s="213" t="s">
        <v>160</v>
      </c>
      <c r="BK291" s="215">
        <f>SUM(BK292:BK309)</f>
        <v>157789.75</v>
      </c>
    </row>
    <row r="292" spans="1:65" s="2" customFormat="1" ht="21.75" customHeight="1">
      <c r="A292" s="32"/>
      <c r="B292" s="33"/>
      <c r="C292" s="218" t="s">
        <v>867</v>
      </c>
      <c r="D292" s="218" t="s">
        <v>162</v>
      </c>
      <c r="E292" s="219" t="s">
        <v>406</v>
      </c>
      <c r="F292" s="220" t="s">
        <v>407</v>
      </c>
      <c r="G292" s="221" t="s">
        <v>265</v>
      </c>
      <c r="H292" s="222">
        <v>171.25</v>
      </c>
      <c r="I292" s="223">
        <v>143</v>
      </c>
      <c r="J292" s="223">
        <f>ROUND(I292*H292,2)</f>
        <v>24488.75</v>
      </c>
      <c r="K292" s="220" t="s">
        <v>173</v>
      </c>
      <c r="L292" s="38"/>
      <c r="M292" s="224" t="s">
        <v>1</v>
      </c>
      <c r="N292" s="225" t="s">
        <v>40</v>
      </c>
      <c r="O292" s="226">
        <v>0.091</v>
      </c>
      <c r="P292" s="226">
        <f>O292*H292</f>
        <v>15.58375</v>
      </c>
      <c r="Q292" s="226">
        <v>0</v>
      </c>
      <c r="R292" s="226">
        <f>Q292*H292</f>
        <v>0</v>
      </c>
      <c r="S292" s="226">
        <v>0</v>
      </c>
      <c r="T292" s="227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228" t="s">
        <v>166</v>
      </c>
      <c r="AT292" s="228" t="s">
        <v>162</v>
      </c>
      <c r="AU292" s="228" t="s">
        <v>84</v>
      </c>
      <c r="AY292" s="17" t="s">
        <v>160</v>
      </c>
      <c r="BE292" s="229">
        <f>IF(N292="základní",J292,0)</f>
        <v>24488.75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17" t="s">
        <v>82</v>
      </c>
      <c r="BK292" s="229">
        <f>ROUND(I292*H292,2)</f>
        <v>24488.75</v>
      </c>
      <c r="BL292" s="17" t="s">
        <v>166</v>
      </c>
      <c r="BM292" s="228" t="s">
        <v>1721</v>
      </c>
    </row>
    <row r="293" spans="1:47" s="2" customFormat="1" ht="12">
      <c r="A293" s="32"/>
      <c r="B293" s="33"/>
      <c r="C293" s="34"/>
      <c r="D293" s="232" t="s">
        <v>175</v>
      </c>
      <c r="E293" s="34"/>
      <c r="F293" s="241" t="s">
        <v>409</v>
      </c>
      <c r="G293" s="34"/>
      <c r="H293" s="34"/>
      <c r="I293" s="34"/>
      <c r="J293" s="34"/>
      <c r="K293" s="34"/>
      <c r="L293" s="38"/>
      <c r="M293" s="242"/>
      <c r="N293" s="243"/>
      <c r="O293" s="84"/>
      <c r="P293" s="84"/>
      <c r="Q293" s="84"/>
      <c r="R293" s="84"/>
      <c r="S293" s="84"/>
      <c r="T293" s="85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T293" s="17" t="s">
        <v>175</v>
      </c>
      <c r="AU293" s="17" t="s">
        <v>84</v>
      </c>
    </row>
    <row r="294" spans="1:51" s="14" customFormat="1" ht="12">
      <c r="A294" s="14"/>
      <c r="B294" s="244"/>
      <c r="C294" s="245"/>
      <c r="D294" s="232" t="s">
        <v>168</v>
      </c>
      <c r="E294" s="246" t="s">
        <v>1</v>
      </c>
      <c r="F294" s="247" t="s">
        <v>468</v>
      </c>
      <c r="G294" s="245"/>
      <c r="H294" s="246" t="s">
        <v>1</v>
      </c>
      <c r="I294" s="245"/>
      <c r="J294" s="245"/>
      <c r="K294" s="245"/>
      <c r="L294" s="248"/>
      <c r="M294" s="249"/>
      <c r="N294" s="250"/>
      <c r="O294" s="250"/>
      <c r="P294" s="250"/>
      <c r="Q294" s="250"/>
      <c r="R294" s="250"/>
      <c r="S294" s="250"/>
      <c r="T294" s="25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2" t="s">
        <v>168</v>
      </c>
      <c r="AU294" s="252" t="s">
        <v>84</v>
      </c>
      <c r="AV294" s="14" t="s">
        <v>82</v>
      </c>
      <c r="AW294" s="14" t="s">
        <v>32</v>
      </c>
      <c r="AX294" s="14" t="s">
        <v>75</v>
      </c>
      <c r="AY294" s="252" t="s">
        <v>160</v>
      </c>
    </row>
    <row r="295" spans="1:51" s="13" customFormat="1" ht="12">
      <c r="A295" s="13"/>
      <c r="B295" s="230"/>
      <c r="C295" s="231"/>
      <c r="D295" s="232" t="s">
        <v>168</v>
      </c>
      <c r="E295" s="233" t="s">
        <v>1</v>
      </c>
      <c r="F295" s="234" t="s">
        <v>1722</v>
      </c>
      <c r="G295" s="231"/>
      <c r="H295" s="235">
        <v>171.25</v>
      </c>
      <c r="I295" s="231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0" t="s">
        <v>168</v>
      </c>
      <c r="AU295" s="240" t="s">
        <v>84</v>
      </c>
      <c r="AV295" s="13" t="s">
        <v>84</v>
      </c>
      <c r="AW295" s="13" t="s">
        <v>32</v>
      </c>
      <c r="AX295" s="13" t="s">
        <v>82</v>
      </c>
      <c r="AY295" s="240" t="s">
        <v>160</v>
      </c>
    </row>
    <row r="296" spans="1:65" s="2" customFormat="1" ht="21.75" customHeight="1">
      <c r="A296" s="32"/>
      <c r="B296" s="33"/>
      <c r="C296" s="218" t="s">
        <v>874</v>
      </c>
      <c r="D296" s="218" t="s">
        <v>162</v>
      </c>
      <c r="E296" s="219" t="s">
        <v>412</v>
      </c>
      <c r="F296" s="220" t="s">
        <v>413</v>
      </c>
      <c r="G296" s="221" t="s">
        <v>265</v>
      </c>
      <c r="H296" s="222">
        <v>4966.25</v>
      </c>
      <c r="I296" s="223">
        <v>12.6</v>
      </c>
      <c r="J296" s="223">
        <f>ROUND(I296*H296,2)</f>
        <v>62574.75</v>
      </c>
      <c r="K296" s="220" t="s">
        <v>173</v>
      </c>
      <c r="L296" s="38"/>
      <c r="M296" s="224" t="s">
        <v>1</v>
      </c>
      <c r="N296" s="225" t="s">
        <v>40</v>
      </c>
      <c r="O296" s="226">
        <v>0.003</v>
      </c>
      <c r="P296" s="226">
        <f>O296*H296</f>
        <v>14.89875</v>
      </c>
      <c r="Q296" s="226">
        <v>0</v>
      </c>
      <c r="R296" s="226">
        <f>Q296*H296</f>
        <v>0</v>
      </c>
      <c r="S296" s="226">
        <v>0</v>
      </c>
      <c r="T296" s="227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228" t="s">
        <v>166</v>
      </c>
      <c r="AT296" s="228" t="s">
        <v>162</v>
      </c>
      <c r="AU296" s="228" t="s">
        <v>84</v>
      </c>
      <c r="AY296" s="17" t="s">
        <v>160</v>
      </c>
      <c r="BE296" s="229">
        <f>IF(N296="základní",J296,0)</f>
        <v>62574.75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17" t="s">
        <v>82</v>
      </c>
      <c r="BK296" s="229">
        <f>ROUND(I296*H296,2)</f>
        <v>62574.75</v>
      </c>
      <c r="BL296" s="17" t="s">
        <v>166</v>
      </c>
      <c r="BM296" s="228" t="s">
        <v>1723</v>
      </c>
    </row>
    <row r="297" spans="1:47" s="2" customFormat="1" ht="12">
      <c r="A297" s="32"/>
      <c r="B297" s="33"/>
      <c r="C297" s="34"/>
      <c r="D297" s="232" t="s">
        <v>175</v>
      </c>
      <c r="E297" s="34"/>
      <c r="F297" s="241" t="s">
        <v>415</v>
      </c>
      <c r="G297" s="34"/>
      <c r="H297" s="34"/>
      <c r="I297" s="34"/>
      <c r="J297" s="34"/>
      <c r="K297" s="34"/>
      <c r="L297" s="38"/>
      <c r="M297" s="242"/>
      <c r="N297" s="243"/>
      <c r="O297" s="84"/>
      <c r="P297" s="84"/>
      <c r="Q297" s="84"/>
      <c r="R297" s="84"/>
      <c r="S297" s="84"/>
      <c r="T297" s="85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7" t="s">
        <v>175</v>
      </c>
      <c r="AU297" s="17" t="s">
        <v>84</v>
      </c>
    </row>
    <row r="298" spans="1:51" s="14" customFormat="1" ht="12">
      <c r="A298" s="14"/>
      <c r="B298" s="244"/>
      <c r="C298" s="245"/>
      <c r="D298" s="232" t="s">
        <v>168</v>
      </c>
      <c r="E298" s="246" t="s">
        <v>1</v>
      </c>
      <c r="F298" s="247" t="s">
        <v>468</v>
      </c>
      <c r="G298" s="245"/>
      <c r="H298" s="246" t="s">
        <v>1</v>
      </c>
      <c r="I298" s="245"/>
      <c r="J298" s="245"/>
      <c r="K298" s="245"/>
      <c r="L298" s="248"/>
      <c r="M298" s="249"/>
      <c r="N298" s="250"/>
      <c r="O298" s="250"/>
      <c r="P298" s="250"/>
      <c r="Q298" s="250"/>
      <c r="R298" s="250"/>
      <c r="S298" s="250"/>
      <c r="T298" s="25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2" t="s">
        <v>168</v>
      </c>
      <c r="AU298" s="252" t="s">
        <v>84</v>
      </c>
      <c r="AV298" s="14" t="s">
        <v>82</v>
      </c>
      <c r="AW298" s="14" t="s">
        <v>32</v>
      </c>
      <c r="AX298" s="14" t="s">
        <v>75</v>
      </c>
      <c r="AY298" s="252" t="s">
        <v>160</v>
      </c>
    </row>
    <row r="299" spans="1:51" s="13" customFormat="1" ht="12">
      <c r="A299" s="13"/>
      <c r="B299" s="230"/>
      <c r="C299" s="231"/>
      <c r="D299" s="232" t="s">
        <v>168</v>
      </c>
      <c r="E299" s="233" t="s">
        <v>1</v>
      </c>
      <c r="F299" s="234" t="s">
        <v>1724</v>
      </c>
      <c r="G299" s="231"/>
      <c r="H299" s="235">
        <v>4966.25</v>
      </c>
      <c r="I299" s="231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0" t="s">
        <v>168</v>
      </c>
      <c r="AU299" s="240" t="s">
        <v>84</v>
      </c>
      <c r="AV299" s="13" t="s">
        <v>84</v>
      </c>
      <c r="AW299" s="13" t="s">
        <v>32</v>
      </c>
      <c r="AX299" s="13" t="s">
        <v>82</v>
      </c>
      <c r="AY299" s="240" t="s">
        <v>160</v>
      </c>
    </row>
    <row r="300" spans="1:65" s="2" customFormat="1" ht="21.75" customHeight="1">
      <c r="A300" s="32"/>
      <c r="B300" s="33"/>
      <c r="C300" s="218" t="s">
        <v>880</v>
      </c>
      <c r="D300" s="218" t="s">
        <v>162</v>
      </c>
      <c r="E300" s="219" t="s">
        <v>420</v>
      </c>
      <c r="F300" s="220" t="s">
        <v>421</v>
      </c>
      <c r="G300" s="221" t="s">
        <v>265</v>
      </c>
      <c r="H300" s="222">
        <v>85.625</v>
      </c>
      <c r="I300" s="223">
        <v>492</v>
      </c>
      <c r="J300" s="223">
        <f>ROUND(I300*H300,2)</f>
        <v>42127.5</v>
      </c>
      <c r="K300" s="220" t="s">
        <v>173</v>
      </c>
      <c r="L300" s="38"/>
      <c r="M300" s="224" t="s">
        <v>1</v>
      </c>
      <c r="N300" s="225" t="s">
        <v>40</v>
      </c>
      <c r="O300" s="226">
        <v>0</v>
      </c>
      <c r="P300" s="226">
        <f>O300*H300</f>
        <v>0</v>
      </c>
      <c r="Q300" s="226">
        <v>0</v>
      </c>
      <c r="R300" s="226">
        <f>Q300*H300</f>
        <v>0</v>
      </c>
      <c r="S300" s="226">
        <v>0</v>
      </c>
      <c r="T300" s="227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228" t="s">
        <v>166</v>
      </c>
      <c r="AT300" s="228" t="s">
        <v>162</v>
      </c>
      <c r="AU300" s="228" t="s">
        <v>84</v>
      </c>
      <c r="AY300" s="17" t="s">
        <v>160</v>
      </c>
      <c r="BE300" s="229">
        <f>IF(N300="základní",J300,0)</f>
        <v>42127.5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7" t="s">
        <v>82</v>
      </c>
      <c r="BK300" s="229">
        <f>ROUND(I300*H300,2)</f>
        <v>42127.5</v>
      </c>
      <c r="BL300" s="17" t="s">
        <v>166</v>
      </c>
      <c r="BM300" s="228" t="s">
        <v>1725</v>
      </c>
    </row>
    <row r="301" spans="1:47" s="2" customFormat="1" ht="12">
      <c r="A301" s="32"/>
      <c r="B301" s="33"/>
      <c r="C301" s="34"/>
      <c r="D301" s="232" t="s">
        <v>175</v>
      </c>
      <c r="E301" s="34"/>
      <c r="F301" s="241" t="s">
        <v>423</v>
      </c>
      <c r="G301" s="34"/>
      <c r="H301" s="34"/>
      <c r="I301" s="34"/>
      <c r="J301" s="34"/>
      <c r="K301" s="34"/>
      <c r="L301" s="38"/>
      <c r="M301" s="242"/>
      <c r="N301" s="243"/>
      <c r="O301" s="84"/>
      <c r="P301" s="84"/>
      <c r="Q301" s="84"/>
      <c r="R301" s="84"/>
      <c r="S301" s="84"/>
      <c r="T301" s="85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7" t="s">
        <v>175</v>
      </c>
      <c r="AU301" s="17" t="s">
        <v>84</v>
      </c>
    </row>
    <row r="302" spans="1:51" s="13" customFormat="1" ht="12">
      <c r="A302" s="13"/>
      <c r="B302" s="230"/>
      <c r="C302" s="231"/>
      <c r="D302" s="232" t="s">
        <v>168</v>
      </c>
      <c r="E302" s="233" t="s">
        <v>1</v>
      </c>
      <c r="F302" s="234" t="s">
        <v>1726</v>
      </c>
      <c r="G302" s="231"/>
      <c r="H302" s="235">
        <v>85.625</v>
      </c>
      <c r="I302" s="231"/>
      <c r="J302" s="231"/>
      <c r="K302" s="231"/>
      <c r="L302" s="236"/>
      <c r="M302" s="237"/>
      <c r="N302" s="238"/>
      <c r="O302" s="238"/>
      <c r="P302" s="238"/>
      <c r="Q302" s="238"/>
      <c r="R302" s="238"/>
      <c r="S302" s="238"/>
      <c r="T302" s="23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0" t="s">
        <v>168</v>
      </c>
      <c r="AU302" s="240" t="s">
        <v>84</v>
      </c>
      <c r="AV302" s="13" t="s">
        <v>84</v>
      </c>
      <c r="AW302" s="13" t="s">
        <v>32</v>
      </c>
      <c r="AX302" s="13" t="s">
        <v>82</v>
      </c>
      <c r="AY302" s="240" t="s">
        <v>160</v>
      </c>
    </row>
    <row r="303" spans="1:51" s="14" customFormat="1" ht="12">
      <c r="A303" s="14"/>
      <c r="B303" s="244"/>
      <c r="C303" s="245"/>
      <c r="D303" s="232" t="s">
        <v>168</v>
      </c>
      <c r="E303" s="246" t="s">
        <v>1</v>
      </c>
      <c r="F303" s="247" t="s">
        <v>425</v>
      </c>
      <c r="G303" s="245"/>
      <c r="H303" s="246" t="s">
        <v>1</v>
      </c>
      <c r="I303" s="245"/>
      <c r="J303" s="245"/>
      <c r="K303" s="245"/>
      <c r="L303" s="248"/>
      <c r="M303" s="249"/>
      <c r="N303" s="250"/>
      <c r="O303" s="250"/>
      <c r="P303" s="250"/>
      <c r="Q303" s="250"/>
      <c r="R303" s="250"/>
      <c r="S303" s="250"/>
      <c r="T303" s="25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2" t="s">
        <v>168</v>
      </c>
      <c r="AU303" s="252" t="s">
        <v>84</v>
      </c>
      <c r="AV303" s="14" t="s">
        <v>82</v>
      </c>
      <c r="AW303" s="14" t="s">
        <v>32</v>
      </c>
      <c r="AX303" s="14" t="s">
        <v>75</v>
      </c>
      <c r="AY303" s="252" t="s">
        <v>160</v>
      </c>
    </row>
    <row r="304" spans="1:51" s="14" customFormat="1" ht="12">
      <c r="A304" s="14"/>
      <c r="B304" s="244"/>
      <c r="C304" s="245"/>
      <c r="D304" s="232" t="s">
        <v>168</v>
      </c>
      <c r="E304" s="246" t="s">
        <v>1</v>
      </c>
      <c r="F304" s="247" t="s">
        <v>426</v>
      </c>
      <c r="G304" s="245"/>
      <c r="H304" s="246" t="s">
        <v>1</v>
      </c>
      <c r="I304" s="245"/>
      <c r="J304" s="245"/>
      <c r="K304" s="245"/>
      <c r="L304" s="248"/>
      <c r="M304" s="249"/>
      <c r="N304" s="250"/>
      <c r="O304" s="250"/>
      <c r="P304" s="250"/>
      <c r="Q304" s="250"/>
      <c r="R304" s="250"/>
      <c r="S304" s="250"/>
      <c r="T304" s="25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2" t="s">
        <v>168</v>
      </c>
      <c r="AU304" s="252" t="s">
        <v>84</v>
      </c>
      <c r="AV304" s="14" t="s">
        <v>82</v>
      </c>
      <c r="AW304" s="14" t="s">
        <v>32</v>
      </c>
      <c r="AX304" s="14" t="s">
        <v>75</v>
      </c>
      <c r="AY304" s="252" t="s">
        <v>160</v>
      </c>
    </row>
    <row r="305" spans="1:65" s="2" customFormat="1" ht="21.75" customHeight="1">
      <c r="A305" s="32"/>
      <c r="B305" s="33"/>
      <c r="C305" s="218" t="s">
        <v>885</v>
      </c>
      <c r="D305" s="218" t="s">
        <v>162</v>
      </c>
      <c r="E305" s="219" t="s">
        <v>427</v>
      </c>
      <c r="F305" s="220" t="s">
        <v>264</v>
      </c>
      <c r="G305" s="221" t="s">
        <v>265</v>
      </c>
      <c r="H305" s="222">
        <v>85.625</v>
      </c>
      <c r="I305" s="223">
        <v>334</v>
      </c>
      <c r="J305" s="223">
        <f>ROUND(I305*H305,2)</f>
        <v>28598.75</v>
      </c>
      <c r="K305" s="220" t="s">
        <v>173</v>
      </c>
      <c r="L305" s="38"/>
      <c r="M305" s="224" t="s">
        <v>1</v>
      </c>
      <c r="N305" s="225" t="s">
        <v>40</v>
      </c>
      <c r="O305" s="226">
        <v>0</v>
      </c>
      <c r="P305" s="226">
        <f>O305*H305</f>
        <v>0</v>
      </c>
      <c r="Q305" s="226">
        <v>0</v>
      </c>
      <c r="R305" s="226">
        <f>Q305*H305</f>
        <v>0</v>
      </c>
      <c r="S305" s="226">
        <v>0</v>
      </c>
      <c r="T305" s="227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228" t="s">
        <v>166</v>
      </c>
      <c r="AT305" s="228" t="s">
        <v>162</v>
      </c>
      <c r="AU305" s="228" t="s">
        <v>84</v>
      </c>
      <c r="AY305" s="17" t="s">
        <v>160</v>
      </c>
      <c r="BE305" s="229">
        <f>IF(N305="základní",J305,0)</f>
        <v>28598.75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17" t="s">
        <v>82</v>
      </c>
      <c r="BK305" s="229">
        <f>ROUND(I305*H305,2)</f>
        <v>28598.75</v>
      </c>
      <c r="BL305" s="17" t="s">
        <v>166</v>
      </c>
      <c r="BM305" s="228" t="s">
        <v>1727</v>
      </c>
    </row>
    <row r="306" spans="1:47" s="2" customFormat="1" ht="12">
      <c r="A306" s="32"/>
      <c r="B306" s="33"/>
      <c r="C306" s="34"/>
      <c r="D306" s="232" t="s">
        <v>175</v>
      </c>
      <c r="E306" s="34"/>
      <c r="F306" s="241" t="s">
        <v>267</v>
      </c>
      <c r="G306" s="34"/>
      <c r="H306" s="34"/>
      <c r="I306" s="34"/>
      <c r="J306" s="34"/>
      <c r="K306" s="34"/>
      <c r="L306" s="38"/>
      <c r="M306" s="242"/>
      <c r="N306" s="243"/>
      <c r="O306" s="84"/>
      <c r="P306" s="84"/>
      <c r="Q306" s="84"/>
      <c r="R306" s="84"/>
      <c r="S306" s="84"/>
      <c r="T306" s="85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T306" s="17" t="s">
        <v>175</v>
      </c>
      <c r="AU306" s="17" t="s">
        <v>84</v>
      </c>
    </row>
    <row r="307" spans="1:51" s="13" customFormat="1" ht="12">
      <c r="A307" s="13"/>
      <c r="B307" s="230"/>
      <c r="C307" s="231"/>
      <c r="D307" s="232" t="s">
        <v>168</v>
      </c>
      <c r="E307" s="233" t="s">
        <v>1</v>
      </c>
      <c r="F307" s="234" t="s">
        <v>1726</v>
      </c>
      <c r="G307" s="231"/>
      <c r="H307" s="235">
        <v>85.625</v>
      </c>
      <c r="I307" s="231"/>
      <c r="J307" s="231"/>
      <c r="K307" s="231"/>
      <c r="L307" s="236"/>
      <c r="M307" s="237"/>
      <c r="N307" s="238"/>
      <c r="O307" s="238"/>
      <c r="P307" s="238"/>
      <c r="Q307" s="238"/>
      <c r="R307" s="238"/>
      <c r="S307" s="238"/>
      <c r="T307" s="23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0" t="s">
        <v>168</v>
      </c>
      <c r="AU307" s="240" t="s">
        <v>84</v>
      </c>
      <c r="AV307" s="13" t="s">
        <v>84</v>
      </c>
      <c r="AW307" s="13" t="s">
        <v>32</v>
      </c>
      <c r="AX307" s="13" t="s">
        <v>82</v>
      </c>
      <c r="AY307" s="240" t="s">
        <v>160</v>
      </c>
    </row>
    <row r="308" spans="1:51" s="14" customFormat="1" ht="12">
      <c r="A308" s="14"/>
      <c r="B308" s="244"/>
      <c r="C308" s="245"/>
      <c r="D308" s="232" t="s">
        <v>168</v>
      </c>
      <c r="E308" s="246" t="s">
        <v>1</v>
      </c>
      <c r="F308" s="247" t="s">
        <v>425</v>
      </c>
      <c r="G308" s="245"/>
      <c r="H308" s="246" t="s">
        <v>1</v>
      </c>
      <c r="I308" s="245"/>
      <c r="J308" s="245"/>
      <c r="K308" s="245"/>
      <c r="L308" s="248"/>
      <c r="M308" s="249"/>
      <c r="N308" s="250"/>
      <c r="O308" s="250"/>
      <c r="P308" s="250"/>
      <c r="Q308" s="250"/>
      <c r="R308" s="250"/>
      <c r="S308" s="250"/>
      <c r="T308" s="25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2" t="s">
        <v>168</v>
      </c>
      <c r="AU308" s="252" t="s">
        <v>84</v>
      </c>
      <c r="AV308" s="14" t="s">
        <v>82</v>
      </c>
      <c r="AW308" s="14" t="s">
        <v>32</v>
      </c>
      <c r="AX308" s="14" t="s">
        <v>75</v>
      </c>
      <c r="AY308" s="252" t="s">
        <v>160</v>
      </c>
    </row>
    <row r="309" spans="1:51" s="14" customFormat="1" ht="12">
      <c r="A309" s="14"/>
      <c r="B309" s="244"/>
      <c r="C309" s="245"/>
      <c r="D309" s="232" t="s">
        <v>168</v>
      </c>
      <c r="E309" s="246" t="s">
        <v>1</v>
      </c>
      <c r="F309" s="247" t="s">
        <v>432</v>
      </c>
      <c r="G309" s="245"/>
      <c r="H309" s="246" t="s">
        <v>1</v>
      </c>
      <c r="I309" s="245"/>
      <c r="J309" s="245"/>
      <c r="K309" s="245"/>
      <c r="L309" s="248"/>
      <c r="M309" s="249"/>
      <c r="N309" s="250"/>
      <c r="O309" s="250"/>
      <c r="P309" s="250"/>
      <c r="Q309" s="250"/>
      <c r="R309" s="250"/>
      <c r="S309" s="250"/>
      <c r="T309" s="25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2" t="s">
        <v>168</v>
      </c>
      <c r="AU309" s="252" t="s">
        <v>84</v>
      </c>
      <c r="AV309" s="14" t="s">
        <v>82</v>
      </c>
      <c r="AW309" s="14" t="s">
        <v>32</v>
      </c>
      <c r="AX309" s="14" t="s">
        <v>75</v>
      </c>
      <c r="AY309" s="252" t="s">
        <v>160</v>
      </c>
    </row>
    <row r="310" spans="1:63" s="12" customFormat="1" ht="22.8" customHeight="1">
      <c r="A310" s="12"/>
      <c r="B310" s="203"/>
      <c r="C310" s="204"/>
      <c r="D310" s="205" t="s">
        <v>74</v>
      </c>
      <c r="E310" s="216" t="s">
        <v>335</v>
      </c>
      <c r="F310" s="216" t="s">
        <v>336</v>
      </c>
      <c r="G310" s="204"/>
      <c r="H310" s="204"/>
      <c r="I310" s="204"/>
      <c r="J310" s="217">
        <f>BK310</f>
        <v>76487.22</v>
      </c>
      <c r="K310" s="204"/>
      <c r="L310" s="208"/>
      <c r="M310" s="209"/>
      <c r="N310" s="210"/>
      <c r="O310" s="210"/>
      <c r="P310" s="211">
        <f>SUM(P311:P312)</f>
        <v>95.04661399999999</v>
      </c>
      <c r="Q310" s="210"/>
      <c r="R310" s="211">
        <f>SUM(R311:R312)</f>
        <v>0</v>
      </c>
      <c r="S310" s="210"/>
      <c r="T310" s="212">
        <f>SUM(T311:T312)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3" t="s">
        <v>82</v>
      </c>
      <c r="AT310" s="214" t="s">
        <v>74</v>
      </c>
      <c r="AU310" s="214" t="s">
        <v>82</v>
      </c>
      <c r="AY310" s="213" t="s">
        <v>160</v>
      </c>
      <c r="BK310" s="215">
        <f>SUM(BK311:BK312)</f>
        <v>76487.22</v>
      </c>
    </row>
    <row r="311" spans="1:65" s="2" customFormat="1" ht="16.5" customHeight="1">
      <c r="A311" s="32"/>
      <c r="B311" s="33"/>
      <c r="C311" s="218" t="s">
        <v>892</v>
      </c>
      <c r="D311" s="218" t="s">
        <v>162</v>
      </c>
      <c r="E311" s="219" t="s">
        <v>338</v>
      </c>
      <c r="F311" s="220" t="s">
        <v>339</v>
      </c>
      <c r="G311" s="221" t="s">
        <v>265</v>
      </c>
      <c r="H311" s="222">
        <v>281.203</v>
      </c>
      <c r="I311" s="223">
        <v>272</v>
      </c>
      <c r="J311" s="223">
        <f>ROUND(I311*H311,2)</f>
        <v>76487.22</v>
      </c>
      <c r="K311" s="220" t="s">
        <v>173</v>
      </c>
      <c r="L311" s="38"/>
      <c r="M311" s="224" t="s">
        <v>1</v>
      </c>
      <c r="N311" s="225" t="s">
        <v>40</v>
      </c>
      <c r="O311" s="226">
        <v>0.338</v>
      </c>
      <c r="P311" s="226">
        <f>O311*H311</f>
        <v>95.04661399999999</v>
      </c>
      <c r="Q311" s="226">
        <v>0</v>
      </c>
      <c r="R311" s="226">
        <f>Q311*H311</f>
        <v>0</v>
      </c>
      <c r="S311" s="226">
        <v>0</v>
      </c>
      <c r="T311" s="227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228" t="s">
        <v>166</v>
      </c>
      <c r="AT311" s="228" t="s">
        <v>162</v>
      </c>
      <c r="AU311" s="228" t="s">
        <v>84</v>
      </c>
      <c r="AY311" s="17" t="s">
        <v>160</v>
      </c>
      <c r="BE311" s="229">
        <f>IF(N311="základní",J311,0)</f>
        <v>76487.22</v>
      </c>
      <c r="BF311" s="229">
        <f>IF(N311="snížená",J311,0)</f>
        <v>0</v>
      </c>
      <c r="BG311" s="229">
        <f>IF(N311="zákl. přenesená",J311,0)</f>
        <v>0</v>
      </c>
      <c r="BH311" s="229">
        <f>IF(N311="sníž. přenesená",J311,0)</f>
        <v>0</v>
      </c>
      <c r="BI311" s="229">
        <f>IF(N311="nulová",J311,0)</f>
        <v>0</v>
      </c>
      <c r="BJ311" s="17" t="s">
        <v>82</v>
      </c>
      <c r="BK311" s="229">
        <f>ROUND(I311*H311,2)</f>
        <v>76487.22</v>
      </c>
      <c r="BL311" s="17" t="s">
        <v>166</v>
      </c>
      <c r="BM311" s="228" t="s">
        <v>1728</v>
      </c>
    </row>
    <row r="312" spans="1:47" s="2" customFormat="1" ht="12">
      <c r="A312" s="32"/>
      <c r="B312" s="33"/>
      <c r="C312" s="34"/>
      <c r="D312" s="232" t="s">
        <v>175</v>
      </c>
      <c r="E312" s="34"/>
      <c r="F312" s="241" t="s">
        <v>341</v>
      </c>
      <c r="G312" s="34"/>
      <c r="H312" s="34"/>
      <c r="I312" s="34"/>
      <c r="J312" s="34"/>
      <c r="K312" s="34"/>
      <c r="L312" s="38"/>
      <c r="M312" s="256"/>
      <c r="N312" s="257"/>
      <c r="O312" s="258"/>
      <c r="P312" s="258"/>
      <c r="Q312" s="258"/>
      <c r="R312" s="258"/>
      <c r="S312" s="258"/>
      <c r="T312" s="259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T312" s="17" t="s">
        <v>175</v>
      </c>
      <c r="AU312" s="17" t="s">
        <v>84</v>
      </c>
    </row>
    <row r="313" spans="1:31" s="2" customFormat="1" ht="6.95" customHeight="1">
      <c r="A313" s="32"/>
      <c r="B313" s="59"/>
      <c r="C313" s="60"/>
      <c r="D313" s="60"/>
      <c r="E313" s="60"/>
      <c r="F313" s="60"/>
      <c r="G313" s="60"/>
      <c r="H313" s="60"/>
      <c r="I313" s="60"/>
      <c r="J313" s="60"/>
      <c r="K313" s="60"/>
      <c r="L313" s="38"/>
      <c r="M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</row>
  </sheetData>
  <sheetProtection password="CC35" sheet="1" objects="1" scenarios="1" formatColumns="0" formatRows="0" autoFilter="0"/>
  <autoFilter ref="C123:K31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84</v>
      </c>
    </row>
    <row r="4" spans="2:46" s="1" customFormat="1" ht="24.95" customHeight="1">
      <c r="B4" s="20"/>
      <c r="D4" s="141" t="s">
        <v>132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14</v>
      </c>
      <c r="L6" s="20"/>
    </row>
    <row r="7" spans="2:12" s="1" customFormat="1" ht="16.5" customHeight="1">
      <c r="B7" s="20"/>
      <c r="E7" s="144" t="str">
        <f>'Rekapitulace stavby'!K6</f>
        <v>Svratouch, protipovodňové úpravy potoka Řivnáč</v>
      </c>
      <c r="F7" s="143"/>
      <c r="G7" s="143"/>
      <c r="H7" s="143"/>
      <c r="L7" s="20"/>
    </row>
    <row r="8" spans="1:31" s="2" customFormat="1" ht="12" customHeight="1">
      <c r="A8" s="32"/>
      <c r="B8" s="38"/>
      <c r="C8" s="32"/>
      <c r="D8" s="143" t="s">
        <v>133</v>
      </c>
      <c r="E8" s="32"/>
      <c r="F8" s="32"/>
      <c r="G8" s="32"/>
      <c r="H8" s="32"/>
      <c r="I8" s="32"/>
      <c r="J8" s="32"/>
      <c r="K8" s="32"/>
      <c r="L8" s="56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8"/>
      <c r="C9" s="32"/>
      <c r="D9" s="32"/>
      <c r="E9" s="145" t="s">
        <v>1729</v>
      </c>
      <c r="F9" s="32"/>
      <c r="G9" s="32"/>
      <c r="H9" s="32"/>
      <c r="I9" s="32"/>
      <c r="J9" s="32"/>
      <c r="K9" s="32"/>
      <c r="L9" s="56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32"/>
      <c r="J10" s="32"/>
      <c r="K10" s="32"/>
      <c r="L10" s="56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43" t="s">
        <v>16</v>
      </c>
      <c r="E11" s="32"/>
      <c r="F11" s="134" t="s">
        <v>1</v>
      </c>
      <c r="G11" s="32"/>
      <c r="H11" s="32"/>
      <c r="I11" s="143" t="s">
        <v>17</v>
      </c>
      <c r="J11" s="134" t="s">
        <v>1</v>
      </c>
      <c r="K11" s="32"/>
      <c r="L11" s="56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43" t="s">
        <v>18</v>
      </c>
      <c r="E12" s="32"/>
      <c r="F12" s="134" t="s">
        <v>19</v>
      </c>
      <c r="G12" s="32"/>
      <c r="H12" s="32"/>
      <c r="I12" s="143" t="s">
        <v>20</v>
      </c>
      <c r="J12" s="146" t="str">
        <f>'Rekapitulace stavby'!AN8</f>
        <v>23. 10. 2020</v>
      </c>
      <c r="K12" s="32"/>
      <c r="L12" s="56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32"/>
      <c r="J13" s="32"/>
      <c r="K13" s="32"/>
      <c r="L13" s="56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43" t="s">
        <v>22</v>
      </c>
      <c r="E14" s="32"/>
      <c r="F14" s="32"/>
      <c r="G14" s="32"/>
      <c r="H14" s="32"/>
      <c r="I14" s="143" t="s">
        <v>23</v>
      </c>
      <c r="J14" s="134" t="s">
        <v>1</v>
      </c>
      <c r="K14" s="32"/>
      <c r="L14" s="56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34" t="s">
        <v>24</v>
      </c>
      <c r="F15" s="32"/>
      <c r="G15" s="32"/>
      <c r="H15" s="32"/>
      <c r="I15" s="143" t="s">
        <v>25</v>
      </c>
      <c r="J15" s="134" t="s">
        <v>1</v>
      </c>
      <c r="K15" s="32"/>
      <c r="L15" s="56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32"/>
      <c r="J16" s="32"/>
      <c r="K16" s="32"/>
      <c r="L16" s="56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43" t="s">
        <v>26</v>
      </c>
      <c r="E17" s="32"/>
      <c r="F17" s="32"/>
      <c r="G17" s="32"/>
      <c r="H17" s="32"/>
      <c r="I17" s="143" t="s">
        <v>23</v>
      </c>
      <c r="J17" s="134" t="str">
        <f>'Rekapitulace stavby'!AN13</f>
        <v/>
      </c>
      <c r="K17" s="32"/>
      <c r="L17" s="56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134" t="str">
        <f>'Rekapitulace stavby'!E14</f>
        <v xml:space="preserve"> </v>
      </c>
      <c r="F18" s="134"/>
      <c r="G18" s="134"/>
      <c r="H18" s="134"/>
      <c r="I18" s="143" t="s">
        <v>25</v>
      </c>
      <c r="J18" s="134" t="str">
        <f>'Rekapitulace stavby'!AN14</f>
        <v/>
      </c>
      <c r="K18" s="32"/>
      <c r="L18" s="56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32"/>
      <c r="J19" s="32"/>
      <c r="K19" s="32"/>
      <c r="L19" s="56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43" t="s">
        <v>28</v>
      </c>
      <c r="E20" s="32"/>
      <c r="F20" s="32"/>
      <c r="G20" s="32"/>
      <c r="H20" s="32"/>
      <c r="I20" s="143" t="s">
        <v>23</v>
      </c>
      <c r="J20" s="134" t="s">
        <v>29</v>
      </c>
      <c r="K20" s="32"/>
      <c r="L20" s="56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34" t="s">
        <v>30</v>
      </c>
      <c r="F21" s="32"/>
      <c r="G21" s="32"/>
      <c r="H21" s="32"/>
      <c r="I21" s="143" t="s">
        <v>25</v>
      </c>
      <c r="J21" s="134" t="s">
        <v>31</v>
      </c>
      <c r="K21" s="32"/>
      <c r="L21" s="56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32"/>
      <c r="J22" s="32"/>
      <c r="K22" s="32"/>
      <c r="L22" s="56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43" t="s">
        <v>33</v>
      </c>
      <c r="E23" s="32"/>
      <c r="F23" s="32"/>
      <c r="G23" s="32"/>
      <c r="H23" s="32"/>
      <c r="I23" s="143" t="s">
        <v>23</v>
      </c>
      <c r="J23" s="134" t="s">
        <v>29</v>
      </c>
      <c r="K23" s="32"/>
      <c r="L23" s="56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34" t="s">
        <v>30</v>
      </c>
      <c r="F24" s="32"/>
      <c r="G24" s="32"/>
      <c r="H24" s="32"/>
      <c r="I24" s="143" t="s">
        <v>25</v>
      </c>
      <c r="J24" s="134" t="s">
        <v>31</v>
      </c>
      <c r="K24" s="32"/>
      <c r="L24" s="5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32"/>
      <c r="J25" s="32"/>
      <c r="K25" s="32"/>
      <c r="L25" s="56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43" t="s">
        <v>34</v>
      </c>
      <c r="E26" s="32"/>
      <c r="F26" s="32"/>
      <c r="G26" s="32"/>
      <c r="H26" s="32"/>
      <c r="I26" s="32"/>
      <c r="J26" s="32"/>
      <c r="K26" s="32"/>
      <c r="L26" s="56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32"/>
      <c r="J28" s="32"/>
      <c r="K28" s="32"/>
      <c r="L28" s="56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51"/>
      <c r="E29" s="151"/>
      <c r="F29" s="151"/>
      <c r="G29" s="151"/>
      <c r="H29" s="151"/>
      <c r="I29" s="151"/>
      <c r="J29" s="151"/>
      <c r="K29" s="151"/>
      <c r="L29" s="56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2" t="s">
        <v>35</v>
      </c>
      <c r="E30" s="32"/>
      <c r="F30" s="32"/>
      <c r="G30" s="32"/>
      <c r="H30" s="32"/>
      <c r="I30" s="32"/>
      <c r="J30" s="153">
        <f>ROUND(J118,2)</f>
        <v>33333.54</v>
      </c>
      <c r="K30" s="32"/>
      <c r="L30" s="56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51"/>
      <c r="E31" s="151"/>
      <c r="F31" s="151"/>
      <c r="G31" s="151"/>
      <c r="H31" s="151"/>
      <c r="I31" s="151"/>
      <c r="J31" s="151"/>
      <c r="K31" s="151"/>
      <c r="L31" s="56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4" t="s">
        <v>37</v>
      </c>
      <c r="G32" s="32"/>
      <c r="H32" s="32"/>
      <c r="I32" s="154" t="s">
        <v>36</v>
      </c>
      <c r="J32" s="154" t="s">
        <v>38</v>
      </c>
      <c r="K32" s="32"/>
      <c r="L32" s="56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5" t="s">
        <v>39</v>
      </c>
      <c r="E33" s="143" t="s">
        <v>40</v>
      </c>
      <c r="F33" s="156">
        <f>ROUND((SUM(BE118:BE162)),2)</f>
        <v>33333.54</v>
      </c>
      <c r="G33" s="32"/>
      <c r="H33" s="32"/>
      <c r="I33" s="157">
        <v>0.21</v>
      </c>
      <c r="J33" s="156">
        <f>ROUND(((SUM(BE118:BE162))*I33),2)</f>
        <v>7000.04</v>
      </c>
      <c r="K33" s="32"/>
      <c r="L33" s="56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43" t="s">
        <v>41</v>
      </c>
      <c r="F34" s="156">
        <f>ROUND((SUM(BF118:BF162)),2)</f>
        <v>0</v>
      </c>
      <c r="G34" s="32"/>
      <c r="H34" s="32"/>
      <c r="I34" s="157">
        <v>0.15</v>
      </c>
      <c r="J34" s="156">
        <f>ROUND(((SUM(BF118:BF162))*I34),2)</f>
        <v>0</v>
      </c>
      <c r="K34" s="32"/>
      <c r="L34" s="56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43" t="s">
        <v>42</v>
      </c>
      <c r="F35" s="156">
        <f>ROUND((SUM(BG118:BG162)),2)</f>
        <v>0</v>
      </c>
      <c r="G35" s="32"/>
      <c r="H35" s="32"/>
      <c r="I35" s="157">
        <v>0.21</v>
      </c>
      <c r="J35" s="156">
        <f>0</f>
        <v>0</v>
      </c>
      <c r="K35" s="32"/>
      <c r="L35" s="56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43" t="s">
        <v>43</v>
      </c>
      <c r="F36" s="156">
        <f>ROUND((SUM(BH118:BH162)),2)</f>
        <v>0</v>
      </c>
      <c r="G36" s="32"/>
      <c r="H36" s="32"/>
      <c r="I36" s="157">
        <v>0.15</v>
      </c>
      <c r="J36" s="156">
        <f>0</f>
        <v>0</v>
      </c>
      <c r="K36" s="32"/>
      <c r="L36" s="56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43" t="s">
        <v>44</v>
      </c>
      <c r="F37" s="156">
        <f>ROUND((SUM(BI118:BI162)),2)</f>
        <v>0</v>
      </c>
      <c r="G37" s="32"/>
      <c r="H37" s="32"/>
      <c r="I37" s="157">
        <v>0</v>
      </c>
      <c r="J37" s="156">
        <f>0</f>
        <v>0</v>
      </c>
      <c r="K37" s="32"/>
      <c r="L37" s="56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32"/>
      <c r="J38" s="32"/>
      <c r="K38" s="32"/>
      <c r="L38" s="56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8"/>
      <c r="D39" s="159" t="s">
        <v>45</v>
      </c>
      <c r="E39" s="160"/>
      <c r="F39" s="160"/>
      <c r="G39" s="161" t="s">
        <v>46</v>
      </c>
      <c r="H39" s="162" t="s">
        <v>47</v>
      </c>
      <c r="I39" s="160"/>
      <c r="J39" s="163">
        <f>SUM(J30:J37)</f>
        <v>40333.58</v>
      </c>
      <c r="K39" s="164"/>
      <c r="L39" s="56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32"/>
      <c r="J40" s="32"/>
      <c r="K40" s="32"/>
      <c r="L40" s="56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6"/>
      <c r="D50" s="165" t="s">
        <v>48</v>
      </c>
      <c r="E50" s="166"/>
      <c r="F50" s="166"/>
      <c r="G50" s="165" t="s">
        <v>49</v>
      </c>
      <c r="H50" s="166"/>
      <c r="I50" s="166"/>
      <c r="J50" s="166"/>
      <c r="K50" s="166"/>
      <c r="L50" s="56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2"/>
      <c r="B61" s="38"/>
      <c r="C61" s="32"/>
      <c r="D61" s="167" t="s">
        <v>50</v>
      </c>
      <c r="E61" s="168"/>
      <c r="F61" s="169" t="s">
        <v>51</v>
      </c>
      <c r="G61" s="167" t="s">
        <v>50</v>
      </c>
      <c r="H61" s="168"/>
      <c r="I61" s="168"/>
      <c r="J61" s="170" t="s">
        <v>51</v>
      </c>
      <c r="K61" s="168"/>
      <c r="L61" s="56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2"/>
      <c r="B65" s="38"/>
      <c r="C65" s="32"/>
      <c r="D65" s="165" t="s">
        <v>52</v>
      </c>
      <c r="E65" s="171"/>
      <c r="F65" s="171"/>
      <c r="G65" s="165" t="s">
        <v>53</v>
      </c>
      <c r="H65" s="171"/>
      <c r="I65" s="171"/>
      <c r="J65" s="171"/>
      <c r="K65" s="171"/>
      <c r="L65" s="56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2"/>
      <c r="B76" s="38"/>
      <c r="C76" s="32"/>
      <c r="D76" s="167" t="s">
        <v>50</v>
      </c>
      <c r="E76" s="168"/>
      <c r="F76" s="169" t="s">
        <v>51</v>
      </c>
      <c r="G76" s="167" t="s">
        <v>50</v>
      </c>
      <c r="H76" s="168"/>
      <c r="I76" s="168"/>
      <c r="J76" s="170" t="s">
        <v>51</v>
      </c>
      <c r="K76" s="168"/>
      <c r="L76" s="56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56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56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3" t="s">
        <v>137</v>
      </c>
      <c r="D82" s="34"/>
      <c r="E82" s="34"/>
      <c r="F82" s="34"/>
      <c r="G82" s="34"/>
      <c r="H82" s="34"/>
      <c r="I82" s="34"/>
      <c r="J82" s="34"/>
      <c r="K82" s="34"/>
      <c r="L82" s="56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9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76" t="str">
        <f>E7</f>
        <v>Svratouch, protipovodňové úpravy potoka Řivnáč</v>
      </c>
      <c r="F85" s="29"/>
      <c r="G85" s="29"/>
      <c r="H85" s="29"/>
      <c r="I85" s="34"/>
      <c r="J85" s="34"/>
      <c r="K85" s="34"/>
      <c r="L85" s="56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9" t="s">
        <v>133</v>
      </c>
      <c r="D86" s="34"/>
      <c r="E86" s="34"/>
      <c r="F86" s="34"/>
      <c r="G86" s="34"/>
      <c r="H86" s="34"/>
      <c r="I86" s="34"/>
      <c r="J86" s="34"/>
      <c r="K86" s="34"/>
      <c r="L86" s="56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69" t="str">
        <f>E9</f>
        <v>SO 06 - Vegetační úpravy</v>
      </c>
      <c r="F87" s="34"/>
      <c r="G87" s="34"/>
      <c r="H87" s="34"/>
      <c r="I87" s="34"/>
      <c r="J87" s="34"/>
      <c r="K87" s="34"/>
      <c r="L87" s="56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9" t="s">
        <v>18</v>
      </c>
      <c r="D89" s="34"/>
      <c r="E89" s="34"/>
      <c r="F89" s="26" t="str">
        <f>F12</f>
        <v>Svratouch</v>
      </c>
      <c r="G89" s="34"/>
      <c r="H89" s="34"/>
      <c r="I89" s="29" t="s">
        <v>20</v>
      </c>
      <c r="J89" s="72" t="str">
        <f>IF(J12="","",J12)</f>
        <v>23. 10. 2020</v>
      </c>
      <c r="K89" s="34"/>
      <c r="L89" s="56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9" t="s">
        <v>22</v>
      </c>
      <c r="D91" s="34"/>
      <c r="E91" s="34"/>
      <c r="F91" s="26" t="str">
        <f>E15</f>
        <v>Obec Svratouch</v>
      </c>
      <c r="G91" s="34"/>
      <c r="H91" s="34"/>
      <c r="I91" s="29" t="s">
        <v>28</v>
      </c>
      <c r="J91" s="30" t="str">
        <f>E21</f>
        <v>Envicons, s.r.o.</v>
      </c>
      <c r="K91" s="34"/>
      <c r="L91" s="56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9" t="s">
        <v>26</v>
      </c>
      <c r="D92" s="34"/>
      <c r="E92" s="34"/>
      <c r="F92" s="26" t="str">
        <f>IF(E18="","",E18)</f>
        <v xml:space="preserve"> </v>
      </c>
      <c r="G92" s="34"/>
      <c r="H92" s="34"/>
      <c r="I92" s="29" t="s">
        <v>33</v>
      </c>
      <c r="J92" s="30" t="str">
        <f>E24</f>
        <v>Envicons, s.r.o.</v>
      </c>
      <c r="K92" s="34"/>
      <c r="L92" s="56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77" t="s">
        <v>138</v>
      </c>
      <c r="D94" s="178"/>
      <c r="E94" s="178"/>
      <c r="F94" s="178"/>
      <c r="G94" s="178"/>
      <c r="H94" s="178"/>
      <c r="I94" s="178"/>
      <c r="J94" s="179" t="s">
        <v>139</v>
      </c>
      <c r="K94" s="178"/>
      <c r="L94" s="56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0" t="s">
        <v>140</v>
      </c>
      <c r="D96" s="34"/>
      <c r="E96" s="34"/>
      <c r="F96" s="34"/>
      <c r="G96" s="34"/>
      <c r="H96" s="34"/>
      <c r="I96" s="34"/>
      <c r="J96" s="103">
        <f>J118</f>
        <v>33333.54</v>
      </c>
      <c r="K96" s="34"/>
      <c r="L96" s="56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141</v>
      </c>
    </row>
    <row r="97" spans="1:31" s="9" customFormat="1" ht="24.95" customHeight="1">
      <c r="A97" s="9"/>
      <c r="B97" s="181"/>
      <c r="C97" s="182"/>
      <c r="D97" s="183" t="s">
        <v>142</v>
      </c>
      <c r="E97" s="184"/>
      <c r="F97" s="184"/>
      <c r="G97" s="184"/>
      <c r="H97" s="184"/>
      <c r="I97" s="184"/>
      <c r="J97" s="185">
        <f>J119</f>
        <v>33333.54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26"/>
      <c r="D98" s="188" t="s">
        <v>143</v>
      </c>
      <c r="E98" s="189"/>
      <c r="F98" s="189"/>
      <c r="G98" s="189"/>
      <c r="H98" s="189"/>
      <c r="I98" s="189"/>
      <c r="J98" s="190">
        <f>J120</f>
        <v>33333.54</v>
      </c>
      <c r="K98" s="126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2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56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customHeight="1">
      <c r="A100" s="32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56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5" customHeight="1">
      <c r="A104" s="32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3" t="s">
        <v>145</v>
      </c>
      <c r="D105" s="34"/>
      <c r="E105" s="34"/>
      <c r="F105" s="34"/>
      <c r="G105" s="34"/>
      <c r="H105" s="34"/>
      <c r="I105" s="34"/>
      <c r="J105" s="34"/>
      <c r="K105" s="34"/>
      <c r="L105" s="56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56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9" t="s">
        <v>14</v>
      </c>
      <c r="D107" s="34"/>
      <c r="E107" s="34"/>
      <c r="F107" s="34"/>
      <c r="G107" s="34"/>
      <c r="H107" s="34"/>
      <c r="I107" s="34"/>
      <c r="J107" s="34"/>
      <c r="K107" s="34"/>
      <c r="L107" s="56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176" t="str">
        <f>E7</f>
        <v>Svratouch, protipovodňové úpravy potoka Řivnáč</v>
      </c>
      <c r="F108" s="29"/>
      <c r="G108" s="29"/>
      <c r="H108" s="29"/>
      <c r="I108" s="34"/>
      <c r="J108" s="34"/>
      <c r="K108" s="34"/>
      <c r="L108" s="56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9" t="s">
        <v>133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4"/>
      <c r="D110" s="34"/>
      <c r="E110" s="69" t="str">
        <f>E9</f>
        <v>SO 06 - Vegetační úpravy</v>
      </c>
      <c r="F110" s="34"/>
      <c r="G110" s="34"/>
      <c r="H110" s="34"/>
      <c r="I110" s="34"/>
      <c r="J110" s="34"/>
      <c r="K110" s="34"/>
      <c r="L110" s="56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9" t="s">
        <v>18</v>
      </c>
      <c r="D112" s="34"/>
      <c r="E112" s="34"/>
      <c r="F112" s="26" t="str">
        <f>F12</f>
        <v>Svratouch</v>
      </c>
      <c r="G112" s="34"/>
      <c r="H112" s="34"/>
      <c r="I112" s="29" t="s">
        <v>20</v>
      </c>
      <c r="J112" s="72" t="str">
        <f>IF(J12="","",J12)</f>
        <v>23. 10. 2020</v>
      </c>
      <c r="K112" s="34"/>
      <c r="L112" s="56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9" t="s">
        <v>22</v>
      </c>
      <c r="D114" s="34"/>
      <c r="E114" s="34"/>
      <c r="F114" s="26" t="str">
        <f>E15</f>
        <v>Obec Svratouch</v>
      </c>
      <c r="G114" s="34"/>
      <c r="H114" s="34"/>
      <c r="I114" s="29" t="s">
        <v>28</v>
      </c>
      <c r="J114" s="30" t="str">
        <f>E21</f>
        <v>Envicons, s.r.o.</v>
      </c>
      <c r="K114" s="34"/>
      <c r="L114" s="56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15" customHeight="1">
      <c r="A115" s="32"/>
      <c r="B115" s="33"/>
      <c r="C115" s="29" t="s">
        <v>26</v>
      </c>
      <c r="D115" s="34"/>
      <c r="E115" s="34"/>
      <c r="F115" s="26" t="str">
        <f>IF(E18="","",E18)</f>
        <v xml:space="preserve"> </v>
      </c>
      <c r="G115" s="34"/>
      <c r="H115" s="34"/>
      <c r="I115" s="29" t="s">
        <v>33</v>
      </c>
      <c r="J115" s="30" t="str">
        <f>E24</f>
        <v>Envicons, s.r.o.</v>
      </c>
      <c r="K115" s="34"/>
      <c r="L115" s="56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92"/>
      <c r="B117" s="193"/>
      <c r="C117" s="194" t="s">
        <v>146</v>
      </c>
      <c r="D117" s="195" t="s">
        <v>60</v>
      </c>
      <c r="E117" s="195" t="s">
        <v>56</v>
      </c>
      <c r="F117" s="195" t="s">
        <v>57</v>
      </c>
      <c r="G117" s="195" t="s">
        <v>147</v>
      </c>
      <c r="H117" s="195" t="s">
        <v>148</v>
      </c>
      <c r="I117" s="195" t="s">
        <v>149</v>
      </c>
      <c r="J117" s="195" t="s">
        <v>139</v>
      </c>
      <c r="K117" s="196" t="s">
        <v>150</v>
      </c>
      <c r="L117" s="197"/>
      <c r="M117" s="93" t="s">
        <v>1</v>
      </c>
      <c r="N117" s="94" t="s">
        <v>39</v>
      </c>
      <c r="O117" s="94" t="s">
        <v>151</v>
      </c>
      <c r="P117" s="94" t="s">
        <v>152</v>
      </c>
      <c r="Q117" s="94" t="s">
        <v>153</v>
      </c>
      <c r="R117" s="94" t="s">
        <v>154</v>
      </c>
      <c r="S117" s="94" t="s">
        <v>155</v>
      </c>
      <c r="T117" s="95" t="s">
        <v>156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2"/>
      <c r="B118" s="33"/>
      <c r="C118" s="100" t="s">
        <v>157</v>
      </c>
      <c r="D118" s="34"/>
      <c r="E118" s="34"/>
      <c r="F118" s="34"/>
      <c r="G118" s="34"/>
      <c r="H118" s="34"/>
      <c r="I118" s="34"/>
      <c r="J118" s="198">
        <f>BK118</f>
        <v>33333.54</v>
      </c>
      <c r="K118" s="34"/>
      <c r="L118" s="38"/>
      <c r="M118" s="96"/>
      <c r="N118" s="199"/>
      <c r="O118" s="97"/>
      <c r="P118" s="200">
        <f>P119</f>
        <v>83.1982</v>
      </c>
      <c r="Q118" s="97"/>
      <c r="R118" s="200">
        <f>R119</f>
        <v>0.0056029999999999995</v>
      </c>
      <c r="S118" s="97"/>
      <c r="T118" s="201">
        <f>T119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74</v>
      </c>
      <c r="AU118" s="17" t="s">
        <v>141</v>
      </c>
      <c r="BK118" s="202">
        <f>BK119</f>
        <v>33333.54</v>
      </c>
    </row>
    <row r="119" spans="1:63" s="12" customFormat="1" ht="25.9" customHeight="1">
      <c r="A119" s="12"/>
      <c r="B119" s="203"/>
      <c r="C119" s="204"/>
      <c r="D119" s="205" t="s">
        <v>74</v>
      </c>
      <c r="E119" s="206" t="s">
        <v>158</v>
      </c>
      <c r="F119" s="206" t="s">
        <v>159</v>
      </c>
      <c r="G119" s="204"/>
      <c r="H119" s="204"/>
      <c r="I119" s="204"/>
      <c r="J119" s="207">
        <f>BK119</f>
        <v>33333.54</v>
      </c>
      <c r="K119" s="204"/>
      <c r="L119" s="208"/>
      <c r="M119" s="209"/>
      <c r="N119" s="210"/>
      <c r="O119" s="210"/>
      <c r="P119" s="211">
        <f>P120</f>
        <v>83.1982</v>
      </c>
      <c r="Q119" s="210"/>
      <c r="R119" s="211">
        <f>R120</f>
        <v>0.0056029999999999995</v>
      </c>
      <c r="S119" s="210"/>
      <c r="T119" s="21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82</v>
      </c>
      <c r="AT119" s="214" t="s">
        <v>74</v>
      </c>
      <c r="AU119" s="214" t="s">
        <v>75</v>
      </c>
      <c r="AY119" s="213" t="s">
        <v>160</v>
      </c>
      <c r="BK119" s="215">
        <f>BK120</f>
        <v>33333.54</v>
      </c>
    </row>
    <row r="120" spans="1:63" s="12" customFormat="1" ht="22.8" customHeight="1">
      <c r="A120" s="12"/>
      <c r="B120" s="203"/>
      <c r="C120" s="204"/>
      <c r="D120" s="205" t="s">
        <v>74</v>
      </c>
      <c r="E120" s="216" t="s">
        <v>82</v>
      </c>
      <c r="F120" s="216" t="s">
        <v>161</v>
      </c>
      <c r="G120" s="204"/>
      <c r="H120" s="204"/>
      <c r="I120" s="204"/>
      <c r="J120" s="217">
        <f>BK120</f>
        <v>33333.54</v>
      </c>
      <c r="K120" s="204"/>
      <c r="L120" s="208"/>
      <c r="M120" s="209"/>
      <c r="N120" s="210"/>
      <c r="O120" s="210"/>
      <c r="P120" s="211">
        <f>SUM(P121:P162)</f>
        <v>83.1982</v>
      </c>
      <c r="Q120" s="210"/>
      <c r="R120" s="211">
        <f>SUM(R121:R162)</f>
        <v>0.0056029999999999995</v>
      </c>
      <c r="S120" s="210"/>
      <c r="T120" s="212">
        <f>SUM(T121:T162)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82</v>
      </c>
      <c r="AT120" s="214" t="s">
        <v>74</v>
      </c>
      <c r="AU120" s="214" t="s">
        <v>82</v>
      </c>
      <c r="AY120" s="213" t="s">
        <v>160</v>
      </c>
      <c r="BK120" s="215">
        <f>SUM(BK121:BK162)</f>
        <v>33333.54</v>
      </c>
    </row>
    <row r="121" spans="1:65" s="2" customFormat="1" ht="33" customHeight="1">
      <c r="A121" s="32"/>
      <c r="B121" s="33"/>
      <c r="C121" s="218" t="s">
        <v>82</v>
      </c>
      <c r="D121" s="218" t="s">
        <v>162</v>
      </c>
      <c r="E121" s="219" t="s">
        <v>1730</v>
      </c>
      <c r="F121" s="220" t="s">
        <v>1731</v>
      </c>
      <c r="G121" s="221" t="s">
        <v>165</v>
      </c>
      <c r="H121" s="222">
        <v>106</v>
      </c>
      <c r="I121" s="223">
        <v>26.7</v>
      </c>
      <c r="J121" s="223">
        <f>ROUND(I121*H121,2)</f>
        <v>2830.2</v>
      </c>
      <c r="K121" s="220" t="s">
        <v>173</v>
      </c>
      <c r="L121" s="38"/>
      <c r="M121" s="224" t="s">
        <v>1</v>
      </c>
      <c r="N121" s="225" t="s">
        <v>40</v>
      </c>
      <c r="O121" s="226">
        <v>0.093</v>
      </c>
      <c r="P121" s="226">
        <f>O121*H121</f>
        <v>9.858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28" t="s">
        <v>166</v>
      </c>
      <c r="AT121" s="228" t="s">
        <v>162</v>
      </c>
      <c r="AU121" s="228" t="s">
        <v>84</v>
      </c>
      <c r="AY121" s="17" t="s">
        <v>160</v>
      </c>
      <c r="BE121" s="229">
        <f>IF(N121="základní",J121,0)</f>
        <v>2830.2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7" t="s">
        <v>82</v>
      </c>
      <c r="BK121" s="229">
        <f>ROUND(I121*H121,2)</f>
        <v>2830.2</v>
      </c>
      <c r="BL121" s="17" t="s">
        <v>166</v>
      </c>
      <c r="BM121" s="228" t="s">
        <v>1732</v>
      </c>
    </row>
    <row r="122" spans="1:47" s="2" customFormat="1" ht="12">
      <c r="A122" s="32"/>
      <c r="B122" s="33"/>
      <c r="C122" s="34"/>
      <c r="D122" s="232" t="s">
        <v>175</v>
      </c>
      <c r="E122" s="34"/>
      <c r="F122" s="241" t="s">
        <v>1733</v>
      </c>
      <c r="G122" s="34"/>
      <c r="H122" s="34"/>
      <c r="I122" s="34"/>
      <c r="J122" s="34"/>
      <c r="K122" s="34"/>
      <c r="L122" s="38"/>
      <c r="M122" s="242"/>
      <c r="N122" s="243"/>
      <c r="O122" s="84"/>
      <c r="P122" s="84"/>
      <c r="Q122" s="84"/>
      <c r="R122" s="84"/>
      <c r="S122" s="84"/>
      <c r="T122" s="85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175</v>
      </c>
      <c r="AU122" s="17" t="s">
        <v>84</v>
      </c>
    </row>
    <row r="123" spans="1:51" s="13" customFormat="1" ht="12">
      <c r="A123" s="13"/>
      <c r="B123" s="230"/>
      <c r="C123" s="231"/>
      <c r="D123" s="232" t="s">
        <v>168</v>
      </c>
      <c r="E123" s="233" t="s">
        <v>1</v>
      </c>
      <c r="F123" s="234" t="s">
        <v>1734</v>
      </c>
      <c r="G123" s="231"/>
      <c r="H123" s="235">
        <v>106</v>
      </c>
      <c r="I123" s="231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168</v>
      </c>
      <c r="AU123" s="240" t="s">
        <v>84</v>
      </c>
      <c r="AV123" s="13" t="s">
        <v>84</v>
      </c>
      <c r="AW123" s="13" t="s">
        <v>32</v>
      </c>
      <c r="AX123" s="13" t="s">
        <v>82</v>
      </c>
      <c r="AY123" s="240" t="s">
        <v>160</v>
      </c>
    </row>
    <row r="124" spans="1:65" s="2" customFormat="1" ht="21.75" customHeight="1">
      <c r="A124" s="32"/>
      <c r="B124" s="33"/>
      <c r="C124" s="218" t="s">
        <v>84</v>
      </c>
      <c r="D124" s="218" t="s">
        <v>162</v>
      </c>
      <c r="E124" s="219" t="s">
        <v>1735</v>
      </c>
      <c r="F124" s="220" t="s">
        <v>1736</v>
      </c>
      <c r="G124" s="221" t="s">
        <v>632</v>
      </c>
      <c r="H124" s="222">
        <v>6</v>
      </c>
      <c r="I124" s="223">
        <v>161</v>
      </c>
      <c r="J124" s="223">
        <f>ROUND(I124*H124,2)</f>
        <v>966</v>
      </c>
      <c r="K124" s="220" t="s">
        <v>173</v>
      </c>
      <c r="L124" s="38"/>
      <c r="M124" s="224" t="s">
        <v>1</v>
      </c>
      <c r="N124" s="225" t="s">
        <v>40</v>
      </c>
      <c r="O124" s="226">
        <v>0.49</v>
      </c>
      <c r="P124" s="226">
        <f>O124*H124</f>
        <v>2.94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28" t="s">
        <v>166</v>
      </c>
      <c r="AT124" s="228" t="s">
        <v>162</v>
      </c>
      <c r="AU124" s="228" t="s">
        <v>84</v>
      </c>
      <c r="AY124" s="17" t="s">
        <v>160</v>
      </c>
      <c r="BE124" s="229">
        <f>IF(N124="základní",J124,0)</f>
        <v>966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7" t="s">
        <v>82</v>
      </c>
      <c r="BK124" s="229">
        <f>ROUND(I124*H124,2)</f>
        <v>966</v>
      </c>
      <c r="BL124" s="17" t="s">
        <v>166</v>
      </c>
      <c r="BM124" s="228" t="s">
        <v>1737</v>
      </c>
    </row>
    <row r="125" spans="1:47" s="2" customFormat="1" ht="12">
      <c r="A125" s="32"/>
      <c r="B125" s="33"/>
      <c r="C125" s="34"/>
      <c r="D125" s="232" t="s">
        <v>175</v>
      </c>
      <c r="E125" s="34"/>
      <c r="F125" s="241" t="s">
        <v>1738</v>
      </c>
      <c r="G125" s="34"/>
      <c r="H125" s="34"/>
      <c r="I125" s="34"/>
      <c r="J125" s="34"/>
      <c r="K125" s="34"/>
      <c r="L125" s="38"/>
      <c r="M125" s="242"/>
      <c r="N125" s="243"/>
      <c r="O125" s="84"/>
      <c r="P125" s="84"/>
      <c r="Q125" s="84"/>
      <c r="R125" s="84"/>
      <c r="S125" s="84"/>
      <c r="T125" s="85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175</v>
      </c>
      <c r="AU125" s="17" t="s">
        <v>84</v>
      </c>
    </row>
    <row r="126" spans="1:51" s="13" customFormat="1" ht="12">
      <c r="A126" s="13"/>
      <c r="B126" s="230"/>
      <c r="C126" s="231"/>
      <c r="D126" s="232" t="s">
        <v>168</v>
      </c>
      <c r="E126" s="233" t="s">
        <v>1</v>
      </c>
      <c r="F126" s="234" t="s">
        <v>1739</v>
      </c>
      <c r="G126" s="231"/>
      <c r="H126" s="235">
        <v>6</v>
      </c>
      <c r="I126" s="231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0" t="s">
        <v>168</v>
      </c>
      <c r="AU126" s="240" t="s">
        <v>84</v>
      </c>
      <c r="AV126" s="13" t="s">
        <v>84</v>
      </c>
      <c r="AW126" s="13" t="s">
        <v>32</v>
      </c>
      <c r="AX126" s="13" t="s">
        <v>82</v>
      </c>
      <c r="AY126" s="240" t="s">
        <v>160</v>
      </c>
    </row>
    <row r="127" spans="1:65" s="2" customFormat="1" ht="21.75" customHeight="1">
      <c r="A127" s="32"/>
      <c r="B127" s="33"/>
      <c r="C127" s="218" t="s">
        <v>178</v>
      </c>
      <c r="D127" s="218" t="s">
        <v>162</v>
      </c>
      <c r="E127" s="219" t="s">
        <v>1740</v>
      </c>
      <c r="F127" s="220" t="s">
        <v>1741</v>
      </c>
      <c r="G127" s="221" t="s">
        <v>632</v>
      </c>
      <c r="H127" s="222">
        <v>3</v>
      </c>
      <c r="I127" s="223">
        <v>290</v>
      </c>
      <c r="J127" s="223">
        <f>ROUND(I127*H127,2)</f>
        <v>870</v>
      </c>
      <c r="K127" s="220" t="s">
        <v>173</v>
      </c>
      <c r="L127" s="38"/>
      <c r="M127" s="224" t="s">
        <v>1</v>
      </c>
      <c r="N127" s="225" t="s">
        <v>40</v>
      </c>
      <c r="O127" s="226">
        <v>0.88</v>
      </c>
      <c r="P127" s="226">
        <f>O127*H127</f>
        <v>2.64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28" t="s">
        <v>166</v>
      </c>
      <c r="AT127" s="228" t="s">
        <v>162</v>
      </c>
      <c r="AU127" s="228" t="s">
        <v>84</v>
      </c>
      <c r="AY127" s="17" t="s">
        <v>160</v>
      </c>
      <c r="BE127" s="229">
        <f>IF(N127="základní",J127,0)</f>
        <v>870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7" t="s">
        <v>82</v>
      </c>
      <c r="BK127" s="229">
        <f>ROUND(I127*H127,2)</f>
        <v>870</v>
      </c>
      <c r="BL127" s="17" t="s">
        <v>166</v>
      </c>
      <c r="BM127" s="228" t="s">
        <v>1742</v>
      </c>
    </row>
    <row r="128" spans="1:47" s="2" customFormat="1" ht="12">
      <c r="A128" s="32"/>
      <c r="B128" s="33"/>
      <c r="C128" s="34"/>
      <c r="D128" s="232" t="s">
        <v>175</v>
      </c>
      <c r="E128" s="34"/>
      <c r="F128" s="241" t="s">
        <v>1743</v>
      </c>
      <c r="G128" s="34"/>
      <c r="H128" s="34"/>
      <c r="I128" s="34"/>
      <c r="J128" s="34"/>
      <c r="K128" s="34"/>
      <c r="L128" s="38"/>
      <c r="M128" s="242"/>
      <c r="N128" s="243"/>
      <c r="O128" s="84"/>
      <c r="P128" s="84"/>
      <c r="Q128" s="84"/>
      <c r="R128" s="84"/>
      <c r="S128" s="84"/>
      <c r="T128" s="85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175</v>
      </c>
      <c r="AU128" s="17" t="s">
        <v>84</v>
      </c>
    </row>
    <row r="129" spans="1:51" s="13" customFormat="1" ht="12">
      <c r="A129" s="13"/>
      <c r="B129" s="230"/>
      <c r="C129" s="231"/>
      <c r="D129" s="232" t="s">
        <v>168</v>
      </c>
      <c r="E129" s="233" t="s">
        <v>1</v>
      </c>
      <c r="F129" s="234" t="s">
        <v>1744</v>
      </c>
      <c r="G129" s="231"/>
      <c r="H129" s="235">
        <v>3</v>
      </c>
      <c r="I129" s="231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0" t="s">
        <v>168</v>
      </c>
      <c r="AU129" s="240" t="s">
        <v>84</v>
      </c>
      <c r="AV129" s="13" t="s">
        <v>84</v>
      </c>
      <c r="AW129" s="13" t="s">
        <v>32</v>
      </c>
      <c r="AX129" s="13" t="s">
        <v>82</v>
      </c>
      <c r="AY129" s="240" t="s">
        <v>160</v>
      </c>
    </row>
    <row r="130" spans="1:65" s="2" customFormat="1" ht="21.75" customHeight="1">
      <c r="A130" s="32"/>
      <c r="B130" s="33"/>
      <c r="C130" s="218" t="s">
        <v>166</v>
      </c>
      <c r="D130" s="218" t="s">
        <v>162</v>
      </c>
      <c r="E130" s="219" t="s">
        <v>1745</v>
      </c>
      <c r="F130" s="220" t="s">
        <v>1746</v>
      </c>
      <c r="G130" s="221" t="s">
        <v>632</v>
      </c>
      <c r="H130" s="222">
        <v>2</v>
      </c>
      <c r="I130" s="223">
        <v>468</v>
      </c>
      <c r="J130" s="223">
        <f>ROUND(I130*H130,2)</f>
        <v>936</v>
      </c>
      <c r="K130" s="220" t="s">
        <v>173</v>
      </c>
      <c r="L130" s="38"/>
      <c r="M130" s="224" t="s">
        <v>1</v>
      </c>
      <c r="N130" s="225" t="s">
        <v>40</v>
      </c>
      <c r="O130" s="226">
        <v>1.42</v>
      </c>
      <c r="P130" s="226">
        <f>O130*H130</f>
        <v>2.84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28" t="s">
        <v>166</v>
      </c>
      <c r="AT130" s="228" t="s">
        <v>162</v>
      </c>
      <c r="AU130" s="228" t="s">
        <v>84</v>
      </c>
      <c r="AY130" s="17" t="s">
        <v>160</v>
      </c>
      <c r="BE130" s="229">
        <f>IF(N130="základní",J130,0)</f>
        <v>936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7" t="s">
        <v>82</v>
      </c>
      <c r="BK130" s="229">
        <f>ROUND(I130*H130,2)</f>
        <v>936</v>
      </c>
      <c r="BL130" s="17" t="s">
        <v>166</v>
      </c>
      <c r="BM130" s="228" t="s">
        <v>1747</v>
      </c>
    </row>
    <row r="131" spans="1:47" s="2" customFormat="1" ht="12">
      <c r="A131" s="32"/>
      <c r="B131" s="33"/>
      <c r="C131" s="34"/>
      <c r="D131" s="232" t="s">
        <v>175</v>
      </c>
      <c r="E131" s="34"/>
      <c r="F131" s="241" t="s">
        <v>1748</v>
      </c>
      <c r="G131" s="34"/>
      <c r="H131" s="34"/>
      <c r="I131" s="34"/>
      <c r="J131" s="34"/>
      <c r="K131" s="34"/>
      <c r="L131" s="38"/>
      <c r="M131" s="242"/>
      <c r="N131" s="243"/>
      <c r="O131" s="84"/>
      <c r="P131" s="84"/>
      <c r="Q131" s="84"/>
      <c r="R131" s="84"/>
      <c r="S131" s="84"/>
      <c r="T131" s="85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175</v>
      </c>
      <c r="AU131" s="17" t="s">
        <v>84</v>
      </c>
    </row>
    <row r="132" spans="1:51" s="13" customFormat="1" ht="12">
      <c r="A132" s="13"/>
      <c r="B132" s="230"/>
      <c r="C132" s="231"/>
      <c r="D132" s="232" t="s">
        <v>168</v>
      </c>
      <c r="E132" s="233" t="s">
        <v>1</v>
      </c>
      <c r="F132" s="234" t="s">
        <v>1749</v>
      </c>
      <c r="G132" s="231"/>
      <c r="H132" s="235">
        <v>2</v>
      </c>
      <c r="I132" s="231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168</v>
      </c>
      <c r="AU132" s="240" t="s">
        <v>84</v>
      </c>
      <c r="AV132" s="13" t="s">
        <v>84</v>
      </c>
      <c r="AW132" s="13" t="s">
        <v>32</v>
      </c>
      <c r="AX132" s="13" t="s">
        <v>82</v>
      </c>
      <c r="AY132" s="240" t="s">
        <v>160</v>
      </c>
    </row>
    <row r="133" spans="1:65" s="2" customFormat="1" ht="16.5" customHeight="1">
      <c r="A133" s="32"/>
      <c r="B133" s="33"/>
      <c r="C133" s="218" t="s">
        <v>192</v>
      </c>
      <c r="D133" s="218" t="s">
        <v>162</v>
      </c>
      <c r="E133" s="219" t="s">
        <v>1750</v>
      </c>
      <c r="F133" s="220" t="s">
        <v>1751</v>
      </c>
      <c r="G133" s="221" t="s">
        <v>632</v>
      </c>
      <c r="H133" s="222">
        <v>3</v>
      </c>
      <c r="I133" s="223">
        <v>203</v>
      </c>
      <c r="J133" s="223">
        <f>ROUND(I133*H133,2)</f>
        <v>609</v>
      </c>
      <c r="K133" s="220" t="s">
        <v>173</v>
      </c>
      <c r="L133" s="38"/>
      <c r="M133" s="224" t="s">
        <v>1</v>
      </c>
      <c r="N133" s="225" t="s">
        <v>40</v>
      </c>
      <c r="O133" s="226">
        <v>0.66</v>
      </c>
      <c r="P133" s="226">
        <f>O133*H133</f>
        <v>1.98</v>
      </c>
      <c r="Q133" s="226">
        <v>9E-05</v>
      </c>
      <c r="R133" s="226">
        <f>Q133*H133</f>
        <v>0.00027</v>
      </c>
      <c r="S133" s="226">
        <v>0</v>
      </c>
      <c r="T133" s="22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28" t="s">
        <v>166</v>
      </c>
      <c r="AT133" s="228" t="s">
        <v>162</v>
      </c>
      <c r="AU133" s="228" t="s">
        <v>84</v>
      </c>
      <c r="AY133" s="17" t="s">
        <v>160</v>
      </c>
      <c r="BE133" s="229">
        <f>IF(N133="základní",J133,0)</f>
        <v>609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7" t="s">
        <v>82</v>
      </c>
      <c r="BK133" s="229">
        <f>ROUND(I133*H133,2)</f>
        <v>609</v>
      </c>
      <c r="BL133" s="17" t="s">
        <v>166</v>
      </c>
      <c r="BM133" s="228" t="s">
        <v>1752</v>
      </c>
    </row>
    <row r="134" spans="1:47" s="2" customFormat="1" ht="12">
      <c r="A134" s="32"/>
      <c r="B134" s="33"/>
      <c r="C134" s="34"/>
      <c r="D134" s="232" t="s">
        <v>175</v>
      </c>
      <c r="E134" s="34"/>
      <c r="F134" s="241" t="s">
        <v>1753</v>
      </c>
      <c r="G134" s="34"/>
      <c r="H134" s="34"/>
      <c r="I134" s="34"/>
      <c r="J134" s="34"/>
      <c r="K134" s="34"/>
      <c r="L134" s="38"/>
      <c r="M134" s="242"/>
      <c r="N134" s="243"/>
      <c r="O134" s="84"/>
      <c r="P134" s="84"/>
      <c r="Q134" s="84"/>
      <c r="R134" s="84"/>
      <c r="S134" s="84"/>
      <c r="T134" s="85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175</v>
      </c>
      <c r="AU134" s="17" t="s">
        <v>84</v>
      </c>
    </row>
    <row r="135" spans="1:51" s="13" customFormat="1" ht="12">
      <c r="A135" s="13"/>
      <c r="B135" s="230"/>
      <c r="C135" s="231"/>
      <c r="D135" s="232" t="s">
        <v>168</v>
      </c>
      <c r="E135" s="233" t="s">
        <v>1</v>
      </c>
      <c r="F135" s="234" t="s">
        <v>1754</v>
      </c>
      <c r="G135" s="231"/>
      <c r="H135" s="235">
        <v>3</v>
      </c>
      <c r="I135" s="231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168</v>
      </c>
      <c r="AU135" s="240" t="s">
        <v>84</v>
      </c>
      <c r="AV135" s="13" t="s">
        <v>84</v>
      </c>
      <c r="AW135" s="13" t="s">
        <v>32</v>
      </c>
      <c r="AX135" s="13" t="s">
        <v>82</v>
      </c>
      <c r="AY135" s="240" t="s">
        <v>160</v>
      </c>
    </row>
    <row r="136" spans="1:65" s="2" customFormat="1" ht="16.5" customHeight="1">
      <c r="A136" s="32"/>
      <c r="B136" s="33"/>
      <c r="C136" s="218" t="s">
        <v>199</v>
      </c>
      <c r="D136" s="218" t="s">
        <v>162</v>
      </c>
      <c r="E136" s="219" t="s">
        <v>1755</v>
      </c>
      <c r="F136" s="220" t="s">
        <v>1756</v>
      </c>
      <c r="G136" s="221" t="s">
        <v>632</v>
      </c>
      <c r="H136" s="222">
        <v>3</v>
      </c>
      <c r="I136" s="223">
        <v>391</v>
      </c>
      <c r="J136" s="223">
        <f>ROUND(I136*H136,2)</f>
        <v>1173</v>
      </c>
      <c r="K136" s="220" t="s">
        <v>173</v>
      </c>
      <c r="L136" s="38"/>
      <c r="M136" s="224" t="s">
        <v>1</v>
      </c>
      <c r="N136" s="225" t="s">
        <v>40</v>
      </c>
      <c r="O136" s="226">
        <v>1.27</v>
      </c>
      <c r="P136" s="226">
        <f>O136*H136</f>
        <v>3.81</v>
      </c>
      <c r="Q136" s="226">
        <v>0.00018</v>
      </c>
      <c r="R136" s="226">
        <f>Q136*H136</f>
        <v>0.00054</v>
      </c>
      <c r="S136" s="226">
        <v>0</v>
      </c>
      <c r="T136" s="227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28" t="s">
        <v>166</v>
      </c>
      <c r="AT136" s="228" t="s">
        <v>162</v>
      </c>
      <c r="AU136" s="228" t="s">
        <v>84</v>
      </c>
      <c r="AY136" s="17" t="s">
        <v>160</v>
      </c>
      <c r="BE136" s="229">
        <f>IF(N136="základní",J136,0)</f>
        <v>1173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7" t="s">
        <v>82</v>
      </c>
      <c r="BK136" s="229">
        <f>ROUND(I136*H136,2)</f>
        <v>1173</v>
      </c>
      <c r="BL136" s="17" t="s">
        <v>166</v>
      </c>
      <c r="BM136" s="228" t="s">
        <v>1757</v>
      </c>
    </row>
    <row r="137" spans="1:47" s="2" customFormat="1" ht="12">
      <c r="A137" s="32"/>
      <c r="B137" s="33"/>
      <c r="C137" s="34"/>
      <c r="D137" s="232" t="s">
        <v>175</v>
      </c>
      <c r="E137" s="34"/>
      <c r="F137" s="241" t="s">
        <v>1758</v>
      </c>
      <c r="G137" s="34"/>
      <c r="H137" s="34"/>
      <c r="I137" s="34"/>
      <c r="J137" s="34"/>
      <c r="K137" s="34"/>
      <c r="L137" s="38"/>
      <c r="M137" s="242"/>
      <c r="N137" s="243"/>
      <c r="O137" s="84"/>
      <c r="P137" s="84"/>
      <c r="Q137" s="84"/>
      <c r="R137" s="84"/>
      <c r="S137" s="84"/>
      <c r="T137" s="85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175</v>
      </c>
      <c r="AU137" s="17" t="s">
        <v>84</v>
      </c>
    </row>
    <row r="138" spans="1:51" s="13" customFormat="1" ht="12">
      <c r="A138" s="13"/>
      <c r="B138" s="230"/>
      <c r="C138" s="231"/>
      <c r="D138" s="232" t="s">
        <v>168</v>
      </c>
      <c r="E138" s="233" t="s">
        <v>1</v>
      </c>
      <c r="F138" s="234" t="s">
        <v>1754</v>
      </c>
      <c r="G138" s="231"/>
      <c r="H138" s="235">
        <v>3</v>
      </c>
      <c r="I138" s="231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168</v>
      </c>
      <c r="AU138" s="240" t="s">
        <v>84</v>
      </c>
      <c r="AV138" s="13" t="s">
        <v>84</v>
      </c>
      <c r="AW138" s="13" t="s">
        <v>32</v>
      </c>
      <c r="AX138" s="13" t="s">
        <v>82</v>
      </c>
      <c r="AY138" s="240" t="s">
        <v>160</v>
      </c>
    </row>
    <row r="139" spans="1:65" s="2" customFormat="1" ht="16.5" customHeight="1">
      <c r="A139" s="32"/>
      <c r="B139" s="33"/>
      <c r="C139" s="218" t="s">
        <v>207</v>
      </c>
      <c r="D139" s="218" t="s">
        <v>162</v>
      </c>
      <c r="E139" s="219" t="s">
        <v>1759</v>
      </c>
      <c r="F139" s="220" t="s">
        <v>1760</v>
      </c>
      <c r="G139" s="221" t="s">
        <v>632</v>
      </c>
      <c r="H139" s="222">
        <v>9</v>
      </c>
      <c r="I139" s="223">
        <v>853</v>
      </c>
      <c r="J139" s="223">
        <f>ROUND(I139*H139,2)</f>
        <v>7677</v>
      </c>
      <c r="K139" s="220" t="s">
        <v>173</v>
      </c>
      <c r="L139" s="38"/>
      <c r="M139" s="224" t="s">
        <v>1</v>
      </c>
      <c r="N139" s="225" t="s">
        <v>40</v>
      </c>
      <c r="O139" s="226">
        <v>2.295</v>
      </c>
      <c r="P139" s="226">
        <f>O139*H139</f>
        <v>20.655</v>
      </c>
      <c r="Q139" s="226">
        <v>0.00036</v>
      </c>
      <c r="R139" s="226">
        <f>Q139*H139</f>
        <v>0.0032400000000000003</v>
      </c>
      <c r="S139" s="226">
        <v>0</v>
      </c>
      <c r="T139" s="227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28" t="s">
        <v>166</v>
      </c>
      <c r="AT139" s="228" t="s">
        <v>162</v>
      </c>
      <c r="AU139" s="228" t="s">
        <v>84</v>
      </c>
      <c r="AY139" s="17" t="s">
        <v>160</v>
      </c>
      <c r="BE139" s="229">
        <f>IF(N139="základní",J139,0)</f>
        <v>7677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7" t="s">
        <v>82</v>
      </c>
      <c r="BK139" s="229">
        <f>ROUND(I139*H139,2)</f>
        <v>7677</v>
      </c>
      <c r="BL139" s="17" t="s">
        <v>166</v>
      </c>
      <c r="BM139" s="228" t="s">
        <v>1761</v>
      </c>
    </row>
    <row r="140" spans="1:47" s="2" customFormat="1" ht="12">
      <c r="A140" s="32"/>
      <c r="B140" s="33"/>
      <c r="C140" s="34"/>
      <c r="D140" s="232" t="s">
        <v>175</v>
      </c>
      <c r="E140" s="34"/>
      <c r="F140" s="241" t="s">
        <v>1762</v>
      </c>
      <c r="G140" s="34"/>
      <c r="H140" s="34"/>
      <c r="I140" s="34"/>
      <c r="J140" s="34"/>
      <c r="K140" s="34"/>
      <c r="L140" s="38"/>
      <c r="M140" s="242"/>
      <c r="N140" s="243"/>
      <c r="O140" s="84"/>
      <c r="P140" s="84"/>
      <c r="Q140" s="84"/>
      <c r="R140" s="84"/>
      <c r="S140" s="84"/>
      <c r="T140" s="85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175</v>
      </c>
      <c r="AU140" s="17" t="s">
        <v>84</v>
      </c>
    </row>
    <row r="141" spans="1:51" s="13" customFormat="1" ht="12">
      <c r="A141" s="13"/>
      <c r="B141" s="230"/>
      <c r="C141" s="231"/>
      <c r="D141" s="232" t="s">
        <v>168</v>
      </c>
      <c r="E141" s="233" t="s">
        <v>1</v>
      </c>
      <c r="F141" s="234" t="s">
        <v>1763</v>
      </c>
      <c r="G141" s="231"/>
      <c r="H141" s="235">
        <v>9</v>
      </c>
      <c r="I141" s="231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168</v>
      </c>
      <c r="AU141" s="240" t="s">
        <v>84</v>
      </c>
      <c r="AV141" s="13" t="s">
        <v>84</v>
      </c>
      <c r="AW141" s="13" t="s">
        <v>32</v>
      </c>
      <c r="AX141" s="13" t="s">
        <v>82</v>
      </c>
      <c r="AY141" s="240" t="s">
        <v>160</v>
      </c>
    </row>
    <row r="142" spans="1:65" s="2" customFormat="1" ht="16.5" customHeight="1">
      <c r="A142" s="32"/>
      <c r="B142" s="33"/>
      <c r="C142" s="218" t="s">
        <v>257</v>
      </c>
      <c r="D142" s="218" t="s">
        <v>162</v>
      </c>
      <c r="E142" s="219" t="s">
        <v>1764</v>
      </c>
      <c r="F142" s="220" t="s">
        <v>1765</v>
      </c>
      <c r="G142" s="221" t="s">
        <v>632</v>
      </c>
      <c r="H142" s="222">
        <v>3</v>
      </c>
      <c r="I142" s="223">
        <v>331</v>
      </c>
      <c r="J142" s="223">
        <f>ROUND(I142*H142,2)</f>
        <v>993</v>
      </c>
      <c r="K142" s="220" t="s">
        <v>173</v>
      </c>
      <c r="L142" s="38"/>
      <c r="M142" s="224" t="s">
        <v>1</v>
      </c>
      <c r="N142" s="225" t="s">
        <v>40</v>
      </c>
      <c r="O142" s="226">
        <v>0.389</v>
      </c>
      <c r="P142" s="226">
        <f>O142*H142</f>
        <v>1.167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28" t="s">
        <v>166</v>
      </c>
      <c r="AT142" s="228" t="s">
        <v>162</v>
      </c>
      <c r="AU142" s="228" t="s">
        <v>84</v>
      </c>
      <c r="AY142" s="17" t="s">
        <v>160</v>
      </c>
      <c r="BE142" s="229">
        <f>IF(N142="základní",J142,0)</f>
        <v>993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7" t="s">
        <v>82</v>
      </c>
      <c r="BK142" s="229">
        <f>ROUND(I142*H142,2)</f>
        <v>993</v>
      </c>
      <c r="BL142" s="17" t="s">
        <v>166</v>
      </c>
      <c r="BM142" s="228" t="s">
        <v>1766</v>
      </c>
    </row>
    <row r="143" spans="1:47" s="2" customFormat="1" ht="12">
      <c r="A143" s="32"/>
      <c r="B143" s="33"/>
      <c r="C143" s="34"/>
      <c r="D143" s="232" t="s">
        <v>175</v>
      </c>
      <c r="E143" s="34"/>
      <c r="F143" s="241" t="s">
        <v>1767</v>
      </c>
      <c r="G143" s="34"/>
      <c r="H143" s="34"/>
      <c r="I143" s="34"/>
      <c r="J143" s="34"/>
      <c r="K143" s="34"/>
      <c r="L143" s="38"/>
      <c r="M143" s="242"/>
      <c r="N143" s="243"/>
      <c r="O143" s="84"/>
      <c r="P143" s="84"/>
      <c r="Q143" s="84"/>
      <c r="R143" s="84"/>
      <c r="S143" s="84"/>
      <c r="T143" s="85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175</v>
      </c>
      <c r="AU143" s="17" t="s">
        <v>84</v>
      </c>
    </row>
    <row r="144" spans="1:51" s="13" customFormat="1" ht="12">
      <c r="A144" s="13"/>
      <c r="B144" s="230"/>
      <c r="C144" s="231"/>
      <c r="D144" s="232" t="s">
        <v>168</v>
      </c>
      <c r="E144" s="233" t="s">
        <v>1</v>
      </c>
      <c r="F144" s="234" t="s">
        <v>1754</v>
      </c>
      <c r="G144" s="231"/>
      <c r="H144" s="235">
        <v>3</v>
      </c>
      <c r="I144" s="231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168</v>
      </c>
      <c r="AU144" s="240" t="s">
        <v>84</v>
      </c>
      <c r="AV144" s="13" t="s">
        <v>84</v>
      </c>
      <c r="AW144" s="13" t="s">
        <v>32</v>
      </c>
      <c r="AX144" s="13" t="s">
        <v>82</v>
      </c>
      <c r="AY144" s="240" t="s">
        <v>160</v>
      </c>
    </row>
    <row r="145" spans="1:65" s="2" customFormat="1" ht="16.5" customHeight="1">
      <c r="A145" s="32"/>
      <c r="B145" s="33"/>
      <c r="C145" s="218" t="s">
        <v>205</v>
      </c>
      <c r="D145" s="218" t="s">
        <v>162</v>
      </c>
      <c r="E145" s="219" t="s">
        <v>1768</v>
      </c>
      <c r="F145" s="220" t="s">
        <v>1769</v>
      </c>
      <c r="G145" s="221" t="s">
        <v>632</v>
      </c>
      <c r="H145" s="222">
        <v>3</v>
      </c>
      <c r="I145" s="223">
        <v>626</v>
      </c>
      <c r="J145" s="223">
        <f>ROUND(I145*H145,2)</f>
        <v>1878</v>
      </c>
      <c r="K145" s="220" t="s">
        <v>173</v>
      </c>
      <c r="L145" s="38"/>
      <c r="M145" s="224" t="s">
        <v>1</v>
      </c>
      <c r="N145" s="225" t="s">
        <v>40</v>
      </c>
      <c r="O145" s="226">
        <v>0.734</v>
      </c>
      <c r="P145" s="226">
        <f>O145*H145</f>
        <v>2.202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28" t="s">
        <v>166</v>
      </c>
      <c r="AT145" s="228" t="s">
        <v>162</v>
      </c>
      <c r="AU145" s="228" t="s">
        <v>84</v>
      </c>
      <c r="AY145" s="17" t="s">
        <v>160</v>
      </c>
      <c r="BE145" s="229">
        <f>IF(N145="základní",J145,0)</f>
        <v>1878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7" t="s">
        <v>82</v>
      </c>
      <c r="BK145" s="229">
        <f>ROUND(I145*H145,2)</f>
        <v>1878</v>
      </c>
      <c r="BL145" s="17" t="s">
        <v>166</v>
      </c>
      <c r="BM145" s="228" t="s">
        <v>1770</v>
      </c>
    </row>
    <row r="146" spans="1:47" s="2" customFormat="1" ht="12">
      <c r="A146" s="32"/>
      <c r="B146" s="33"/>
      <c r="C146" s="34"/>
      <c r="D146" s="232" t="s">
        <v>175</v>
      </c>
      <c r="E146" s="34"/>
      <c r="F146" s="241" t="s">
        <v>1771</v>
      </c>
      <c r="G146" s="34"/>
      <c r="H146" s="34"/>
      <c r="I146" s="34"/>
      <c r="J146" s="34"/>
      <c r="K146" s="34"/>
      <c r="L146" s="38"/>
      <c r="M146" s="242"/>
      <c r="N146" s="243"/>
      <c r="O146" s="84"/>
      <c r="P146" s="84"/>
      <c r="Q146" s="84"/>
      <c r="R146" s="84"/>
      <c r="S146" s="84"/>
      <c r="T146" s="85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175</v>
      </c>
      <c r="AU146" s="17" t="s">
        <v>84</v>
      </c>
    </row>
    <row r="147" spans="1:51" s="13" customFormat="1" ht="12">
      <c r="A147" s="13"/>
      <c r="B147" s="230"/>
      <c r="C147" s="231"/>
      <c r="D147" s="232" t="s">
        <v>168</v>
      </c>
      <c r="E147" s="233" t="s">
        <v>1</v>
      </c>
      <c r="F147" s="234" t="s">
        <v>1754</v>
      </c>
      <c r="G147" s="231"/>
      <c r="H147" s="235">
        <v>3</v>
      </c>
      <c r="I147" s="231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0" t="s">
        <v>168</v>
      </c>
      <c r="AU147" s="240" t="s">
        <v>84</v>
      </c>
      <c r="AV147" s="13" t="s">
        <v>84</v>
      </c>
      <c r="AW147" s="13" t="s">
        <v>32</v>
      </c>
      <c r="AX147" s="13" t="s">
        <v>82</v>
      </c>
      <c r="AY147" s="240" t="s">
        <v>160</v>
      </c>
    </row>
    <row r="148" spans="1:65" s="2" customFormat="1" ht="16.5" customHeight="1">
      <c r="A148" s="32"/>
      <c r="B148" s="33"/>
      <c r="C148" s="218" t="s">
        <v>272</v>
      </c>
      <c r="D148" s="218" t="s">
        <v>162</v>
      </c>
      <c r="E148" s="219" t="s">
        <v>1772</v>
      </c>
      <c r="F148" s="220" t="s">
        <v>1773</v>
      </c>
      <c r="G148" s="221" t="s">
        <v>632</v>
      </c>
      <c r="H148" s="222">
        <v>6</v>
      </c>
      <c r="I148" s="223">
        <v>1000</v>
      </c>
      <c r="J148" s="223">
        <f>ROUND(I148*H148,2)</f>
        <v>6000</v>
      </c>
      <c r="K148" s="220" t="s">
        <v>173</v>
      </c>
      <c r="L148" s="38"/>
      <c r="M148" s="224" t="s">
        <v>1</v>
      </c>
      <c r="N148" s="225" t="s">
        <v>40</v>
      </c>
      <c r="O148" s="226">
        <v>1.175</v>
      </c>
      <c r="P148" s="226">
        <f>O148*H148</f>
        <v>7.050000000000001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28" t="s">
        <v>166</v>
      </c>
      <c r="AT148" s="228" t="s">
        <v>162</v>
      </c>
      <c r="AU148" s="228" t="s">
        <v>84</v>
      </c>
      <c r="AY148" s="17" t="s">
        <v>160</v>
      </c>
      <c r="BE148" s="229">
        <f>IF(N148="základní",J148,0)</f>
        <v>6000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7" t="s">
        <v>82</v>
      </c>
      <c r="BK148" s="229">
        <f>ROUND(I148*H148,2)</f>
        <v>6000</v>
      </c>
      <c r="BL148" s="17" t="s">
        <v>166</v>
      </c>
      <c r="BM148" s="228" t="s">
        <v>1774</v>
      </c>
    </row>
    <row r="149" spans="1:47" s="2" customFormat="1" ht="12">
      <c r="A149" s="32"/>
      <c r="B149" s="33"/>
      <c r="C149" s="34"/>
      <c r="D149" s="232" t="s">
        <v>175</v>
      </c>
      <c r="E149" s="34"/>
      <c r="F149" s="241" t="s">
        <v>1775</v>
      </c>
      <c r="G149" s="34"/>
      <c r="H149" s="34"/>
      <c r="I149" s="34"/>
      <c r="J149" s="34"/>
      <c r="K149" s="34"/>
      <c r="L149" s="38"/>
      <c r="M149" s="242"/>
      <c r="N149" s="243"/>
      <c r="O149" s="84"/>
      <c r="P149" s="84"/>
      <c r="Q149" s="84"/>
      <c r="R149" s="84"/>
      <c r="S149" s="84"/>
      <c r="T149" s="85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175</v>
      </c>
      <c r="AU149" s="17" t="s">
        <v>84</v>
      </c>
    </row>
    <row r="150" spans="1:51" s="13" customFormat="1" ht="12">
      <c r="A150" s="13"/>
      <c r="B150" s="230"/>
      <c r="C150" s="231"/>
      <c r="D150" s="232" t="s">
        <v>168</v>
      </c>
      <c r="E150" s="233" t="s">
        <v>1</v>
      </c>
      <c r="F150" s="234" t="s">
        <v>1776</v>
      </c>
      <c r="G150" s="231"/>
      <c r="H150" s="235">
        <v>6</v>
      </c>
      <c r="I150" s="231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0" t="s">
        <v>168</v>
      </c>
      <c r="AU150" s="240" t="s">
        <v>84</v>
      </c>
      <c r="AV150" s="13" t="s">
        <v>84</v>
      </c>
      <c r="AW150" s="13" t="s">
        <v>32</v>
      </c>
      <c r="AX150" s="13" t="s">
        <v>82</v>
      </c>
      <c r="AY150" s="240" t="s">
        <v>160</v>
      </c>
    </row>
    <row r="151" spans="1:65" s="2" customFormat="1" ht="16.5" customHeight="1">
      <c r="A151" s="32"/>
      <c r="B151" s="33"/>
      <c r="C151" s="218" t="s">
        <v>279</v>
      </c>
      <c r="D151" s="218" t="s">
        <v>162</v>
      </c>
      <c r="E151" s="219" t="s">
        <v>1777</v>
      </c>
      <c r="F151" s="220" t="s">
        <v>1778</v>
      </c>
      <c r="G151" s="221" t="s">
        <v>632</v>
      </c>
      <c r="H151" s="222">
        <v>3</v>
      </c>
      <c r="I151" s="223">
        <v>1580</v>
      </c>
      <c r="J151" s="223">
        <f>ROUND(I151*H151,2)</f>
        <v>4740</v>
      </c>
      <c r="K151" s="220" t="s">
        <v>173</v>
      </c>
      <c r="L151" s="38"/>
      <c r="M151" s="224" t="s">
        <v>1</v>
      </c>
      <c r="N151" s="225" t="s">
        <v>40</v>
      </c>
      <c r="O151" s="226">
        <v>1.856</v>
      </c>
      <c r="P151" s="226">
        <f>O151*H151</f>
        <v>5.5680000000000005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28" t="s">
        <v>166</v>
      </c>
      <c r="AT151" s="228" t="s">
        <v>162</v>
      </c>
      <c r="AU151" s="228" t="s">
        <v>84</v>
      </c>
      <c r="AY151" s="17" t="s">
        <v>160</v>
      </c>
      <c r="BE151" s="229">
        <f>IF(N151="základní",J151,0)</f>
        <v>4740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7" t="s">
        <v>82</v>
      </c>
      <c r="BK151" s="229">
        <f>ROUND(I151*H151,2)</f>
        <v>4740</v>
      </c>
      <c r="BL151" s="17" t="s">
        <v>166</v>
      </c>
      <c r="BM151" s="228" t="s">
        <v>1779</v>
      </c>
    </row>
    <row r="152" spans="1:47" s="2" customFormat="1" ht="12">
      <c r="A152" s="32"/>
      <c r="B152" s="33"/>
      <c r="C152" s="34"/>
      <c r="D152" s="232" t="s">
        <v>175</v>
      </c>
      <c r="E152" s="34"/>
      <c r="F152" s="241" t="s">
        <v>1780</v>
      </c>
      <c r="G152" s="34"/>
      <c r="H152" s="34"/>
      <c r="I152" s="34"/>
      <c r="J152" s="34"/>
      <c r="K152" s="34"/>
      <c r="L152" s="38"/>
      <c r="M152" s="242"/>
      <c r="N152" s="243"/>
      <c r="O152" s="84"/>
      <c r="P152" s="84"/>
      <c r="Q152" s="84"/>
      <c r="R152" s="84"/>
      <c r="S152" s="84"/>
      <c r="T152" s="85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175</v>
      </c>
      <c r="AU152" s="17" t="s">
        <v>84</v>
      </c>
    </row>
    <row r="153" spans="1:51" s="13" customFormat="1" ht="12">
      <c r="A153" s="13"/>
      <c r="B153" s="230"/>
      <c r="C153" s="231"/>
      <c r="D153" s="232" t="s">
        <v>168</v>
      </c>
      <c r="E153" s="233" t="s">
        <v>1</v>
      </c>
      <c r="F153" s="234" t="s">
        <v>1781</v>
      </c>
      <c r="G153" s="231"/>
      <c r="H153" s="235">
        <v>3</v>
      </c>
      <c r="I153" s="231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168</v>
      </c>
      <c r="AU153" s="240" t="s">
        <v>84</v>
      </c>
      <c r="AV153" s="13" t="s">
        <v>84</v>
      </c>
      <c r="AW153" s="13" t="s">
        <v>32</v>
      </c>
      <c r="AX153" s="13" t="s">
        <v>82</v>
      </c>
      <c r="AY153" s="240" t="s">
        <v>160</v>
      </c>
    </row>
    <row r="154" spans="1:65" s="2" customFormat="1" ht="21.75" customHeight="1">
      <c r="A154" s="32"/>
      <c r="B154" s="33"/>
      <c r="C154" s="218" t="s">
        <v>285</v>
      </c>
      <c r="D154" s="218" t="s">
        <v>162</v>
      </c>
      <c r="E154" s="219" t="s">
        <v>1782</v>
      </c>
      <c r="F154" s="220" t="s">
        <v>1783</v>
      </c>
      <c r="G154" s="221" t="s">
        <v>165</v>
      </c>
      <c r="H154" s="222">
        <v>103.5</v>
      </c>
      <c r="I154" s="223">
        <v>9.79</v>
      </c>
      <c r="J154" s="223">
        <f>ROUND(I154*H154,2)</f>
        <v>1013.27</v>
      </c>
      <c r="K154" s="220" t="s">
        <v>173</v>
      </c>
      <c r="L154" s="38"/>
      <c r="M154" s="224" t="s">
        <v>1</v>
      </c>
      <c r="N154" s="225" t="s">
        <v>40</v>
      </c>
      <c r="O154" s="226">
        <v>0.012</v>
      </c>
      <c r="P154" s="226">
        <f>O154*H154</f>
        <v>1.242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28" t="s">
        <v>166</v>
      </c>
      <c r="AT154" s="228" t="s">
        <v>162</v>
      </c>
      <c r="AU154" s="228" t="s">
        <v>84</v>
      </c>
      <c r="AY154" s="17" t="s">
        <v>160</v>
      </c>
      <c r="BE154" s="229">
        <f>IF(N154="základní",J154,0)</f>
        <v>1013.27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7" t="s">
        <v>82</v>
      </c>
      <c r="BK154" s="229">
        <f>ROUND(I154*H154,2)</f>
        <v>1013.27</v>
      </c>
      <c r="BL154" s="17" t="s">
        <v>166</v>
      </c>
      <c r="BM154" s="228" t="s">
        <v>1784</v>
      </c>
    </row>
    <row r="155" spans="1:47" s="2" customFormat="1" ht="12">
      <c r="A155" s="32"/>
      <c r="B155" s="33"/>
      <c r="C155" s="34"/>
      <c r="D155" s="232" t="s">
        <v>175</v>
      </c>
      <c r="E155" s="34"/>
      <c r="F155" s="241" t="s">
        <v>1785</v>
      </c>
      <c r="G155" s="34"/>
      <c r="H155" s="34"/>
      <c r="I155" s="34"/>
      <c r="J155" s="34"/>
      <c r="K155" s="34"/>
      <c r="L155" s="38"/>
      <c r="M155" s="242"/>
      <c r="N155" s="243"/>
      <c r="O155" s="84"/>
      <c r="P155" s="84"/>
      <c r="Q155" s="84"/>
      <c r="R155" s="84"/>
      <c r="S155" s="84"/>
      <c r="T155" s="85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175</v>
      </c>
      <c r="AU155" s="17" t="s">
        <v>84</v>
      </c>
    </row>
    <row r="156" spans="1:51" s="14" customFormat="1" ht="12">
      <c r="A156" s="14"/>
      <c r="B156" s="244"/>
      <c r="C156" s="245"/>
      <c r="D156" s="232" t="s">
        <v>168</v>
      </c>
      <c r="E156" s="246" t="s">
        <v>1</v>
      </c>
      <c r="F156" s="247" t="s">
        <v>1786</v>
      </c>
      <c r="G156" s="245"/>
      <c r="H156" s="246" t="s">
        <v>1</v>
      </c>
      <c r="I156" s="245"/>
      <c r="J156" s="245"/>
      <c r="K156" s="245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168</v>
      </c>
      <c r="AU156" s="252" t="s">
        <v>84</v>
      </c>
      <c r="AV156" s="14" t="s">
        <v>82</v>
      </c>
      <c r="AW156" s="14" t="s">
        <v>32</v>
      </c>
      <c r="AX156" s="14" t="s">
        <v>75</v>
      </c>
      <c r="AY156" s="252" t="s">
        <v>160</v>
      </c>
    </row>
    <row r="157" spans="1:51" s="13" customFormat="1" ht="12">
      <c r="A157" s="13"/>
      <c r="B157" s="230"/>
      <c r="C157" s="231"/>
      <c r="D157" s="232" t="s">
        <v>168</v>
      </c>
      <c r="E157" s="233" t="s">
        <v>1</v>
      </c>
      <c r="F157" s="234" t="s">
        <v>1787</v>
      </c>
      <c r="G157" s="231"/>
      <c r="H157" s="235">
        <v>103.5</v>
      </c>
      <c r="I157" s="231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0" t="s">
        <v>168</v>
      </c>
      <c r="AU157" s="240" t="s">
        <v>84</v>
      </c>
      <c r="AV157" s="13" t="s">
        <v>84</v>
      </c>
      <c r="AW157" s="13" t="s">
        <v>32</v>
      </c>
      <c r="AX157" s="13" t="s">
        <v>82</v>
      </c>
      <c r="AY157" s="240" t="s">
        <v>160</v>
      </c>
    </row>
    <row r="158" spans="1:65" s="2" customFormat="1" ht="16.5" customHeight="1">
      <c r="A158" s="32"/>
      <c r="B158" s="33"/>
      <c r="C158" s="270" t="s">
        <v>291</v>
      </c>
      <c r="D158" s="270" t="s">
        <v>612</v>
      </c>
      <c r="E158" s="271" t="s">
        <v>1788</v>
      </c>
      <c r="F158" s="272" t="s">
        <v>1630</v>
      </c>
      <c r="G158" s="273" t="s">
        <v>993</v>
      </c>
      <c r="H158" s="274">
        <v>1.553</v>
      </c>
      <c r="I158" s="275">
        <v>105</v>
      </c>
      <c r="J158" s="275">
        <f>ROUND(I158*H158,2)</f>
        <v>163.07</v>
      </c>
      <c r="K158" s="272" t="s">
        <v>1</v>
      </c>
      <c r="L158" s="276"/>
      <c r="M158" s="277" t="s">
        <v>1</v>
      </c>
      <c r="N158" s="278" t="s">
        <v>40</v>
      </c>
      <c r="O158" s="226">
        <v>0</v>
      </c>
      <c r="P158" s="226">
        <f>O158*H158</f>
        <v>0</v>
      </c>
      <c r="Q158" s="226">
        <v>0.001</v>
      </c>
      <c r="R158" s="226">
        <f>Q158*H158</f>
        <v>0.001553</v>
      </c>
      <c r="S158" s="226">
        <v>0</v>
      </c>
      <c r="T158" s="227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28" t="s">
        <v>257</v>
      </c>
      <c r="AT158" s="228" t="s">
        <v>612</v>
      </c>
      <c r="AU158" s="228" t="s">
        <v>84</v>
      </c>
      <c r="AY158" s="17" t="s">
        <v>160</v>
      </c>
      <c r="BE158" s="229">
        <f>IF(N158="základní",J158,0)</f>
        <v>163.07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7" t="s">
        <v>82</v>
      </c>
      <c r="BK158" s="229">
        <f>ROUND(I158*H158,2)</f>
        <v>163.07</v>
      </c>
      <c r="BL158" s="17" t="s">
        <v>166</v>
      </c>
      <c r="BM158" s="228" t="s">
        <v>1789</v>
      </c>
    </row>
    <row r="159" spans="1:51" s="13" customFormat="1" ht="12">
      <c r="A159" s="13"/>
      <c r="B159" s="230"/>
      <c r="C159" s="231"/>
      <c r="D159" s="232" t="s">
        <v>168</v>
      </c>
      <c r="E159" s="231"/>
      <c r="F159" s="234" t="s">
        <v>1790</v>
      </c>
      <c r="G159" s="231"/>
      <c r="H159" s="235">
        <v>1.553</v>
      </c>
      <c r="I159" s="231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0" t="s">
        <v>168</v>
      </c>
      <c r="AU159" s="240" t="s">
        <v>84</v>
      </c>
      <c r="AV159" s="13" t="s">
        <v>84</v>
      </c>
      <c r="AW159" s="13" t="s">
        <v>4</v>
      </c>
      <c r="AX159" s="13" t="s">
        <v>82</v>
      </c>
      <c r="AY159" s="240" t="s">
        <v>160</v>
      </c>
    </row>
    <row r="160" spans="1:65" s="2" customFormat="1" ht="21.75" customHeight="1">
      <c r="A160" s="32"/>
      <c r="B160" s="33"/>
      <c r="C160" s="218" t="s">
        <v>297</v>
      </c>
      <c r="D160" s="218" t="s">
        <v>162</v>
      </c>
      <c r="E160" s="219" t="s">
        <v>641</v>
      </c>
      <c r="F160" s="220" t="s">
        <v>1791</v>
      </c>
      <c r="G160" s="221" t="s">
        <v>195</v>
      </c>
      <c r="H160" s="222">
        <v>4.1</v>
      </c>
      <c r="I160" s="223">
        <v>850</v>
      </c>
      <c r="J160" s="223">
        <f>ROUND(I160*H160,2)</f>
        <v>3485</v>
      </c>
      <c r="K160" s="220" t="s">
        <v>1</v>
      </c>
      <c r="L160" s="38"/>
      <c r="M160" s="224" t="s">
        <v>1</v>
      </c>
      <c r="N160" s="225" t="s">
        <v>40</v>
      </c>
      <c r="O160" s="226">
        <v>5.182</v>
      </c>
      <c r="P160" s="226">
        <f>O160*H160</f>
        <v>21.246199999999998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28" t="s">
        <v>166</v>
      </c>
      <c r="AT160" s="228" t="s">
        <v>162</v>
      </c>
      <c r="AU160" s="228" t="s">
        <v>84</v>
      </c>
      <c r="AY160" s="17" t="s">
        <v>160</v>
      </c>
      <c r="BE160" s="229">
        <f>IF(N160="základní",J160,0)</f>
        <v>3485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7" t="s">
        <v>82</v>
      </c>
      <c r="BK160" s="229">
        <f>ROUND(I160*H160,2)</f>
        <v>3485</v>
      </c>
      <c r="BL160" s="17" t="s">
        <v>166</v>
      </c>
      <c r="BM160" s="228" t="s">
        <v>1792</v>
      </c>
    </row>
    <row r="161" spans="1:47" s="2" customFormat="1" ht="12">
      <c r="A161" s="32"/>
      <c r="B161" s="33"/>
      <c r="C161" s="34"/>
      <c r="D161" s="232" t="s">
        <v>175</v>
      </c>
      <c r="E161" s="34"/>
      <c r="F161" s="241" t="s">
        <v>1793</v>
      </c>
      <c r="G161" s="34"/>
      <c r="H161" s="34"/>
      <c r="I161" s="34"/>
      <c r="J161" s="34"/>
      <c r="K161" s="34"/>
      <c r="L161" s="38"/>
      <c r="M161" s="242"/>
      <c r="N161" s="243"/>
      <c r="O161" s="84"/>
      <c r="P161" s="84"/>
      <c r="Q161" s="84"/>
      <c r="R161" s="84"/>
      <c r="S161" s="84"/>
      <c r="T161" s="85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175</v>
      </c>
      <c r="AU161" s="17" t="s">
        <v>84</v>
      </c>
    </row>
    <row r="162" spans="1:51" s="13" customFormat="1" ht="12">
      <c r="A162" s="13"/>
      <c r="B162" s="230"/>
      <c r="C162" s="231"/>
      <c r="D162" s="232" t="s">
        <v>168</v>
      </c>
      <c r="E162" s="233" t="s">
        <v>1</v>
      </c>
      <c r="F162" s="234" t="s">
        <v>1794</v>
      </c>
      <c r="G162" s="231"/>
      <c r="H162" s="235">
        <v>4.1</v>
      </c>
      <c r="I162" s="231"/>
      <c r="J162" s="231"/>
      <c r="K162" s="231"/>
      <c r="L162" s="236"/>
      <c r="M162" s="253"/>
      <c r="N162" s="254"/>
      <c r="O162" s="254"/>
      <c r="P162" s="254"/>
      <c r="Q162" s="254"/>
      <c r="R162" s="254"/>
      <c r="S162" s="254"/>
      <c r="T162" s="25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168</v>
      </c>
      <c r="AU162" s="240" t="s">
        <v>84</v>
      </c>
      <c r="AV162" s="13" t="s">
        <v>84</v>
      </c>
      <c r="AW162" s="13" t="s">
        <v>32</v>
      </c>
      <c r="AX162" s="13" t="s">
        <v>82</v>
      </c>
      <c r="AY162" s="240" t="s">
        <v>160</v>
      </c>
    </row>
    <row r="163" spans="1:31" s="2" customFormat="1" ht="6.95" customHeight="1">
      <c r="A163" s="32"/>
      <c r="B163" s="59"/>
      <c r="C163" s="60"/>
      <c r="D163" s="60"/>
      <c r="E163" s="60"/>
      <c r="F163" s="60"/>
      <c r="G163" s="60"/>
      <c r="H163" s="60"/>
      <c r="I163" s="60"/>
      <c r="J163" s="60"/>
      <c r="K163" s="60"/>
      <c r="L163" s="38"/>
      <c r="M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</row>
  </sheetData>
  <sheetProtection password="CC35" sheet="1" objects="1" scenarios="1" formatColumns="0" formatRows="0" autoFilter="0"/>
  <autoFilter ref="C117:K16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84</v>
      </c>
    </row>
    <row r="4" spans="2:46" s="1" customFormat="1" ht="24.95" customHeight="1">
      <c r="B4" s="20"/>
      <c r="D4" s="141" t="s">
        <v>132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14</v>
      </c>
      <c r="L6" s="20"/>
    </row>
    <row r="7" spans="2:12" s="1" customFormat="1" ht="16.5" customHeight="1">
      <c r="B7" s="20"/>
      <c r="E7" s="144" t="str">
        <f>'Rekapitulace stavby'!K6</f>
        <v>Svratouch, protipovodňové úpravy potoka Řivnáč</v>
      </c>
      <c r="F7" s="143"/>
      <c r="G7" s="143"/>
      <c r="H7" s="143"/>
      <c r="L7" s="20"/>
    </row>
    <row r="8" spans="1:31" s="2" customFormat="1" ht="12" customHeight="1">
      <c r="A8" s="32"/>
      <c r="B8" s="38"/>
      <c r="C8" s="32"/>
      <c r="D8" s="143" t="s">
        <v>133</v>
      </c>
      <c r="E8" s="32"/>
      <c r="F8" s="32"/>
      <c r="G8" s="32"/>
      <c r="H8" s="32"/>
      <c r="I8" s="32"/>
      <c r="J8" s="32"/>
      <c r="K8" s="32"/>
      <c r="L8" s="56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8"/>
      <c r="C9" s="32"/>
      <c r="D9" s="32"/>
      <c r="E9" s="145" t="s">
        <v>1795</v>
      </c>
      <c r="F9" s="32"/>
      <c r="G9" s="32"/>
      <c r="H9" s="32"/>
      <c r="I9" s="32"/>
      <c r="J9" s="32"/>
      <c r="K9" s="32"/>
      <c r="L9" s="56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32"/>
      <c r="J10" s="32"/>
      <c r="K10" s="32"/>
      <c r="L10" s="56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43" t="s">
        <v>16</v>
      </c>
      <c r="E11" s="32"/>
      <c r="F11" s="134" t="s">
        <v>1</v>
      </c>
      <c r="G11" s="32"/>
      <c r="H11" s="32"/>
      <c r="I11" s="143" t="s">
        <v>17</v>
      </c>
      <c r="J11" s="134" t="s">
        <v>1</v>
      </c>
      <c r="K11" s="32"/>
      <c r="L11" s="56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43" t="s">
        <v>18</v>
      </c>
      <c r="E12" s="32"/>
      <c r="F12" s="134" t="s">
        <v>19</v>
      </c>
      <c r="G12" s="32"/>
      <c r="H12" s="32"/>
      <c r="I12" s="143" t="s">
        <v>20</v>
      </c>
      <c r="J12" s="146" t="str">
        <f>'Rekapitulace stavby'!AN8</f>
        <v>23. 10. 2020</v>
      </c>
      <c r="K12" s="32"/>
      <c r="L12" s="56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32"/>
      <c r="J13" s="32"/>
      <c r="K13" s="32"/>
      <c r="L13" s="56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43" t="s">
        <v>22</v>
      </c>
      <c r="E14" s="32"/>
      <c r="F14" s="32"/>
      <c r="G14" s="32"/>
      <c r="H14" s="32"/>
      <c r="I14" s="143" t="s">
        <v>23</v>
      </c>
      <c r="J14" s="134" t="s">
        <v>1</v>
      </c>
      <c r="K14" s="32"/>
      <c r="L14" s="56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34" t="s">
        <v>24</v>
      </c>
      <c r="F15" s="32"/>
      <c r="G15" s="32"/>
      <c r="H15" s="32"/>
      <c r="I15" s="143" t="s">
        <v>25</v>
      </c>
      <c r="J15" s="134" t="s">
        <v>1</v>
      </c>
      <c r="K15" s="32"/>
      <c r="L15" s="56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32"/>
      <c r="J16" s="32"/>
      <c r="K16" s="32"/>
      <c r="L16" s="56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43" t="s">
        <v>26</v>
      </c>
      <c r="E17" s="32"/>
      <c r="F17" s="32"/>
      <c r="G17" s="32"/>
      <c r="H17" s="32"/>
      <c r="I17" s="143" t="s">
        <v>23</v>
      </c>
      <c r="J17" s="134" t="str">
        <f>'Rekapitulace stavby'!AN13</f>
        <v/>
      </c>
      <c r="K17" s="32"/>
      <c r="L17" s="56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134" t="str">
        <f>'Rekapitulace stavby'!E14</f>
        <v xml:space="preserve"> </v>
      </c>
      <c r="F18" s="134"/>
      <c r="G18" s="134"/>
      <c r="H18" s="134"/>
      <c r="I18" s="143" t="s">
        <v>25</v>
      </c>
      <c r="J18" s="134" t="str">
        <f>'Rekapitulace stavby'!AN14</f>
        <v/>
      </c>
      <c r="K18" s="32"/>
      <c r="L18" s="56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32"/>
      <c r="J19" s="32"/>
      <c r="K19" s="32"/>
      <c r="L19" s="56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43" t="s">
        <v>28</v>
      </c>
      <c r="E20" s="32"/>
      <c r="F20" s="32"/>
      <c r="G20" s="32"/>
      <c r="H20" s="32"/>
      <c r="I20" s="143" t="s">
        <v>23</v>
      </c>
      <c r="J20" s="134" t="s">
        <v>29</v>
      </c>
      <c r="K20" s="32"/>
      <c r="L20" s="56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34" t="s">
        <v>30</v>
      </c>
      <c r="F21" s="32"/>
      <c r="G21" s="32"/>
      <c r="H21" s="32"/>
      <c r="I21" s="143" t="s">
        <v>25</v>
      </c>
      <c r="J21" s="134" t="s">
        <v>31</v>
      </c>
      <c r="K21" s="32"/>
      <c r="L21" s="56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32"/>
      <c r="J22" s="32"/>
      <c r="K22" s="32"/>
      <c r="L22" s="56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43" t="s">
        <v>33</v>
      </c>
      <c r="E23" s="32"/>
      <c r="F23" s="32"/>
      <c r="G23" s="32"/>
      <c r="H23" s="32"/>
      <c r="I23" s="143" t="s">
        <v>23</v>
      </c>
      <c r="J23" s="134" t="s">
        <v>29</v>
      </c>
      <c r="K23" s="32"/>
      <c r="L23" s="56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34" t="s">
        <v>30</v>
      </c>
      <c r="F24" s="32"/>
      <c r="G24" s="32"/>
      <c r="H24" s="32"/>
      <c r="I24" s="143" t="s">
        <v>25</v>
      </c>
      <c r="J24" s="134" t="s">
        <v>31</v>
      </c>
      <c r="K24" s="32"/>
      <c r="L24" s="5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32"/>
      <c r="J25" s="32"/>
      <c r="K25" s="32"/>
      <c r="L25" s="56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43" t="s">
        <v>34</v>
      </c>
      <c r="E26" s="32"/>
      <c r="F26" s="32"/>
      <c r="G26" s="32"/>
      <c r="H26" s="32"/>
      <c r="I26" s="32"/>
      <c r="J26" s="32"/>
      <c r="K26" s="32"/>
      <c r="L26" s="56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32"/>
      <c r="J28" s="32"/>
      <c r="K28" s="32"/>
      <c r="L28" s="56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51"/>
      <c r="E29" s="151"/>
      <c r="F29" s="151"/>
      <c r="G29" s="151"/>
      <c r="H29" s="151"/>
      <c r="I29" s="151"/>
      <c r="J29" s="151"/>
      <c r="K29" s="151"/>
      <c r="L29" s="56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2" t="s">
        <v>35</v>
      </c>
      <c r="E30" s="32"/>
      <c r="F30" s="32"/>
      <c r="G30" s="32"/>
      <c r="H30" s="32"/>
      <c r="I30" s="32"/>
      <c r="J30" s="153">
        <f>ROUND(J117,2)</f>
        <v>215000</v>
      </c>
      <c r="K30" s="32"/>
      <c r="L30" s="56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51"/>
      <c r="E31" s="151"/>
      <c r="F31" s="151"/>
      <c r="G31" s="151"/>
      <c r="H31" s="151"/>
      <c r="I31" s="151"/>
      <c r="J31" s="151"/>
      <c r="K31" s="151"/>
      <c r="L31" s="56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4" t="s">
        <v>37</v>
      </c>
      <c r="G32" s="32"/>
      <c r="H32" s="32"/>
      <c r="I32" s="154" t="s">
        <v>36</v>
      </c>
      <c r="J32" s="154" t="s">
        <v>38</v>
      </c>
      <c r="K32" s="32"/>
      <c r="L32" s="56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5" t="s">
        <v>39</v>
      </c>
      <c r="E33" s="143" t="s">
        <v>40</v>
      </c>
      <c r="F33" s="156">
        <f>ROUND((SUM(BE117:BE141)),2)</f>
        <v>215000</v>
      </c>
      <c r="G33" s="32"/>
      <c r="H33" s="32"/>
      <c r="I33" s="157">
        <v>0.21</v>
      </c>
      <c r="J33" s="156">
        <f>ROUND(((SUM(BE117:BE141))*I33),2)</f>
        <v>45150</v>
      </c>
      <c r="K33" s="32"/>
      <c r="L33" s="56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43" t="s">
        <v>41</v>
      </c>
      <c r="F34" s="156">
        <f>ROUND((SUM(BF117:BF141)),2)</f>
        <v>0</v>
      </c>
      <c r="G34" s="32"/>
      <c r="H34" s="32"/>
      <c r="I34" s="157">
        <v>0.15</v>
      </c>
      <c r="J34" s="156">
        <f>ROUND(((SUM(BF117:BF141))*I34),2)</f>
        <v>0</v>
      </c>
      <c r="K34" s="32"/>
      <c r="L34" s="56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43" t="s">
        <v>42</v>
      </c>
      <c r="F35" s="156">
        <f>ROUND((SUM(BG117:BG141)),2)</f>
        <v>0</v>
      </c>
      <c r="G35" s="32"/>
      <c r="H35" s="32"/>
      <c r="I35" s="157">
        <v>0.21</v>
      </c>
      <c r="J35" s="156">
        <f>0</f>
        <v>0</v>
      </c>
      <c r="K35" s="32"/>
      <c r="L35" s="56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43" t="s">
        <v>43</v>
      </c>
      <c r="F36" s="156">
        <f>ROUND((SUM(BH117:BH141)),2)</f>
        <v>0</v>
      </c>
      <c r="G36" s="32"/>
      <c r="H36" s="32"/>
      <c r="I36" s="157">
        <v>0.15</v>
      </c>
      <c r="J36" s="156">
        <f>0</f>
        <v>0</v>
      </c>
      <c r="K36" s="32"/>
      <c r="L36" s="56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43" t="s">
        <v>44</v>
      </c>
      <c r="F37" s="156">
        <f>ROUND((SUM(BI117:BI141)),2)</f>
        <v>0</v>
      </c>
      <c r="G37" s="32"/>
      <c r="H37" s="32"/>
      <c r="I37" s="157">
        <v>0</v>
      </c>
      <c r="J37" s="156">
        <f>0</f>
        <v>0</v>
      </c>
      <c r="K37" s="32"/>
      <c r="L37" s="56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32"/>
      <c r="J38" s="32"/>
      <c r="K38" s="32"/>
      <c r="L38" s="56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8"/>
      <c r="D39" s="159" t="s">
        <v>45</v>
      </c>
      <c r="E39" s="160"/>
      <c r="F39" s="160"/>
      <c r="G39" s="161" t="s">
        <v>46</v>
      </c>
      <c r="H39" s="162" t="s">
        <v>47</v>
      </c>
      <c r="I39" s="160"/>
      <c r="J39" s="163">
        <f>SUM(J30:J37)</f>
        <v>260150</v>
      </c>
      <c r="K39" s="164"/>
      <c r="L39" s="56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32"/>
      <c r="J40" s="32"/>
      <c r="K40" s="32"/>
      <c r="L40" s="56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6"/>
      <c r="D50" s="165" t="s">
        <v>48</v>
      </c>
      <c r="E50" s="166"/>
      <c r="F50" s="166"/>
      <c r="G50" s="165" t="s">
        <v>49</v>
      </c>
      <c r="H50" s="166"/>
      <c r="I50" s="166"/>
      <c r="J50" s="166"/>
      <c r="K50" s="166"/>
      <c r="L50" s="56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2"/>
      <c r="B61" s="38"/>
      <c r="C61" s="32"/>
      <c r="D61" s="167" t="s">
        <v>50</v>
      </c>
      <c r="E61" s="168"/>
      <c r="F61" s="169" t="s">
        <v>51</v>
      </c>
      <c r="G61" s="167" t="s">
        <v>50</v>
      </c>
      <c r="H61" s="168"/>
      <c r="I61" s="168"/>
      <c r="J61" s="170" t="s">
        <v>51</v>
      </c>
      <c r="K61" s="168"/>
      <c r="L61" s="56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2"/>
      <c r="B65" s="38"/>
      <c r="C65" s="32"/>
      <c r="D65" s="165" t="s">
        <v>52</v>
      </c>
      <c r="E65" s="171"/>
      <c r="F65" s="171"/>
      <c r="G65" s="165" t="s">
        <v>53</v>
      </c>
      <c r="H65" s="171"/>
      <c r="I65" s="171"/>
      <c r="J65" s="171"/>
      <c r="K65" s="171"/>
      <c r="L65" s="56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2"/>
      <c r="B76" s="38"/>
      <c r="C76" s="32"/>
      <c r="D76" s="167" t="s">
        <v>50</v>
      </c>
      <c r="E76" s="168"/>
      <c r="F76" s="169" t="s">
        <v>51</v>
      </c>
      <c r="G76" s="167" t="s">
        <v>50</v>
      </c>
      <c r="H76" s="168"/>
      <c r="I76" s="168"/>
      <c r="J76" s="170" t="s">
        <v>51</v>
      </c>
      <c r="K76" s="168"/>
      <c r="L76" s="56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56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56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3" t="s">
        <v>137</v>
      </c>
      <c r="D82" s="34"/>
      <c r="E82" s="34"/>
      <c r="F82" s="34"/>
      <c r="G82" s="34"/>
      <c r="H82" s="34"/>
      <c r="I82" s="34"/>
      <c r="J82" s="34"/>
      <c r="K82" s="34"/>
      <c r="L82" s="56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9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76" t="str">
        <f>E7</f>
        <v>Svratouch, protipovodňové úpravy potoka Řivnáč</v>
      </c>
      <c r="F85" s="29"/>
      <c r="G85" s="29"/>
      <c r="H85" s="29"/>
      <c r="I85" s="34"/>
      <c r="J85" s="34"/>
      <c r="K85" s="34"/>
      <c r="L85" s="56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9" t="s">
        <v>133</v>
      </c>
      <c r="D86" s="34"/>
      <c r="E86" s="34"/>
      <c r="F86" s="34"/>
      <c r="G86" s="34"/>
      <c r="H86" s="34"/>
      <c r="I86" s="34"/>
      <c r="J86" s="34"/>
      <c r="K86" s="34"/>
      <c r="L86" s="56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69" t="str">
        <f>E9</f>
        <v>SO 07 - Vedlejší rozpočtové náklady</v>
      </c>
      <c r="F87" s="34"/>
      <c r="G87" s="34"/>
      <c r="H87" s="34"/>
      <c r="I87" s="34"/>
      <c r="J87" s="34"/>
      <c r="K87" s="34"/>
      <c r="L87" s="56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9" t="s">
        <v>18</v>
      </c>
      <c r="D89" s="34"/>
      <c r="E89" s="34"/>
      <c r="F89" s="26" t="str">
        <f>F12</f>
        <v>Svratouch</v>
      </c>
      <c r="G89" s="34"/>
      <c r="H89" s="34"/>
      <c r="I89" s="29" t="s">
        <v>20</v>
      </c>
      <c r="J89" s="72" t="str">
        <f>IF(J12="","",J12)</f>
        <v>23. 10. 2020</v>
      </c>
      <c r="K89" s="34"/>
      <c r="L89" s="56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9" t="s">
        <v>22</v>
      </c>
      <c r="D91" s="34"/>
      <c r="E91" s="34"/>
      <c r="F91" s="26" t="str">
        <f>E15</f>
        <v>Obec Svratouch</v>
      </c>
      <c r="G91" s="34"/>
      <c r="H91" s="34"/>
      <c r="I91" s="29" t="s">
        <v>28</v>
      </c>
      <c r="J91" s="30" t="str">
        <f>E21</f>
        <v>Envicons, s.r.o.</v>
      </c>
      <c r="K91" s="34"/>
      <c r="L91" s="56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9" t="s">
        <v>26</v>
      </c>
      <c r="D92" s="34"/>
      <c r="E92" s="34"/>
      <c r="F92" s="26" t="str">
        <f>IF(E18="","",E18)</f>
        <v xml:space="preserve"> </v>
      </c>
      <c r="G92" s="34"/>
      <c r="H92" s="34"/>
      <c r="I92" s="29" t="s">
        <v>33</v>
      </c>
      <c r="J92" s="30" t="str">
        <f>E24</f>
        <v>Envicons, s.r.o.</v>
      </c>
      <c r="K92" s="34"/>
      <c r="L92" s="56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77" t="s">
        <v>138</v>
      </c>
      <c r="D94" s="178"/>
      <c r="E94" s="178"/>
      <c r="F94" s="178"/>
      <c r="G94" s="178"/>
      <c r="H94" s="178"/>
      <c r="I94" s="178"/>
      <c r="J94" s="179" t="s">
        <v>139</v>
      </c>
      <c r="K94" s="178"/>
      <c r="L94" s="56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0" t="s">
        <v>140</v>
      </c>
      <c r="D96" s="34"/>
      <c r="E96" s="34"/>
      <c r="F96" s="34"/>
      <c r="G96" s="34"/>
      <c r="H96" s="34"/>
      <c r="I96" s="34"/>
      <c r="J96" s="103">
        <f>J117</f>
        <v>215000</v>
      </c>
      <c r="K96" s="34"/>
      <c r="L96" s="56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141</v>
      </c>
    </row>
    <row r="97" spans="1:31" s="9" customFormat="1" ht="24.95" customHeight="1">
      <c r="A97" s="9"/>
      <c r="B97" s="181"/>
      <c r="C97" s="182"/>
      <c r="D97" s="183" t="s">
        <v>1796</v>
      </c>
      <c r="E97" s="184"/>
      <c r="F97" s="184"/>
      <c r="G97" s="184"/>
      <c r="H97" s="184"/>
      <c r="I97" s="184"/>
      <c r="J97" s="185">
        <f>J118</f>
        <v>215000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2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56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6.95" customHeight="1">
      <c r="A99" s="32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56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6.95" customHeight="1">
      <c r="A103" s="32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6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4.95" customHeight="1">
      <c r="A104" s="32"/>
      <c r="B104" s="33"/>
      <c r="C104" s="23" t="s">
        <v>145</v>
      </c>
      <c r="D104" s="34"/>
      <c r="E104" s="34"/>
      <c r="F104" s="34"/>
      <c r="G104" s="34"/>
      <c r="H104" s="34"/>
      <c r="I104" s="34"/>
      <c r="J104" s="34"/>
      <c r="K104" s="34"/>
      <c r="L104" s="56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9" t="s">
        <v>14</v>
      </c>
      <c r="D106" s="34"/>
      <c r="E106" s="34"/>
      <c r="F106" s="34"/>
      <c r="G106" s="34"/>
      <c r="H106" s="34"/>
      <c r="I106" s="34"/>
      <c r="J106" s="34"/>
      <c r="K106" s="34"/>
      <c r="L106" s="56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4"/>
      <c r="D107" s="34"/>
      <c r="E107" s="176" t="str">
        <f>E7</f>
        <v>Svratouch, protipovodňové úpravy potoka Řivnáč</v>
      </c>
      <c r="F107" s="29"/>
      <c r="G107" s="29"/>
      <c r="H107" s="29"/>
      <c r="I107" s="34"/>
      <c r="J107" s="34"/>
      <c r="K107" s="34"/>
      <c r="L107" s="56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9" t="s">
        <v>133</v>
      </c>
      <c r="D108" s="34"/>
      <c r="E108" s="34"/>
      <c r="F108" s="34"/>
      <c r="G108" s="34"/>
      <c r="H108" s="34"/>
      <c r="I108" s="34"/>
      <c r="J108" s="34"/>
      <c r="K108" s="34"/>
      <c r="L108" s="56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4"/>
      <c r="D109" s="34"/>
      <c r="E109" s="69" t="str">
        <f>E9</f>
        <v>SO 07 - Vedlejší rozpočtové náklady</v>
      </c>
      <c r="F109" s="34"/>
      <c r="G109" s="34"/>
      <c r="H109" s="34"/>
      <c r="I109" s="34"/>
      <c r="J109" s="34"/>
      <c r="K109" s="34"/>
      <c r="L109" s="56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9" t="s">
        <v>18</v>
      </c>
      <c r="D111" s="34"/>
      <c r="E111" s="34"/>
      <c r="F111" s="26" t="str">
        <f>F12</f>
        <v>Svratouch</v>
      </c>
      <c r="G111" s="34"/>
      <c r="H111" s="34"/>
      <c r="I111" s="29" t="s">
        <v>20</v>
      </c>
      <c r="J111" s="72" t="str">
        <f>IF(J12="","",J12)</f>
        <v>23. 10. 2020</v>
      </c>
      <c r="K111" s="34"/>
      <c r="L111" s="56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9" t="s">
        <v>22</v>
      </c>
      <c r="D113" s="34"/>
      <c r="E113" s="34"/>
      <c r="F113" s="26" t="str">
        <f>E15</f>
        <v>Obec Svratouch</v>
      </c>
      <c r="G113" s="34"/>
      <c r="H113" s="34"/>
      <c r="I113" s="29" t="s">
        <v>28</v>
      </c>
      <c r="J113" s="30" t="str">
        <f>E21</f>
        <v>Envicons, s.r.o.</v>
      </c>
      <c r="K113" s="34"/>
      <c r="L113" s="56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9" t="s">
        <v>26</v>
      </c>
      <c r="D114" s="34"/>
      <c r="E114" s="34"/>
      <c r="F114" s="26" t="str">
        <f>IF(E18="","",E18)</f>
        <v xml:space="preserve"> </v>
      </c>
      <c r="G114" s="34"/>
      <c r="H114" s="34"/>
      <c r="I114" s="29" t="s">
        <v>33</v>
      </c>
      <c r="J114" s="30" t="str">
        <f>E24</f>
        <v>Envicons, s.r.o.</v>
      </c>
      <c r="K114" s="34"/>
      <c r="L114" s="56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3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92"/>
      <c r="B116" s="193"/>
      <c r="C116" s="194" t="s">
        <v>146</v>
      </c>
      <c r="D116" s="195" t="s">
        <v>60</v>
      </c>
      <c r="E116" s="195" t="s">
        <v>56</v>
      </c>
      <c r="F116" s="195" t="s">
        <v>57</v>
      </c>
      <c r="G116" s="195" t="s">
        <v>147</v>
      </c>
      <c r="H116" s="195" t="s">
        <v>148</v>
      </c>
      <c r="I116" s="195" t="s">
        <v>149</v>
      </c>
      <c r="J116" s="195" t="s">
        <v>139</v>
      </c>
      <c r="K116" s="196" t="s">
        <v>150</v>
      </c>
      <c r="L116" s="197"/>
      <c r="M116" s="93" t="s">
        <v>1</v>
      </c>
      <c r="N116" s="94" t="s">
        <v>39</v>
      </c>
      <c r="O116" s="94" t="s">
        <v>151</v>
      </c>
      <c r="P116" s="94" t="s">
        <v>152</v>
      </c>
      <c r="Q116" s="94" t="s">
        <v>153</v>
      </c>
      <c r="R116" s="94" t="s">
        <v>154</v>
      </c>
      <c r="S116" s="94" t="s">
        <v>155</v>
      </c>
      <c r="T116" s="95" t="s">
        <v>156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2"/>
      <c r="B117" s="33"/>
      <c r="C117" s="100" t="s">
        <v>157</v>
      </c>
      <c r="D117" s="34"/>
      <c r="E117" s="34"/>
      <c r="F117" s="34"/>
      <c r="G117" s="34"/>
      <c r="H117" s="34"/>
      <c r="I117" s="34"/>
      <c r="J117" s="198">
        <f>BK117</f>
        <v>215000</v>
      </c>
      <c r="K117" s="34"/>
      <c r="L117" s="38"/>
      <c r="M117" s="96"/>
      <c r="N117" s="199"/>
      <c r="O117" s="97"/>
      <c r="P117" s="200">
        <f>P118</f>
        <v>0</v>
      </c>
      <c r="Q117" s="97"/>
      <c r="R117" s="200">
        <f>R118</f>
        <v>0</v>
      </c>
      <c r="S117" s="97"/>
      <c r="T117" s="201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74</v>
      </c>
      <c r="AU117" s="17" t="s">
        <v>141</v>
      </c>
      <c r="BK117" s="202">
        <f>BK118</f>
        <v>215000</v>
      </c>
    </row>
    <row r="118" spans="1:63" s="12" customFormat="1" ht="25.9" customHeight="1">
      <c r="A118" s="12"/>
      <c r="B118" s="203"/>
      <c r="C118" s="204"/>
      <c r="D118" s="205" t="s">
        <v>74</v>
      </c>
      <c r="E118" s="206" t="s">
        <v>1797</v>
      </c>
      <c r="F118" s="206" t="s">
        <v>130</v>
      </c>
      <c r="G118" s="204"/>
      <c r="H118" s="204"/>
      <c r="I118" s="204"/>
      <c r="J118" s="207">
        <f>BK118</f>
        <v>215000</v>
      </c>
      <c r="K118" s="204"/>
      <c r="L118" s="208"/>
      <c r="M118" s="209"/>
      <c r="N118" s="210"/>
      <c r="O118" s="210"/>
      <c r="P118" s="211">
        <f>SUM(P119:P141)</f>
        <v>0</v>
      </c>
      <c r="Q118" s="210"/>
      <c r="R118" s="211">
        <f>SUM(R119:R141)</f>
        <v>0</v>
      </c>
      <c r="S118" s="210"/>
      <c r="T118" s="212">
        <f>SUM(T119:T141)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3" t="s">
        <v>192</v>
      </c>
      <c r="AT118" s="214" t="s">
        <v>74</v>
      </c>
      <c r="AU118" s="214" t="s">
        <v>75</v>
      </c>
      <c r="AY118" s="213" t="s">
        <v>160</v>
      </c>
      <c r="BK118" s="215">
        <f>SUM(BK119:BK141)</f>
        <v>215000</v>
      </c>
    </row>
    <row r="119" spans="1:65" s="2" customFormat="1" ht="21.75" customHeight="1">
      <c r="A119" s="32"/>
      <c r="B119" s="33"/>
      <c r="C119" s="218" t="s">
        <v>82</v>
      </c>
      <c r="D119" s="218" t="s">
        <v>162</v>
      </c>
      <c r="E119" s="219" t="s">
        <v>641</v>
      </c>
      <c r="F119" s="220" t="s">
        <v>1798</v>
      </c>
      <c r="G119" s="221" t="s">
        <v>1234</v>
      </c>
      <c r="H119" s="222">
        <v>1</v>
      </c>
      <c r="I119" s="223">
        <v>15000</v>
      </c>
      <c r="J119" s="223">
        <f>ROUND(I119*H119,2)</f>
        <v>15000</v>
      </c>
      <c r="K119" s="220" t="s">
        <v>1</v>
      </c>
      <c r="L119" s="38"/>
      <c r="M119" s="224" t="s">
        <v>1</v>
      </c>
      <c r="N119" s="225" t="s">
        <v>40</v>
      </c>
      <c r="O119" s="226">
        <v>0</v>
      </c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28" t="s">
        <v>1799</v>
      </c>
      <c r="AT119" s="228" t="s">
        <v>162</v>
      </c>
      <c r="AU119" s="228" t="s">
        <v>82</v>
      </c>
      <c r="AY119" s="17" t="s">
        <v>160</v>
      </c>
      <c r="BE119" s="229">
        <f>IF(N119="základní",J119,0)</f>
        <v>15000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7" t="s">
        <v>82</v>
      </c>
      <c r="BK119" s="229">
        <f>ROUND(I119*H119,2)</f>
        <v>15000</v>
      </c>
      <c r="BL119" s="17" t="s">
        <v>1799</v>
      </c>
      <c r="BM119" s="228" t="s">
        <v>1800</v>
      </c>
    </row>
    <row r="120" spans="1:47" s="2" customFormat="1" ht="12">
      <c r="A120" s="32"/>
      <c r="B120" s="33"/>
      <c r="C120" s="34"/>
      <c r="D120" s="232" t="s">
        <v>175</v>
      </c>
      <c r="E120" s="34"/>
      <c r="F120" s="241" t="s">
        <v>1801</v>
      </c>
      <c r="G120" s="34"/>
      <c r="H120" s="34"/>
      <c r="I120" s="34"/>
      <c r="J120" s="34"/>
      <c r="K120" s="34"/>
      <c r="L120" s="38"/>
      <c r="M120" s="242"/>
      <c r="N120" s="243"/>
      <c r="O120" s="84"/>
      <c r="P120" s="84"/>
      <c r="Q120" s="84"/>
      <c r="R120" s="84"/>
      <c r="S120" s="84"/>
      <c r="T120" s="85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175</v>
      </c>
      <c r="AU120" s="17" t="s">
        <v>82</v>
      </c>
    </row>
    <row r="121" spans="1:47" s="2" customFormat="1" ht="12">
      <c r="A121" s="32"/>
      <c r="B121" s="33"/>
      <c r="C121" s="34"/>
      <c r="D121" s="232" t="s">
        <v>1143</v>
      </c>
      <c r="E121" s="34"/>
      <c r="F121" s="279" t="s">
        <v>1802</v>
      </c>
      <c r="G121" s="34"/>
      <c r="H121" s="34"/>
      <c r="I121" s="34"/>
      <c r="J121" s="34"/>
      <c r="K121" s="34"/>
      <c r="L121" s="38"/>
      <c r="M121" s="242"/>
      <c r="N121" s="243"/>
      <c r="O121" s="84"/>
      <c r="P121" s="84"/>
      <c r="Q121" s="84"/>
      <c r="R121" s="84"/>
      <c r="S121" s="84"/>
      <c r="T121" s="85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1143</v>
      </c>
      <c r="AU121" s="17" t="s">
        <v>82</v>
      </c>
    </row>
    <row r="122" spans="1:65" s="2" customFormat="1" ht="33" customHeight="1">
      <c r="A122" s="32"/>
      <c r="B122" s="33"/>
      <c r="C122" s="218" t="s">
        <v>84</v>
      </c>
      <c r="D122" s="218" t="s">
        <v>162</v>
      </c>
      <c r="E122" s="219" t="s">
        <v>645</v>
      </c>
      <c r="F122" s="220" t="s">
        <v>1803</v>
      </c>
      <c r="G122" s="221" t="s">
        <v>1234</v>
      </c>
      <c r="H122" s="222">
        <v>1</v>
      </c>
      <c r="I122" s="223">
        <v>35000</v>
      </c>
      <c r="J122" s="223">
        <f>ROUND(I122*H122,2)</f>
        <v>35000</v>
      </c>
      <c r="K122" s="220" t="s">
        <v>1</v>
      </c>
      <c r="L122" s="38"/>
      <c r="M122" s="224" t="s">
        <v>1</v>
      </c>
      <c r="N122" s="225" t="s">
        <v>40</v>
      </c>
      <c r="O122" s="226">
        <v>0</v>
      </c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28" t="s">
        <v>1799</v>
      </c>
      <c r="AT122" s="228" t="s">
        <v>162</v>
      </c>
      <c r="AU122" s="228" t="s">
        <v>82</v>
      </c>
      <c r="AY122" s="17" t="s">
        <v>160</v>
      </c>
      <c r="BE122" s="229">
        <f>IF(N122="základní",J122,0)</f>
        <v>35000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7" t="s">
        <v>82</v>
      </c>
      <c r="BK122" s="229">
        <f>ROUND(I122*H122,2)</f>
        <v>35000</v>
      </c>
      <c r="BL122" s="17" t="s">
        <v>1799</v>
      </c>
      <c r="BM122" s="228" t="s">
        <v>1804</v>
      </c>
    </row>
    <row r="123" spans="1:65" s="2" customFormat="1" ht="33" customHeight="1">
      <c r="A123" s="32"/>
      <c r="B123" s="33"/>
      <c r="C123" s="218" t="s">
        <v>178</v>
      </c>
      <c r="D123" s="218" t="s">
        <v>162</v>
      </c>
      <c r="E123" s="219" t="s">
        <v>648</v>
      </c>
      <c r="F123" s="220" t="s">
        <v>1805</v>
      </c>
      <c r="G123" s="221" t="s">
        <v>1234</v>
      </c>
      <c r="H123" s="222">
        <v>1</v>
      </c>
      <c r="I123" s="223">
        <v>20000</v>
      </c>
      <c r="J123" s="223">
        <f>ROUND(I123*H123,2)</f>
        <v>20000</v>
      </c>
      <c r="K123" s="220" t="s">
        <v>1</v>
      </c>
      <c r="L123" s="38"/>
      <c r="M123" s="224" t="s">
        <v>1</v>
      </c>
      <c r="N123" s="225" t="s">
        <v>40</v>
      </c>
      <c r="O123" s="226">
        <v>0</v>
      </c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28" t="s">
        <v>1799</v>
      </c>
      <c r="AT123" s="228" t="s">
        <v>162</v>
      </c>
      <c r="AU123" s="228" t="s">
        <v>82</v>
      </c>
      <c r="AY123" s="17" t="s">
        <v>160</v>
      </c>
      <c r="BE123" s="229">
        <f>IF(N123="základní",J123,0)</f>
        <v>20000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7" t="s">
        <v>82</v>
      </c>
      <c r="BK123" s="229">
        <f>ROUND(I123*H123,2)</f>
        <v>20000</v>
      </c>
      <c r="BL123" s="17" t="s">
        <v>1799</v>
      </c>
      <c r="BM123" s="228" t="s">
        <v>1806</v>
      </c>
    </row>
    <row r="124" spans="1:47" s="2" customFormat="1" ht="12">
      <c r="A124" s="32"/>
      <c r="B124" s="33"/>
      <c r="C124" s="34"/>
      <c r="D124" s="232" t="s">
        <v>175</v>
      </c>
      <c r="E124" s="34"/>
      <c r="F124" s="241" t="s">
        <v>1807</v>
      </c>
      <c r="G124" s="34"/>
      <c r="H124" s="34"/>
      <c r="I124" s="34"/>
      <c r="J124" s="34"/>
      <c r="K124" s="34"/>
      <c r="L124" s="38"/>
      <c r="M124" s="242"/>
      <c r="N124" s="243"/>
      <c r="O124" s="84"/>
      <c r="P124" s="84"/>
      <c r="Q124" s="84"/>
      <c r="R124" s="84"/>
      <c r="S124" s="84"/>
      <c r="T124" s="85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175</v>
      </c>
      <c r="AU124" s="17" t="s">
        <v>82</v>
      </c>
    </row>
    <row r="125" spans="1:65" s="2" customFormat="1" ht="33" customHeight="1">
      <c r="A125" s="32"/>
      <c r="B125" s="33"/>
      <c r="C125" s="218" t="s">
        <v>166</v>
      </c>
      <c r="D125" s="218" t="s">
        <v>162</v>
      </c>
      <c r="E125" s="219" t="s">
        <v>1808</v>
      </c>
      <c r="F125" s="220" t="s">
        <v>1809</v>
      </c>
      <c r="G125" s="221" t="s">
        <v>1234</v>
      </c>
      <c r="H125" s="222">
        <v>1</v>
      </c>
      <c r="I125" s="223">
        <v>4500</v>
      </c>
      <c r="J125" s="223">
        <f>ROUND(I125*H125,2)</f>
        <v>4500</v>
      </c>
      <c r="K125" s="220" t="s">
        <v>1</v>
      </c>
      <c r="L125" s="38"/>
      <c r="M125" s="224" t="s">
        <v>1</v>
      </c>
      <c r="N125" s="225" t="s">
        <v>40</v>
      </c>
      <c r="O125" s="226">
        <v>0</v>
      </c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28" t="s">
        <v>1799</v>
      </c>
      <c r="AT125" s="228" t="s">
        <v>162</v>
      </c>
      <c r="AU125" s="228" t="s">
        <v>82</v>
      </c>
      <c r="AY125" s="17" t="s">
        <v>160</v>
      </c>
      <c r="BE125" s="229">
        <f>IF(N125="základní",J125,0)</f>
        <v>4500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7" t="s">
        <v>82</v>
      </c>
      <c r="BK125" s="229">
        <f>ROUND(I125*H125,2)</f>
        <v>4500</v>
      </c>
      <c r="BL125" s="17" t="s">
        <v>1799</v>
      </c>
      <c r="BM125" s="228" t="s">
        <v>1810</v>
      </c>
    </row>
    <row r="126" spans="1:47" s="2" customFormat="1" ht="12">
      <c r="A126" s="32"/>
      <c r="B126" s="33"/>
      <c r="C126" s="34"/>
      <c r="D126" s="232" t="s">
        <v>175</v>
      </c>
      <c r="E126" s="34"/>
      <c r="F126" s="241" t="s">
        <v>1809</v>
      </c>
      <c r="G126" s="34"/>
      <c r="H126" s="34"/>
      <c r="I126" s="34"/>
      <c r="J126" s="34"/>
      <c r="K126" s="34"/>
      <c r="L126" s="38"/>
      <c r="M126" s="242"/>
      <c r="N126" s="243"/>
      <c r="O126" s="84"/>
      <c r="P126" s="84"/>
      <c r="Q126" s="84"/>
      <c r="R126" s="84"/>
      <c r="S126" s="84"/>
      <c r="T126" s="85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175</v>
      </c>
      <c r="AU126" s="17" t="s">
        <v>82</v>
      </c>
    </row>
    <row r="127" spans="1:65" s="2" customFormat="1" ht="44.25" customHeight="1">
      <c r="A127" s="32"/>
      <c r="B127" s="33"/>
      <c r="C127" s="218" t="s">
        <v>192</v>
      </c>
      <c r="D127" s="218" t="s">
        <v>162</v>
      </c>
      <c r="E127" s="219" t="s">
        <v>1811</v>
      </c>
      <c r="F127" s="220" t="s">
        <v>1812</v>
      </c>
      <c r="G127" s="221" t="s">
        <v>1234</v>
      </c>
      <c r="H127" s="222">
        <v>1</v>
      </c>
      <c r="I127" s="223">
        <v>15000</v>
      </c>
      <c r="J127" s="223">
        <f>ROUND(I127*H127,2)</f>
        <v>15000</v>
      </c>
      <c r="K127" s="220" t="s">
        <v>1</v>
      </c>
      <c r="L127" s="38"/>
      <c r="M127" s="224" t="s">
        <v>1</v>
      </c>
      <c r="N127" s="225" t="s">
        <v>40</v>
      </c>
      <c r="O127" s="226">
        <v>0</v>
      </c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28" t="s">
        <v>1799</v>
      </c>
      <c r="AT127" s="228" t="s">
        <v>162</v>
      </c>
      <c r="AU127" s="228" t="s">
        <v>82</v>
      </c>
      <c r="AY127" s="17" t="s">
        <v>160</v>
      </c>
      <c r="BE127" s="229">
        <f>IF(N127="základní",J127,0)</f>
        <v>15000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7" t="s">
        <v>82</v>
      </c>
      <c r="BK127" s="229">
        <f>ROUND(I127*H127,2)</f>
        <v>15000</v>
      </c>
      <c r="BL127" s="17" t="s">
        <v>1799</v>
      </c>
      <c r="BM127" s="228" t="s">
        <v>1813</v>
      </c>
    </row>
    <row r="128" spans="1:47" s="2" customFormat="1" ht="12">
      <c r="A128" s="32"/>
      <c r="B128" s="33"/>
      <c r="C128" s="34"/>
      <c r="D128" s="232" t="s">
        <v>175</v>
      </c>
      <c r="E128" s="34"/>
      <c r="F128" s="241" t="s">
        <v>1814</v>
      </c>
      <c r="G128" s="34"/>
      <c r="H128" s="34"/>
      <c r="I128" s="34"/>
      <c r="J128" s="34"/>
      <c r="K128" s="34"/>
      <c r="L128" s="38"/>
      <c r="M128" s="242"/>
      <c r="N128" s="243"/>
      <c r="O128" s="84"/>
      <c r="P128" s="84"/>
      <c r="Q128" s="84"/>
      <c r="R128" s="84"/>
      <c r="S128" s="84"/>
      <c r="T128" s="85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175</v>
      </c>
      <c r="AU128" s="17" t="s">
        <v>82</v>
      </c>
    </row>
    <row r="129" spans="1:47" s="2" customFormat="1" ht="12">
      <c r="A129" s="32"/>
      <c r="B129" s="33"/>
      <c r="C129" s="34"/>
      <c r="D129" s="232" t="s">
        <v>1143</v>
      </c>
      <c r="E129" s="34"/>
      <c r="F129" s="279" t="s">
        <v>1815</v>
      </c>
      <c r="G129" s="34"/>
      <c r="H129" s="34"/>
      <c r="I129" s="34"/>
      <c r="J129" s="34"/>
      <c r="K129" s="34"/>
      <c r="L129" s="38"/>
      <c r="M129" s="242"/>
      <c r="N129" s="243"/>
      <c r="O129" s="84"/>
      <c r="P129" s="84"/>
      <c r="Q129" s="84"/>
      <c r="R129" s="84"/>
      <c r="S129" s="84"/>
      <c r="T129" s="85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1143</v>
      </c>
      <c r="AU129" s="17" t="s">
        <v>82</v>
      </c>
    </row>
    <row r="130" spans="1:65" s="2" customFormat="1" ht="21.75" customHeight="1">
      <c r="A130" s="32"/>
      <c r="B130" s="33"/>
      <c r="C130" s="218" t="s">
        <v>199</v>
      </c>
      <c r="D130" s="218" t="s">
        <v>162</v>
      </c>
      <c r="E130" s="219" t="s">
        <v>1816</v>
      </c>
      <c r="F130" s="220" t="s">
        <v>1817</v>
      </c>
      <c r="G130" s="221" t="s">
        <v>1234</v>
      </c>
      <c r="H130" s="222">
        <v>1</v>
      </c>
      <c r="I130" s="223">
        <v>2000</v>
      </c>
      <c r="J130" s="223">
        <f>ROUND(I130*H130,2)</f>
        <v>2000</v>
      </c>
      <c r="K130" s="220" t="s">
        <v>1</v>
      </c>
      <c r="L130" s="38"/>
      <c r="M130" s="224" t="s">
        <v>1</v>
      </c>
      <c r="N130" s="225" t="s">
        <v>40</v>
      </c>
      <c r="O130" s="226">
        <v>0</v>
      </c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28" t="s">
        <v>1799</v>
      </c>
      <c r="AT130" s="228" t="s">
        <v>162</v>
      </c>
      <c r="AU130" s="228" t="s">
        <v>82</v>
      </c>
      <c r="AY130" s="17" t="s">
        <v>160</v>
      </c>
      <c r="BE130" s="229">
        <f>IF(N130="základní",J130,0)</f>
        <v>2000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7" t="s">
        <v>82</v>
      </c>
      <c r="BK130" s="229">
        <f>ROUND(I130*H130,2)</f>
        <v>2000</v>
      </c>
      <c r="BL130" s="17" t="s">
        <v>1799</v>
      </c>
      <c r="BM130" s="228" t="s">
        <v>1818</v>
      </c>
    </row>
    <row r="131" spans="1:65" s="2" customFormat="1" ht="21.75" customHeight="1">
      <c r="A131" s="32"/>
      <c r="B131" s="33"/>
      <c r="C131" s="218" t="s">
        <v>207</v>
      </c>
      <c r="D131" s="218" t="s">
        <v>162</v>
      </c>
      <c r="E131" s="219" t="s">
        <v>1819</v>
      </c>
      <c r="F131" s="220" t="s">
        <v>1820</v>
      </c>
      <c r="G131" s="221" t="s">
        <v>1234</v>
      </c>
      <c r="H131" s="222">
        <v>1</v>
      </c>
      <c r="I131" s="223">
        <v>25000</v>
      </c>
      <c r="J131" s="223">
        <f>ROUND(I131*H131,2)</f>
        <v>25000</v>
      </c>
      <c r="K131" s="220" t="s">
        <v>1</v>
      </c>
      <c r="L131" s="38"/>
      <c r="M131" s="224" t="s">
        <v>1</v>
      </c>
      <c r="N131" s="225" t="s">
        <v>40</v>
      </c>
      <c r="O131" s="226">
        <v>0</v>
      </c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28" t="s">
        <v>1799</v>
      </c>
      <c r="AT131" s="228" t="s">
        <v>162</v>
      </c>
      <c r="AU131" s="228" t="s">
        <v>82</v>
      </c>
      <c r="AY131" s="17" t="s">
        <v>160</v>
      </c>
      <c r="BE131" s="229">
        <f>IF(N131="základní",J131,0)</f>
        <v>25000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7" t="s">
        <v>82</v>
      </c>
      <c r="BK131" s="229">
        <f>ROUND(I131*H131,2)</f>
        <v>25000</v>
      </c>
      <c r="BL131" s="17" t="s">
        <v>1799</v>
      </c>
      <c r="BM131" s="228" t="s">
        <v>1821</v>
      </c>
    </row>
    <row r="132" spans="1:65" s="2" customFormat="1" ht="21.75" customHeight="1">
      <c r="A132" s="32"/>
      <c r="B132" s="33"/>
      <c r="C132" s="218" t="s">
        <v>257</v>
      </c>
      <c r="D132" s="218" t="s">
        <v>162</v>
      </c>
      <c r="E132" s="219" t="s">
        <v>1822</v>
      </c>
      <c r="F132" s="220" t="s">
        <v>1823</v>
      </c>
      <c r="G132" s="221" t="s">
        <v>1234</v>
      </c>
      <c r="H132" s="222">
        <v>1</v>
      </c>
      <c r="I132" s="223">
        <v>6000</v>
      </c>
      <c r="J132" s="223">
        <f>ROUND(I132*H132,2)</f>
        <v>6000</v>
      </c>
      <c r="K132" s="220" t="s">
        <v>1</v>
      </c>
      <c r="L132" s="38"/>
      <c r="M132" s="224" t="s">
        <v>1</v>
      </c>
      <c r="N132" s="225" t="s">
        <v>40</v>
      </c>
      <c r="O132" s="226">
        <v>0</v>
      </c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28" t="s">
        <v>1799</v>
      </c>
      <c r="AT132" s="228" t="s">
        <v>162</v>
      </c>
      <c r="AU132" s="228" t="s">
        <v>82</v>
      </c>
      <c r="AY132" s="17" t="s">
        <v>160</v>
      </c>
      <c r="BE132" s="229">
        <f>IF(N132="základní",J132,0)</f>
        <v>6000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7" t="s">
        <v>82</v>
      </c>
      <c r="BK132" s="229">
        <f>ROUND(I132*H132,2)</f>
        <v>6000</v>
      </c>
      <c r="BL132" s="17" t="s">
        <v>1799</v>
      </c>
      <c r="BM132" s="228" t="s">
        <v>1824</v>
      </c>
    </row>
    <row r="133" spans="1:65" s="2" customFormat="1" ht="21.75" customHeight="1">
      <c r="A133" s="32"/>
      <c r="B133" s="33"/>
      <c r="C133" s="218" t="s">
        <v>205</v>
      </c>
      <c r="D133" s="218" t="s">
        <v>162</v>
      </c>
      <c r="E133" s="219" t="s">
        <v>1825</v>
      </c>
      <c r="F133" s="220" t="s">
        <v>1826</v>
      </c>
      <c r="G133" s="221" t="s">
        <v>1234</v>
      </c>
      <c r="H133" s="222">
        <v>1</v>
      </c>
      <c r="I133" s="223">
        <v>25000</v>
      </c>
      <c r="J133" s="223">
        <f>ROUND(I133*H133,2)</f>
        <v>25000</v>
      </c>
      <c r="K133" s="220" t="s">
        <v>1</v>
      </c>
      <c r="L133" s="38"/>
      <c r="M133" s="224" t="s">
        <v>1</v>
      </c>
      <c r="N133" s="225" t="s">
        <v>40</v>
      </c>
      <c r="O133" s="226">
        <v>0</v>
      </c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28" t="s">
        <v>1799</v>
      </c>
      <c r="AT133" s="228" t="s">
        <v>162</v>
      </c>
      <c r="AU133" s="228" t="s">
        <v>82</v>
      </c>
      <c r="AY133" s="17" t="s">
        <v>160</v>
      </c>
      <c r="BE133" s="229">
        <f>IF(N133="základní",J133,0)</f>
        <v>25000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7" t="s">
        <v>82</v>
      </c>
      <c r="BK133" s="229">
        <f>ROUND(I133*H133,2)</f>
        <v>25000</v>
      </c>
      <c r="BL133" s="17" t="s">
        <v>1799</v>
      </c>
      <c r="BM133" s="228" t="s">
        <v>1827</v>
      </c>
    </row>
    <row r="134" spans="1:47" s="2" customFormat="1" ht="12">
      <c r="A134" s="32"/>
      <c r="B134" s="33"/>
      <c r="C134" s="34"/>
      <c r="D134" s="232" t="s">
        <v>1143</v>
      </c>
      <c r="E134" s="34"/>
      <c r="F134" s="279" t="s">
        <v>1828</v>
      </c>
      <c r="G134" s="34"/>
      <c r="H134" s="34"/>
      <c r="I134" s="34"/>
      <c r="J134" s="34"/>
      <c r="K134" s="34"/>
      <c r="L134" s="38"/>
      <c r="M134" s="242"/>
      <c r="N134" s="243"/>
      <c r="O134" s="84"/>
      <c r="P134" s="84"/>
      <c r="Q134" s="84"/>
      <c r="R134" s="84"/>
      <c r="S134" s="84"/>
      <c r="T134" s="85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1143</v>
      </c>
      <c r="AU134" s="17" t="s">
        <v>82</v>
      </c>
    </row>
    <row r="135" spans="1:65" s="2" customFormat="1" ht="33" customHeight="1">
      <c r="A135" s="32"/>
      <c r="B135" s="33"/>
      <c r="C135" s="218" t="s">
        <v>272</v>
      </c>
      <c r="D135" s="218" t="s">
        <v>162</v>
      </c>
      <c r="E135" s="219" t="s">
        <v>1829</v>
      </c>
      <c r="F135" s="220" t="s">
        <v>1830</v>
      </c>
      <c r="G135" s="221" t="s">
        <v>1234</v>
      </c>
      <c r="H135" s="222">
        <v>1</v>
      </c>
      <c r="I135" s="223">
        <v>25000</v>
      </c>
      <c r="J135" s="223">
        <f>ROUND(I135*H135,2)</f>
        <v>25000</v>
      </c>
      <c r="K135" s="220" t="s">
        <v>1</v>
      </c>
      <c r="L135" s="38"/>
      <c r="M135" s="224" t="s">
        <v>1</v>
      </c>
      <c r="N135" s="225" t="s">
        <v>40</v>
      </c>
      <c r="O135" s="226">
        <v>0</v>
      </c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28" t="s">
        <v>1799</v>
      </c>
      <c r="AT135" s="228" t="s">
        <v>162</v>
      </c>
      <c r="AU135" s="228" t="s">
        <v>82</v>
      </c>
      <c r="AY135" s="17" t="s">
        <v>160</v>
      </c>
      <c r="BE135" s="229">
        <f>IF(N135="základní",J135,0)</f>
        <v>25000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7" t="s">
        <v>82</v>
      </c>
      <c r="BK135" s="229">
        <f>ROUND(I135*H135,2)</f>
        <v>25000</v>
      </c>
      <c r="BL135" s="17" t="s">
        <v>1799</v>
      </c>
      <c r="BM135" s="228" t="s">
        <v>1831</v>
      </c>
    </row>
    <row r="136" spans="1:47" s="2" customFormat="1" ht="12">
      <c r="A136" s="32"/>
      <c r="B136" s="33"/>
      <c r="C136" s="34"/>
      <c r="D136" s="232" t="s">
        <v>1143</v>
      </c>
      <c r="E136" s="34"/>
      <c r="F136" s="279" t="s">
        <v>1832</v>
      </c>
      <c r="G136" s="34"/>
      <c r="H136" s="34"/>
      <c r="I136" s="34"/>
      <c r="J136" s="34"/>
      <c r="K136" s="34"/>
      <c r="L136" s="38"/>
      <c r="M136" s="242"/>
      <c r="N136" s="243"/>
      <c r="O136" s="84"/>
      <c r="P136" s="84"/>
      <c r="Q136" s="84"/>
      <c r="R136" s="84"/>
      <c r="S136" s="84"/>
      <c r="T136" s="85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1143</v>
      </c>
      <c r="AU136" s="17" t="s">
        <v>82</v>
      </c>
    </row>
    <row r="137" spans="1:65" s="2" customFormat="1" ht="44.25" customHeight="1">
      <c r="A137" s="32"/>
      <c r="B137" s="33"/>
      <c r="C137" s="218" t="s">
        <v>279</v>
      </c>
      <c r="D137" s="218" t="s">
        <v>162</v>
      </c>
      <c r="E137" s="219" t="s">
        <v>1833</v>
      </c>
      <c r="F137" s="220" t="s">
        <v>1834</v>
      </c>
      <c r="G137" s="221" t="s">
        <v>1234</v>
      </c>
      <c r="H137" s="222">
        <v>1</v>
      </c>
      <c r="I137" s="223">
        <v>2500</v>
      </c>
      <c r="J137" s="223">
        <f>ROUND(I137*H137,2)</f>
        <v>2500</v>
      </c>
      <c r="K137" s="220" t="s">
        <v>1</v>
      </c>
      <c r="L137" s="38"/>
      <c r="M137" s="224" t="s">
        <v>1</v>
      </c>
      <c r="N137" s="225" t="s">
        <v>40</v>
      </c>
      <c r="O137" s="226">
        <v>0</v>
      </c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28" t="s">
        <v>1799</v>
      </c>
      <c r="AT137" s="228" t="s">
        <v>162</v>
      </c>
      <c r="AU137" s="228" t="s">
        <v>82</v>
      </c>
      <c r="AY137" s="17" t="s">
        <v>160</v>
      </c>
      <c r="BE137" s="229">
        <f>IF(N137="základní",J137,0)</f>
        <v>2500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7" t="s">
        <v>82</v>
      </c>
      <c r="BK137" s="229">
        <f>ROUND(I137*H137,2)</f>
        <v>2500</v>
      </c>
      <c r="BL137" s="17" t="s">
        <v>1799</v>
      </c>
      <c r="BM137" s="228" t="s">
        <v>1835</v>
      </c>
    </row>
    <row r="138" spans="1:65" s="2" customFormat="1" ht="33" customHeight="1">
      <c r="A138" s="32"/>
      <c r="B138" s="33"/>
      <c r="C138" s="218" t="s">
        <v>285</v>
      </c>
      <c r="D138" s="218" t="s">
        <v>162</v>
      </c>
      <c r="E138" s="219" t="s">
        <v>1836</v>
      </c>
      <c r="F138" s="220" t="s">
        <v>1837</v>
      </c>
      <c r="G138" s="221" t="s">
        <v>1234</v>
      </c>
      <c r="H138" s="222">
        <v>1</v>
      </c>
      <c r="I138" s="223">
        <v>25000</v>
      </c>
      <c r="J138" s="223">
        <f>ROUND(I138*H138,2)</f>
        <v>25000</v>
      </c>
      <c r="K138" s="220" t="s">
        <v>1</v>
      </c>
      <c r="L138" s="38"/>
      <c r="M138" s="224" t="s">
        <v>1</v>
      </c>
      <c r="N138" s="225" t="s">
        <v>40</v>
      </c>
      <c r="O138" s="226">
        <v>0</v>
      </c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28" t="s">
        <v>1799</v>
      </c>
      <c r="AT138" s="228" t="s">
        <v>162</v>
      </c>
      <c r="AU138" s="228" t="s">
        <v>82</v>
      </c>
      <c r="AY138" s="17" t="s">
        <v>160</v>
      </c>
      <c r="BE138" s="229">
        <f>IF(N138="základní",J138,0)</f>
        <v>25000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7" t="s">
        <v>82</v>
      </c>
      <c r="BK138" s="229">
        <f>ROUND(I138*H138,2)</f>
        <v>25000</v>
      </c>
      <c r="BL138" s="17" t="s">
        <v>1799</v>
      </c>
      <c r="BM138" s="228" t="s">
        <v>1838</v>
      </c>
    </row>
    <row r="139" spans="1:47" s="2" customFormat="1" ht="12">
      <c r="A139" s="32"/>
      <c r="B139" s="33"/>
      <c r="C139" s="34"/>
      <c r="D139" s="232" t="s">
        <v>1143</v>
      </c>
      <c r="E139" s="34"/>
      <c r="F139" s="279" t="s">
        <v>1839</v>
      </c>
      <c r="G139" s="34"/>
      <c r="H139" s="34"/>
      <c r="I139" s="34"/>
      <c r="J139" s="34"/>
      <c r="K139" s="34"/>
      <c r="L139" s="38"/>
      <c r="M139" s="242"/>
      <c r="N139" s="243"/>
      <c r="O139" s="84"/>
      <c r="P139" s="84"/>
      <c r="Q139" s="84"/>
      <c r="R139" s="84"/>
      <c r="S139" s="84"/>
      <c r="T139" s="85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1143</v>
      </c>
      <c r="AU139" s="17" t="s">
        <v>82</v>
      </c>
    </row>
    <row r="140" spans="1:65" s="2" customFormat="1" ht="33" customHeight="1">
      <c r="A140" s="32"/>
      <c r="B140" s="33"/>
      <c r="C140" s="218" t="s">
        <v>291</v>
      </c>
      <c r="D140" s="218" t="s">
        <v>162</v>
      </c>
      <c r="E140" s="219" t="s">
        <v>1840</v>
      </c>
      <c r="F140" s="220" t="s">
        <v>1841</v>
      </c>
      <c r="G140" s="221" t="s">
        <v>1234</v>
      </c>
      <c r="H140" s="222">
        <v>1</v>
      </c>
      <c r="I140" s="223">
        <v>15000</v>
      </c>
      <c r="J140" s="223">
        <f>ROUND(I140*H140,2)</f>
        <v>15000</v>
      </c>
      <c r="K140" s="220" t="s">
        <v>1</v>
      </c>
      <c r="L140" s="38"/>
      <c r="M140" s="224" t="s">
        <v>1</v>
      </c>
      <c r="N140" s="225" t="s">
        <v>40</v>
      </c>
      <c r="O140" s="226">
        <v>0</v>
      </c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28" t="s">
        <v>1799</v>
      </c>
      <c r="AT140" s="228" t="s">
        <v>162</v>
      </c>
      <c r="AU140" s="228" t="s">
        <v>82</v>
      </c>
      <c r="AY140" s="17" t="s">
        <v>160</v>
      </c>
      <c r="BE140" s="229">
        <f>IF(N140="základní",J140,0)</f>
        <v>15000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7" t="s">
        <v>82</v>
      </c>
      <c r="BK140" s="229">
        <f>ROUND(I140*H140,2)</f>
        <v>15000</v>
      </c>
      <c r="BL140" s="17" t="s">
        <v>1799</v>
      </c>
      <c r="BM140" s="228" t="s">
        <v>1842</v>
      </c>
    </row>
    <row r="141" spans="1:47" s="2" customFormat="1" ht="12">
      <c r="A141" s="32"/>
      <c r="B141" s="33"/>
      <c r="C141" s="34"/>
      <c r="D141" s="232" t="s">
        <v>1143</v>
      </c>
      <c r="E141" s="34"/>
      <c r="F141" s="279" t="s">
        <v>1843</v>
      </c>
      <c r="G141" s="34"/>
      <c r="H141" s="34"/>
      <c r="I141" s="34"/>
      <c r="J141" s="34"/>
      <c r="K141" s="34"/>
      <c r="L141" s="38"/>
      <c r="M141" s="256"/>
      <c r="N141" s="257"/>
      <c r="O141" s="258"/>
      <c r="P141" s="258"/>
      <c r="Q141" s="258"/>
      <c r="R141" s="258"/>
      <c r="S141" s="258"/>
      <c r="T141" s="2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1143</v>
      </c>
      <c r="AU141" s="17" t="s">
        <v>82</v>
      </c>
    </row>
    <row r="142" spans="1:31" s="2" customFormat="1" ht="6.95" customHeight="1">
      <c r="A142" s="32"/>
      <c r="B142" s="59"/>
      <c r="C142" s="60"/>
      <c r="D142" s="60"/>
      <c r="E142" s="60"/>
      <c r="F142" s="60"/>
      <c r="G142" s="60"/>
      <c r="H142" s="60"/>
      <c r="I142" s="60"/>
      <c r="J142" s="60"/>
      <c r="K142" s="60"/>
      <c r="L142" s="38"/>
      <c r="M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</sheetData>
  <sheetProtection password="CC35" sheet="1" objects="1" scenarios="1" formatColumns="0" formatRows="0" autoFilter="0"/>
  <autoFilter ref="C116:K141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84</v>
      </c>
    </row>
    <row r="4" spans="2:46" s="1" customFormat="1" ht="24.95" customHeight="1">
      <c r="B4" s="20"/>
      <c r="D4" s="141" t="s">
        <v>132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14</v>
      </c>
      <c r="L6" s="20"/>
    </row>
    <row r="7" spans="2:12" s="1" customFormat="1" ht="16.5" customHeight="1">
      <c r="B7" s="20"/>
      <c r="E7" s="144" t="str">
        <f>'Rekapitulace stavby'!K6</f>
        <v>Svratouch, protipovodňové úpravy potoka Řivnáč</v>
      </c>
      <c r="F7" s="143"/>
      <c r="G7" s="143"/>
      <c r="H7" s="143"/>
      <c r="L7" s="20"/>
    </row>
    <row r="8" spans="2:12" s="1" customFormat="1" ht="12" customHeight="1">
      <c r="B8" s="20"/>
      <c r="D8" s="143" t="s">
        <v>133</v>
      </c>
      <c r="L8" s="20"/>
    </row>
    <row r="9" spans="1:31" s="2" customFormat="1" ht="16.5" customHeight="1">
      <c r="A9" s="32"/>
      <c r="B9" s="38"/>
      <c r="C9" s="32"/>
      <c r="D9" s="32"/>
      <c r="E9" s="144" t="s">
        <v>134</v>
      </c>
      <c r="F9" s="32"/>
      <c r="G9" s="32"/>
      <c r="H9" s="32"/>
      <c r="I9" s="32"/>
      <c r="J9" s="32"/>
      <c r="K9" s="32"/>
      <c r="L9" s="56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8"/>
      <c r="C10" s="32"/>
      <c r="D10" s="143" t="s">
        <v>135</v>
      </c>
      <c r="E10" s="32"/>
      <c r="F10" s="32"/>
      <c r="G10" s="32"/>
      <c r="H10" s="32"/>
      <c r="I10" s="32"/>
      <c r="J10" s="32"/>
      <c r="K10" s="32"/>
      <c r="L10" s="56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8"/>
      <c r="C11" s="32"/>
      <c r="D11" s="32"/>
      <c r="E11" s="145" t="s">
        <v>136</v>
      </c>
      <c r="F11" s="32"/>
      <c r="G11" s="32"/>
      <c r="H11" s="32"/>
      <c r="I11" s="32"/>
      <c r="J11" s="32"/>
      <c r="K11" s="32"/>
      <c r="L11" s="56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8"/>
      <c r="C12" s="32"/>
      <c r="D12" s="32"/>
      <c r="E12" s="32"/>
      <c r="F12" s="32"/>
      <c r="G12" s="32"/>
      <c r="H12" s="32"/>
      <c r="I12" s="32"/>
      <c r="J12" s="32"/>
      <c r="K12" s="32"/>
      <c r="L12" s="56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8"/>
      <c r="C13" s="32"/>
      <c r="D13" s="143" t="s">
        <v>16</v>
      </c>
      <c r="E13" s="32"/>
      <c r="F13" s="134" t="s">
        <v>1</v>
      </c>
      <c r="G13" s="32"/>
      <c r="H13" s="32"/>
      <c r="I13" s="143" t="s">
        <v>17</v>
      </c>
      <c r="J13" s="134" t="s">
        <v>1</v>
      </c>
      <c r="K13" s="32"/>
      <c r="L13" s="56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43" t="s">
        <v>18</v>
      </c>
      <c r="E14" s="32"/>
      <c r="F14" s="134" t="s">
        <v>19</v>
      </c>
      <c r="G14" s="32"/>
      <c r="H14" s="32"/>
      <c r="I14" s="143" t="s">
        <v>20</v>
      </c>
      <c r="J14" s="146" t="str">
        <f>'Rekapitulace stavby'!AN8</f>
        <v>23. 10. 2020</v>
      </c>
      <c r="K14" s="32"/>
      <c r="L14" s="56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8" customHeight="1">
      <c r="A15" s="32"/>
      <c r="B15" s="38"/>
      <c r="C15" s="32"/>
      <c r="D15" s="32"/>
      <c r="E15" s="32"/>
      <c r="F15" s="32"/>
      <c r="G15" s="32"/>
      <c r="H15" s="32"/>
      <c r="I15" s="32"/>
      <c r="J15" s="32"/>
      <c r="K15" s="32"/>
      <c r="L15" s="56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8"/>
      <c r="C16" s="32"/>
      <c r="D16" s="143" t="s">
        <v>22</v>
      </c>
      <c r="E16" s="32"/>
      <c r="F16" s="32"/>
      <c r="G16" s="32"/>
      <c r="H16" s="32"/>
      <c r="I16" s="143" t="s">
        <v>23</v>
      </c>
      <c r="J16" s="134" t="s">
        <v>1</v>
      </c>
      <c r="K16" s="32"/>
      <c r="L16" s="56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8"/>
      <c r="C17" s="32"/>
      <c r="D17" s="32"/>
      <c r="E17" s="134" t="s">
        <v>24</v>
      </c>
      <c r="F17" s="32"/>
      <c r="G17" s="32"/>
      <c r="H17" s="32"/>
      <c r="I17" s="143" t="s">
        <v>25</v>
      </c>
      <c r="J17" s="134" t="s">
        <v>1</v>
      </c>
      <c r="K17" s="32"/>
      <c r="L17" s="56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8"/>
      <c r="C18" s="32"/>
      <c r="D18" s="32"/>
      <c r="E18" s="32"/>
      <c r="F18" s="32"/>
      <c r="G18" s="32"/>
      <c r="H18" s="32"/>
      <c r="I18" s="32"/>
      <c r="J18" s="32"/>
      <c r="K18" s="32"/>
      <c r="L18" s="56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8"/>
      <c r="C19" s="32"/>
      <c r="D19" s="143" t="s">
        <v>26</v>
      </c>
      <c r="E19" s="32"/>
      <c r="F19" s="32"/>
      <c r="G19" s="32"/>
      <c r="H19" s="32"/>
      <c r="I19" s="143" t="s">
        <v>23</v>
      </c>
      <c r="J19" s="134" t="str">
        <f>'Rekapitulace stavby'!AN13</f>
        <v/>
      </c>
      <c r="K19" s="32"/>
      <c r="L19" s="56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8"/>
      <c r="C20" s="32"/>
      <c r="D20" s="32"/>
      <c r="E20" s="134" t="str">
        <f>'Rekapitulace stavby'!E14</f>
        <v xml:space="preserve"> </v>
      </c>
      <c r="F20" s="134"/>
      <c r="G20" s="134"/>
      <c r="H20" s="134"/>
      <c r="I20" s="143" t="s">
        <v>25</v>
      </c>
      <c r="J20" s="134" t="str">
        <f>'Rekapitulace stavby'!AN14</f>
        <v/>
      </c>
      <c r="K20" s="32"/>
      <c r="L20" s="56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8"/>
      <c r="C21" s="32"/>
      <c r="D21" s="32"/>
      <c r="E21" s="32"/>
      <c r="F21" s="32"/>
      <c r="G21" s="32"/>
      <c r="H21" s="32"/>
      <c r="I21" s="32"/>
      <c r="J21" s="32"/>
      <c r="K21" s="32"/>
      <c r="L21" s="56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8"/>
      <c r="C22" s="32"/>
      <c r="D22" s="143" t="s">
        <v>28</v>
      </c>
      <c r="E22" s="32"/>
      <c r="F22" s="32"/>
      <c r="G22" s="32"/>
      <c r="H22" s="32"/>
      <c r="I22" s="143" t="s">
        <v>23</v>
      </c>
      <c r="J22" s="134" t="s">
        <v>29</v>
      </c>
      <c r="K22" s="32"/>
      <c r="L22" s="56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8"/>
      <c r="C23" s="32"/>
      <c r="D23" s="32"/>
      <c r="E23" s="134" t="s">
        <v>30</v>
      </c>
      <c r="F23" s="32"/>
      <c r="G23" s="32"/>
      <c r="H23" s="32"/>
      <c r="I23" s="143" t="s">
        <v>25</v>
      </c>
      <c r="J23" s="134" t="s">
        <v>31</v>
      </c>
      <c r="K23" s="32"/>
      <c r="L23" s="56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8"/>
      <c r="C24" s="32"/>
      <c r="D24" s="32"/>
      <c r="E24" s="32"/>
      <c r="F24" s="32"/>
      <c r="G24" s="32"/>
      <c r="H24" s="32"/>
      <c r="I24" s="32"/>
      <c r="J24" s="32"/>
      <c r="K24" s="32"/>
      <c r="L24" s="5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8"/>
      <c r="C25" s="32"/>
      <c r="D25" s="143" t="s">
        <v>33</v>
      </c>
      <c r="E25" s="32"/>
      <c r="F25" s="32"/>
      <c r="G25" s="32"/>
      <c r="H25" s="32"/>
      <c r="I25" s="143" t="s">
        <v>23</v>
      </c>
      <c r="J25" s="134" t="s">
        <v>29</v>
      </c>
      <c r="K25" s="32"/>
      <c r="L25" s="56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8"/>
      <c r="C26" s="32"/>
      <c r="D26" s="32"/>
      <c r="E26" s="134" t="s">
        <v>30</v>
      </c>
      <c r="F26" s="32"/>
      <c r="G26" s="32"/>
      <c r="H26" s="32"/>
      <c r="I26" s="143" t="s">
        <v>25</v>
      </c>
      <c r="J26" s="134" t="s">
        <v>31</v>
      </c>
      <c r="K26" s="32"/>
      <c r="L26" s="56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8"/>
      <c r="C27" s="32"/>
      <c r="D27" s="32"/>
      <c r="E27" s="32"/>
      <c r="F27" s="32"/>
      <c r="G27" s="32"/>
      <c r="H27" s="32"/>
      <c r="I27" s="32"/>
      <c r="J27" s="32"/>
      <c r="K27" s="32"/>
      <c r="L27" s="56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8"/>
      <c r="C28" s="32"/>
      <c r="D28" s="143" t="s">
        <v>34</v>
      </c>
      <c r="E28" s="32"/>
      <c r="F28" s="32"/>
      <c r="G28" s="32"/>
      <c r="H28" s="32"/>
      <c r="I28" s="32"/>
      <c r="J28" s="32"/>
      <c r="K28" s="32"/>
      <c r="L28" s="56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47"/>
      <c r="B29" s="148"/>
      <c r="C29" s="147"/>
      <c r="D29" s="147"/>
      <c r="E29" s="149" t="s">
        <v>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2"/>
      <c r="B30" s="38"/>
      <c r="C30" s="32"/>
      <c r="D30" s="32"/>
      <c r="E30" s="32"/>
      <c r="F30" s="32"/>
      <c r="G30" s="32"/>
      <c r="H30" s="32"/>
      <c r="I30" s="32"/>
      <c r="J30" s="32"/>
      <c r="K30" s="32"/>
      <c r="L30" s="56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51"/>
      <c r="E31" s="151"/>
      <c r="F31" s="151"/>
      <c r="G31" s="151"/>
      <c r="H31" s="151"/>
      <c r="I31" s="151"/>
      <c r="J31" s="151"/>
      <c r="K31" s="151"/>
      <c r="L31" s="56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8"/>
      <c r="C32" s="32"/>
      <c r="D32" s="152" t="s">
        <v>35</v>
      </c>
      <c r="E32" s="32"/>
      <c r="F32" s="32"/>
      <c r="G32" s="32"/>
      <c r="H32" s="32"/>
      <c r="I32" s="32"/>
      <c r="J32" s="153">
        <f>ROUND(J123,2)</f>
        <v>205716.68</v>
      </c>
      <c r="K32" s="32"/>
      <c r="L32" s="56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8"/>
      <c r="C33" s="32"/>
      <c r="D33" s="151"/>
      <c r="E33" s="151"/>
      <c r="F33" s="151"/>
      <c r="G33" s="151"/>
      <c r="H33" s="151"/>
      <c r="I33" s="151"/>
      <c r="J33" s="151"/>
      <c r="K33" s="151"/>
      <c r="L33" s="56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32"/>
      <c r="F34" s="154" t="s">
        <v>37</v>
      </c>
      <c r="G34" s="32"/>
      <c r="H34" s="32"/>
      <c r="I34" s="154" t="s">
        <v>36</v>
      </c>
      <c r="J34" s="154" t="s">
        <v>38</v>
      </c>
      <c r="K34" s="32"/>
      <c r="L34" s="56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8"/>
      <c r="C35" s="32"/>
      <c r="D35" s="155" t="s">
        <v>39</v>
      </c>
      <c r="E35" s="143" t="s">
        <v>40</v>
      </c>
      <c r="F35" s="156">
        <f>ROUND((SUM(BE123:BE148)),2)</f>
        <v>205716.68</v>
      </c>
      <c r="G35" s="32"/>
      <c r="H35" s="32"/>
      <c r="I35" s="157">
        <v>0.21</v>
      </c>
      <c r="J35" s="156">
        <f>ROUND(((SUM(BE123:BE148))*I35),2)</f>
        <v>43200.5</v>
      </c>
      <c r="K35" s="32"/>
      <c r="L35" s="56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8"/>
      <c r="C36" s="32"/>
      <c r="D36" s="32"/>
      <c r="E36" s="143" t="s">
        <v>41</v>
      </c>
      <c r="F36" s="156">
        <f>ROUND((SUM(BF123:BF148)),2)</f>
        <v>0</v>
      </c>
      <c r="G36" s="32"/>
      <c r="H36" s="32"/>
      <c r="I36" s="157">
        <v>0.15</v>
      </c>
      <c r="J36" s="156">
        <f>ROUND(((SUM(BF123:BF148))*I36),2)</f>
        <v>0</v>
      </c>
      <c r="K36" s="32"/>
      <c r="L36" s="56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43" t="s">
        <v>42</v>
      </c>
      <c r="F37" s="156">
        <f>ROUND((SUM(BG123:BG148)),2)</f>
        <v>0</v>
      </c>
      <c r="G37" s="32"/>
      <c r="H37" s="32"/>
      <c r="I37" s="157">
        <v>0.21</v>
      </c>
      <c r="J37" s="156">
        <f>0</f>
        <v>0</v>
      </c>
      <c r="K37" s="32"/>
      <c r="L37" s="56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8"/>
      <c r="C38" s="32"/>
      <c r="D38" s="32"/>
      <c r="E38" s="143" t="s">
        <v>43</v>
      </c>
      <c r="F38" s="156">
        <f>ROUND((SUM(BH123:BH148)),2)</f>
        <v>0</v>
      </c>
      <c r="G38" s="32"/>
      <c r="H38" s="32"/>
      <c r="I38" s="157">
        <v>0.15</v>
      </c>
      <c r="J38" s="156">
        <f>0</f>
        <v>0</v>
      </c>
      <c r="K38" s="32"/>
      <c r="L38" s="56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8"/>
      <c r="C39" s="32"/>
      <c r="D39" s="32"/>
      <c r="E39" s="143" t="s">
        <v>44</v>
      </c>
      <c r="F39" s="156">
        <f>ROUND((SUM(BI123:BI148)),2)</f>
        <v>0</v>
      </c>
      <c r="G39" s="32"/>
      <c r="H39" s="32"/>
      <c r="I39" s="157">
        <v>0</v>
      </c>
      <c r="J39" s="156">
        <f>0</f>
        <v>0</v>
      </c>
      <c r="K39" s="32"/>
      <c r="L39" s="56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8"/>
      <c r="C40" s="32"/>
      <c r="D40" s="32"/>
      <c r="E40" s="32"/>
      <c r="F40" s="32"/>
      <c r="G40" s="32"/>
      <c r="H40" s="32"/>
      <c r="I40" s="32"/>
      <c r="J40" s="32"/>
      <c r="K40" s="32"/>
      <c r="L40" s="56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8"/>
      <c r="C41" s="158"/>
      <c r="D41" s="159" t="s">
        <v>45</v>
      </c>
      <c r="E41" s="160"/>
      <c r="F41" s="160"/>
      <c r="G41" s="161" t="s">
        <v>46</v>
      </c>
      <c r="H41" s="162" t="s">
        <v>47</v>
      </c>
      <c r="I41" s="160"/>
      <c r="J41" s="163">
        <f>SUM(J32:J39)</f>
        <v>248917.18</v>
      </c>
      <c r="K41" s="164"/>
      <c r="L41" s="56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8"/>
      <c r="C42" s="32"/>
      <c r="D42" s="32"/>
      <c r="E42" s="32"/>
      <c r="F42" s="32"/>
      <c r="G42" s="32"/>
      <c r="H42" s="32"/>
      <c r="I42" s="32"/>
      <c r="J42" s="32"/>
      <c r="K42" s="32"/>
      <c r="L42" s="56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6"/>
      <c r="D50" s="165" t="s">
        <v>48</v>
      </c>
      <c r="E50" s="166"/>
      <c r="F50" s="166"/>
      <c r="G50" s="165" t="s">
        <v>49</v>
      </c>
      <c r="H50" s="166"/>
      <c r="I50" s="166"/>
      <c r="J50" s="166"/>
      <c r="K50" s="166"/>
      <c r="L50" s="56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2"/>
      <c r="B61" s="38"/>
      <c r="C61" s="32"/>
      <c r="D61" s="167" t="s">
        <v>50</v>
      </c>
      <c r="E61" s="168"/>
      <c r="F61" s="169" t="s">
        <v>51</v>
      </c>
      <c r="G61" s="167" t="s">
        <v>50</v>
      </c>
      <c r="H61" s="168"/>
      <c r="I61" s="168"/>
      <c r="J61" s="170" t="s">
        <v>51</v>
      </c>
      <c r="K61" s="168"/>
      <c r="L61" s="56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2"/>
      <c r="B65" s="38"/>
      <c r="C65" s="32"/>
      <c r="D65" s="165" t="s">
        <v>52</v>
      </c>
      <c r="E65" s="171"/>
      <c r="F65" s="171"/>
      <c r="G65" s="165" t="s">
        <v>53</v>
      </c>
      <c r="H65" s="171"/>
      <c r="I65" s="171"/>
      <c r="J65" s="171"/>
      <c r="K65" s="171"/>
      <c r="L65" s="56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2"/>
      <c r="B76" s="38"/>
      <c r="C76" s="32"/>
      <c r="D76" s="167" t="s">
        <v>50</v>
      </c>
      <c r="E76" s="168"/>
      <c r="F76" s="169" t="s">
        <v>51</v>
      </c>
      <c r="G76" s="167" t="s">
        <v>50</v>
      </c>
      <c r="H76" s="168"/>
      <c r="I76" s="168"/>
      <c r="J76" s="170" t="s">
        <v>51</v>
      </c>
      <c r="K76" s="168"/>
      <c r="L76" s="56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56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56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3" t="s">
        <v>137</v>
      </c>
      <c r="D82" s="34"/>
      <c r="E82" s="34"/>
      <c r="F82" s="34"/>
      <c r="G82" s="34"/>
      <c r="H82" s="34"/>
      <c r="I82" s="34"/>
      <c r="J82" s="34"/>
      <c r="K82" s="34"/>
      <c r="L82" s="56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9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76" t="str">
        <f>E7</f>
        <v>Svratouch, protipovodňové úpravy potoka Řivnáč</v>
      </c>
      <c r="F85" s="29"/>
      <c r="G85" s="29"/>
      <c r="H85" s="29"/>
      <c r="I85" s="34"/>
      <c r="J85" s="34"/>
      <c r="K85" s="34"/>
      <c r="L85" s="56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2"/>
      <c r="B87" s="33"/>
      <c r="C87" s="34"/>
      <c r="D87" s="34"/>
      <c r="E87" s="176" t="s">
        <v>134</v>
      </c>
      <c r="F87" s="34"/>
      <c r="G87" s="34"/>
      <c r="H87" s="34"/>
      <c r="I87" s="34"/>
      <c r="J87" s="34"/>
      <c r="K87" s="34"/>
      <c r="L87" s="56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9" t="s">
        <v>135</v>
      </c>
      <c r="D88" s="34"/>
      <c r="E88" s="34"/>
      <c r="F88" s="34"/>
      <c r="G88" s="34"/>
      <c r="H88" s="34"/>
      <c r="I88" s="34"/>
      <c r="J88" s="34"/>
      <c r="K88" s="34"/>
      <c r="L88" s="56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69" t="str">
        <f>E11</f>
        <v>SO 01.0 - Odvodnění staveniště</v>
      </c>
      <c r="F89" s="34"/>
      <c r="G89" s="34"/>
      <c r="H89" s="34"/>
      <c r="I89" s="34"/>
      <c r="J89" s="34"/>
      <c r="K89" s="34"/>
      <c r="L89" s="56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9" t="s">
        <v>18</v>
      </c>
      <c r="D91" s="34"/>
      <c r="E91" s="34"/>
      <c r="F91" s="26" t="str">
        <f>F14</f>
        <v>Svratouch</v>
      </c>
      <c r="G91" s="34"/>
      <c r="H91" s="34"/>
      <c r="I91" s="29" t="s">
        <v>20</v>
      </c>
      <c r="J91" s="72" t="str">
        <f>IF(J14="","",J14)</f>
        <v>23. 10. 2020</v>
      </c>
      <c r="K91" s="34"/>
      <c r="L91" s="56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customHeight="1">
      <c r="A93" s="32"/>
      <c r="B93" s="33"/>
      <c r="C93" s="29" t="s">
        <v>22</v>
      </c>
      <c r="D93" s="34"/>
      <c r="E93" s="34"/>
      <c r="F93" s="26" t="str">
        <f>E17</f>
        <v>Obec Svratouch</v>
      </c>
      <c r="G93" s="34"/>
      <c r="H93" s="34"/>
      <c r="I93" s="29" t="s">
        <v>28</v>
      </c>
      <c r="J93" s="30" t="str">
        <f>E23</f>
        <v>Envicons, s.r.o.</v>
      </c>
      <c r="K93" s="34"/>
      <c r="L93" s="56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15" customHeight="1">
      <c r="A94" s="32"/>
      <c r="B94" s="33"/>
      <c r="C94" s="29" t="s">
        <v>26</v>
      </c>
      <c r="D94" s="34"/>
      <c r="E94" s="34"/>
      <c r="F94" s="26" t="str">
        <f>IF(E20="","",E20)</f>
        <v xml:space="preserve"> </v>
      </c>
      <c r="G94" s="34"/>
      <c r="H94" s="34"/>
      <c r="I94" s="29" t="s">
        <v>33</v>
      </c>
      <c r="J94" s="30" t="str">
        <f>E26</f>
        <v>Envicons, s.r.o.</v>
      </c>
      <c r="K94" s="34"/>
      <c r="L94" s="56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77" t="s">
        <v>138</v>
      </c>
      <c r="D96" s="178"/>
      <c r="E96" s="178"/>
      <c r="F96" s="178"/>
      <c r="G96" s="178"/>
      <c r="H96" s="178"/>
      <c r="I96" s="178"/>
      <c r="J96" s="179" t="s">
        <v>139</v>
      </c>
      <c r="K96" s="178"/>
      <c r="L96" s="56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8" customHeight="1">
      <c r="A98" s="32"/>
      <c r="B98" s="33"/>
      <c r="C98" s="180" t="s">
        <v>140</v>
      </c>
      <c r="D98" s="34"/>
      <c r="E98" s="34"/>
      <c r="F98" s="34"/>
      <c r="G98" s="34"/>
      <c r="H98" s="34"/>
      <c r="I98" s="34"/>
      <c r="J98" s="103">
        <f>J123</f>
        <v>205716.68</v>
      </c>
      <c r="K98" s="34"/>
      <c r="L98" s="56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141</v>
      </c>
    </row>
    <row r="99" spans="1:31" s="9" customFormat="1" ht="24.95" customHeight="1">
      <c r="A99" s="9"/>
      <c r="B99" s="181"/>
      <c r="C99" s="182"/>
      <c r="D99" s="183" t="s">
        <v>142</v>
      </c>
      <c r="E99" s="184"/>
      <c r="F99" s="184"/>
      <c r="G99" s="184"/>
      <c r="H99" s="184"/>
      <c r="I99" s="184"/>
      <c r="J99" s="185">
        <f>J124</f>
        <v>205716.68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7"/>
      <c r="C100" s="126"/>
      <c r="D100" s="188" t="s">
        <v>143</v>
      </c>
      <c r="E100" s="189"/>
      <c r="F100" s="189"/>
      <c r="G100" s="189"/>
      <c r="H100" s="189"/>
      <c r="I100" s="189"/>
      <c r="J100" s="190">
        <f>J125</f>
        <v>205421</v>
      </c>
      <c r="K100" s="126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26"/>
      <c r="D101" s="188" t="s">
        <v>144</v>
      </c>
      <c r="E101" s="189"/>
      <c r="F101" s="189"/>
      <c r="G101" s="189"/>
      <c r="H101" s="189"/>
      <c r="I101" s="189"/>
      <c r="J101" s="190">
        <f>J145</f>
        <v>295.68</v>
      </c>
      <c r="K101" s="126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2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56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56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56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3" t="s">
        <v>145</v>
      </c>
      <c r="D108" s="34"/>
      <c r="E108" s="34"/>
      <c r="F108" s="34"/>
      <c r="G108" s="34"/>
      <c r="H108" s="34"/>
      <c r="I108" s="34"/>
      <c r="J108" s="34"/>
      <c r="K108" s="34"/>
      <c r="L108" s="56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9" t="s">
        <v>14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176" t="str">
        <f>E7</f>
        <v>Svratouch, protipovodňové úpravy potoka Řivnáč</v>
      </c>
      <c r="F111" s="29"/>
      <c r="G111" s="29"/>
      <c r="H111" s="29"/>
      <c r="I111" s="34"/>
      <c r="J111" s="34"/>
      <c r="K111" s="34"/>
      <c r="L111" s="56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2:12" s="1" customFormat="1" ht="12" customHeight="1">
      <c r="B112" s="21"/>
      <c r="C112" s="29" t="s">
        <v>133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2"/>
      <c r="B113" s="33"/>
      <c r="C113" s="34"/>
      <c r="D113" s="34"/>
      <c r="E113" s="176" t="s">
        <v>134</v>
      </c>
      <c r="F113" s="34"/>
      <c r="G113" s="34"/>
      <c r="H113" s="34"/>
      <c r="I113" s="34"/>
      <c r="J113" s="34"/>
      <c r="K113" s="34"/>
      <c r="L113" s="56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9" t="s">
        <v>135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4"/>
      <c r="D115" s="34"/>
      <c r="E115" s="69" t="str">
        <f>E11</f>
        <v>SO 01.0 - Odvodnění staveniště</v>
      </c>
      <c r="F115" s="34"/>
      <c r="G115" s="34"/>
      <c r="H115" s="34"/>
      <c r="I115" s="34"/>
      <c r="J115" s="34"/>
      <c r="K115" s="34"/>
      <c r="L115" s="56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9" t="s">
        <v>18</v>
      </c>
      <c r="D117" s="34"/>
      <c r="E117" s="34"/>
      <c r="F117" s="26" t="str">
        <f>F14</f>
        <v>Svratouch</v>
      </c>
      <c r="G117" s="34"/>
      <c r="H117" s="34"/>
      <c r="I117" s="29" t="s">
        <v>20</v>
      </c>
      <c r="J117" s="72" t="str">
        <f>IF(J14="","",J14)</f>
        <v>23. 10. 2020</v>
      </c>
      <c r="K117" s="34"/>
      <c r="L117" s="56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15" customHeight="1">
      <c r="A119" s="32"/>
      <c r="B119" s="33"/>
      <c r="C119" s="29" t="s">
        <v>22</v>
      </c>
      <c r="D119" s="34"/>
      <c r="E119" s="34"/>
      <c r="F119" s="26" t="str">
        <f>E17</f>
        <v>Obec Svratouch</v>
      </c>
      <c r="G119" s="34"/>
      <c r="H119" s="34"/>
      <c r="I119" s="29" t="s">
        <v>28</v>
      </c>
      <c r="J119" s="30" t="str">
        <f>E23</f>
        <v>Envicons, s.r.o.</v>
      </c>
      <c r="K119" s="34"/>
      <c r="L119" s="56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15" customHeight="1">
      <c r="A120" s="32"/>
      <c r="B120" s="33"/>
      <c r="C120" s="29" t="s">
        <v>26</v>
      </c>
      <c r="D120" s="34"/>
      <c r="E120" s="34"/>
      <c r="F120" s="26" t="str">
        <f>IF(E20="","",E20)</f>
        <v xml:space="preserve"> </v>
      </c>
      <c r="G120" s="34"/>
      <c r="H120" s="34"/>
      <c r="I120" s="29" t="s">
        <v>33</v>
      </c>
      <c r="J120" s="30" t="str">
        <f>E26</f>
        <v>Envicons, s.r.o.</v>
      </c>
      <c r="K120" s="34"/>
      <c r="L120" s="56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3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92"/>
      <c r="B122" s="193"/>
      <c r="C122" s="194" t="s">
        <v>146</v>
      </c>
      <c r="D122" s="195" t="s">
        <v>60</v>
      </c>
      <c r="E122" s="195" t="s">
        <v>56</v>
      </c>
      <c r="F122" s="195" t="s">
        <v>57</v>
      </c>
      <c r="G122" s="195" t="s">
        <v>147</v>
      </c>
      <c r="H122" s="195" t="s">
        <v>148</v>
      </c>
      <c r="I122" s="195" t="s">
        <v>149</v>
      </c>
      <c r="J122" s="195" t="s">
        <v>139</v>
      </c>
      <c r="K122" s="196" t="s">
        <v>150</v>
      </c>
      <c r="L122" s="197"/>
      <c r="M122" s="93" t="s">
        <v>1</v>
      </c>
      <c r="N122" s="94" t="s">
        <v>39</v>
      </c>
      <c r="O122" s="94" t="s">
        <v>151</v>
      </c>
      <c r="P122" s="94" t="s">
        <v>152</v>
      </c>
      <c r="Q122" s="94" t="s">
        <v>153</v>
      </c>
      <c r="R122" s="94" t="s">
        <v>154</v>
      </c>
      <c r="S122" s="94" t="s">
        <v>155</v>
      </c>
      <c r="T122" s="95" t="s">
        <v>156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2"/>
      <c r="B123" s="33"/>
      <c r="C123" s="100" t="s">
        <v>157</v>
      </c>
      <c r="D123" s="34"/>
      <c r="E123" s="34"/>
      <c r="F123" s="34"/>
      <c r="G123" s="34"/>
      <c r="H123" s="34"/>
      <c r="I123" s="34"/>
      <c r="J123" s="198">
        <f>BK123</f>
        <v>205716.68</v>
      </c>
      <c r="K123" s="34"/>
      <c r="L123" s="38"/>
      <c r="M123" s="96"/>
      <c r="N123" s="199"/>
      <c r="O123" s="97"/>
      <c r="P123" s="200">
        <f>P124</f>
        <v>252.6414</v>
      </c>
      <c r="Q123" s="97"/>
      <c r="R123" s="200">
        <f>R124</f>
        <v>3.5330320000000004</v>
      </c>
      <c r="S123" s="97"/>
      <c r="T123" s="201">
        <f>T124</f>
        <v>0.00448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74</v>
      </c>
      <c r="AU123" s="17" t="s">
        <v>141</v>
      </c>
      <c r="BK123" s="202">
        <f>BK124</f>
        <v>205716.68</v>
      </c>
    </row>
    <row r="124" spans="1:63" s="12" customFormat="1" ht="25.9" customHeight="1">
      <c r="A124" s="12"/>
      <c r="B124" s="203"/>
      <c r="C124" s="204"/>
      <c r="D124" s="205" t="s">
        <v>74</v>
      </c>
      <c r="E124" s="206" t="s">
        <v>158</v>
      </c>
      <c r="F124" s="206" t="s">
        <v>159</v>
      </c>
      <c r="G124" s="204"/>
      <c r="H124" s="204"/>
      <c r="I124" s="204"/>
      <c r="J124" s="207">
        <f>BK124</f>
        <v>205716.68</v>
      </c>
      <c r="K124" s="204"/>
      <c r="L124" s="208"/>
      <c r="M124" s="209"/>
      <c r="N124" s="210"/>
      <c r="O124" s="210"/>
      <c r="P124" s="211">
        <f>P125+P145</f>
        <v>252.6414</v>
      </c>
      <c r="Q124" s="210"/>
      <c r="R124" s="211">
        <f>R125+R145</f>
        <v>3.5330320000000004</v>
      </c>
      <c r="S124" s="210"/>
      <c r="T124" s="212">
        <f>T125+T145</f>
        <v>0.00448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82</v>
      </c>
      <c r="AT124" s="214" t="s">
        <v>74</v>
      </c>
      <c r="AU124" s="214" t="s">
        <v>75</v>
      </c>
      <c r="AY124" s="213" t="s">
        <v>160</v>
      </c>
      <c r="BK124" s="215">
        <f>BK125+BK145</f>
        <v>205716.68</v>
      </c>
    </row>
    <row r="125" spans="1:63" s="12" customFormat="1" ht="22.8" customHeight="1">
      <c r="A125" s="12"/>
      <c r="B125" s="203"/>
      <c r="C125" s="204"/>
      <c r="D125" s="205" t="s">
        <v>74</v>
      </c>
      <c r="E125" s="216" t="s">
        <v>82</v>
      </c>
      <c r="F125" s="216" t="s">
        <v>161</v>
      </c>
      <c r="G125" s="204"/>
      <c r="H125" s="204"/>
      <c r="I125" s="204"/>
      <c r="J125" s="217">
        <f>BK125</f>
        <v>205421</v>
      </c>
      <c r="K125" s="204"/>
      <c r="L125" s="208"/>
      <c r="M125" s="209"/>
      <c r="N125" s="210"/>
      <c r="O125" s="210"/>
      <c r="P125" s="211">
        <f>SUM(P126:P144)</f>
        <v>252.1934</v>
      </c>
      <c r="Q125" s="210"/>
      <c r="R125" s="211">
        <f>SUM(R126:R144)</f>
        <v>3.5304</v>
      </c>
      <c r="S125" s="210"/>
      <c r="T125" s="212">
        <f>SUM(T126:T144)</f>
        <v>0.00448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82</v>
      </c>
      <c r="AT125" s="214" t="s">
        <v>74</v>
      </c>
      <c r="AU125" s="214" t="s">
        <v>82</v>
      </c>
      <c r="AY125" s="213" t="s">
        <v>160</v>
      </c>
      <c r="BK125" s="215">
        <f>SUM(BK126:BK144)</f>
        <v>205421</v>
      </c>
    </row>
    <row r="126" spans="1:65" s="2" customFormat="1" ht="21.75" customHeight="1">
      <c r="A126" s="32"/>
      <c r="B126" s="33"/>
      <c r="C126" s="218" t="s">
        <v>82</v>
      </c>
      <c r="D126" s="218" t="s">
        <v>162</v>
      </c>
      <c r="E126" s="219" t="s">
        <v>163</v>
      </c>
      <c r="F126" s="220" t="s">
        <v>164</v>
      </c>
      <c r="G126" s="221" t="s">
        <v>165</v>
      </c>
      <c r="H126" s="222">
        <v>5.6</v>
      </c>
      <c r="I126" s="223">
        <v>35</v>
      </c>
      <c r="J126" s="223">
        <f>ROUND(I126*H126,2)</f>
        <v>196</v>
      </c>
      <c r="K126" s="220" t="s">
        <v>1</v>
      </c>
      <c r="L126" s="38"/>
      <c r="M126" s="224" t="s">
        <v>1</v>
      </c>
      <c r="N126" s="225" t="s">
        <v>40</v>
      </c>
      <c r="O126" s="226">
        <v>0.064</v>
      </c>
      <c r="P126" s="226">
        <f>O126*H126</f>
        <v>0.3584</v>
      </c>
      <c r="Q126" s="226">
        <v>0</v>
      </c>
      <c r="R126" s="226">
        <f>Q126*H126</f>
        <v>0</v>
      </c>
      <c r="S126" s="226">
        <v>0.0008</v>
      </c>
      <c r="T126" s="227">
        <f>S126*H126</f>
        <v>0.00448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28" t="s">
        <v>166</v>
      </c>
      <c r="AT126" s="228" t="s">
        <v>162</v>
      </c>
      <c r="AU126" s="228" t="s">
        <v>84</v>
      </c>
      <c r="AY126" s="17" t="s">
        <v>160</v>
      </c>
      <c r="BE126" s="229">
        <f>IF(N126="základní",J126,0)</f>
        <v>196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7" t="s">
        <v>82</v>
      </c>
      <c r="BK126" s="229">
        <f>ROUND(I126*H126,2)</f>
        <v>196</v>
      </c>
      <c r="BL126" s="17" t="s">
        <v>166</v>
      </c>
      <c r="BM126" s="228" t="s">
        <v>167</v>
      </c>
    </row>
    <row r="127" spans="1:51" s="13" customFormat="1" ht="12">
      <c r="A127" s="13"/>
      <c r="B127" s="230"/>
      <c r="C127" s="231"/>
      <c r="D127" s="232" t="s">
        <v>168</v>
      </c>
      <c r="E127" s="233" t="s">
        <v>1</v>
      </c>
      <c r="F127" s="234" t="s">
        <v>169</v>
      </c>
      <c r="G127" s="231"/>
      <c r="H127" s="235">
        <v>5.6</v>
      </c>
      <c r="I127" s="231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0" t="s">
        <v>168</v>
      </c>
      <c r="AU127" s="240" t="s">
        <v>84</v>
      </c>
      <c r="AV127" s="13" t="s">
        <v>84</v>
      </c>
      <c r="AW127" s="13" t="s">
        <v>32</v>
      </c>
      <c r="AX127" s="13" t="s">
        <v>82</v>
      </c>
      <c r="AY127" s="240" t="s">
        <v>160</v>
      </c>
    </row>
    <row r="128" spans="1:65" s="2" customFormat="1" ht="16.5" customHeight="1">
      <c r="A128" s="32"/>
      <c r="B128" s="33"/>
      <c r="C128" s="218" t="s">
        <v>84</v>
      </c>
      <c r="D128" s="218" t="s">
        <v>162</v>
      </c>
      <c r="E128" s="219" t="s">
        <v>170</v>
      </c>
      <c r="F128" s="220" t="s">
        <v>171</v>
      </c>
      <c r="G128" s="221" t="s">
        <v>172</v>
      </c>
      <c r="H128" s="222">
        <v>160</v>
      </c>
      <c r="I128" s="223">
        <v>892</v>
      </c>
      <c r="J128" s="223">
        <f>ROUND(I128*H128,2)</f>
        <v>142720</v>
      </c>
      <c r="K128" s="220" t="s">
        <v>173</v>
      </c>
      <c r="L128" s="38"/>
      <c r="M128" s="224" t="s">
        <v>1</v>
      </c>
      <c r="N128" s="225" t="s">
        <v>40</v>
      </c>
      <c r="O128" s="226">
        <v>0.573</v>
      </c>
      <c r="P128" s="226">
        <f>O128*H128</f>
        <v>91.67999999999999</v>
      </c>
      <c r="Q128" s="226">
        <v>0.02193</v>
      </c>
      <c r="R128" s="226">
        <f>Q128*H128</f>
        <v>3.5088000000000004</v>
      </c>
      <c r="S128" s="226">
        <v>0</v>
      </c>
      <c r="T128" s="227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28" t="s">
        <v>166</v>
      </c>
      <c r="AT128" s="228" t="s">
        <v>162</v>
      </c>
      <c r="AU128" s="228" t="s">
        <v>84</v>
      </c>
      <c r="AY128" s="17" t="s">
        <v>160</v>
      </c>
      <c r="BE128" s="229">
        <f>IF(N128="základní",J128,0)</f>
        <v>142720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7" t="s">
        <v>82</v>
      </c>
      <c r="BK128" s="229">
        <f>ROUND(I128*H128,2)</f>
        <v>142720</v>
      </c>
      <c r="BL128" s="17" t="s">
        <v>166</v>
      </c>
      <c r="BM128" s="228" t="s">
        <v>174</v>
      </c>
    </row>
    <row r="129" spans="1:47" s="2" customFormat="1" ht="12">
      <c r="A129" s="32"/>
      <c r="B129" s="33"/>
      <c r="C129" s="34"/>
      <c r="D129" s="232" t="s">
        <v>175</v>
      </c>
      <c r="E129" s="34"/>
      <c r="F129" s="241" t="s">
        <v>176</v>
      </c>
      <c r="G129" s="34"/>
      <c r="H129" s="34"/>
      <c r="I129" s="34"/>
      <c r="J129" s="34"/>
      <c r="K129" s="34"/>
      <c r="L129" s="38"/>
      <c r="M129" s="242"/>
      <c r="N129" s="243"/>
      <c r="O129" s="84"/>
      <c r="P129" s="84"/>
      <c r="Q129" s="84"/>
      <c r="R129" s="84"/>
      <c r="S129" s="84"/>
      <c r="T129" s="85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175</v>
      </c>
      <c r="AU129" s="17" t="s">
        <v>84</v>
      </c>
    </row>
    <row r="130" spans="1:51" s="13" customFormat="1" ht="12">
      <c r="A130" s="13"/>
      <c r="B130" s="230"/>
      <c r="C130" s="231"/>
      <c r="D130" s="232" t="s">
        <v>168</v>
      </c>
      <c r="E130" s="233" t="s">
        <v>1</v>
      </c>
      <c r="F130" s="234" t="s">
        <v>177</v>
      </c>
      <c r="G130" s="231"/>
      <c r="H130" s="235">
        <v>160</v>
      </c>
      <c r="I130" s="231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168</v>
      </c>
      <c r="AU130" s="240" t="s">
        <v>84</v>
      </c>
      <c r="AV130" s="13" t="s">
        <v>84</v>
      </c>
      <c r="AW130" s="13" t="s">
        <v>32</v>
      </c>
      <c r="AX130" s="13" t="s">
        <v>82</v>
      </c>
      <c r="AY130" s="240" t="s">
        <v>160</v>
      </c>
    </row>
    <row r="131" spans="1:65" s="2" customFormat="1" ht="21.75" customHeight="1">
      <c r="A131" s="32"/>
      <c r="B131" s="33"/>
      <c r="C131" s="218" t="s">
        <v>178</v>
      </c>
      <c r="D131" s="218" t="s">
        <v>162</v>
      </c>
      <c r="E131" s="219" t="s">
        <v>179</v>
      </c>
      <c r="F131" s="220" t="s">
        <v>180</v>
      </c>
      <c r="G131" s="221" t="s">
        <v>181</v>
      </c>
      <c r="H131" s="222">
        <v>720</v>
      </c>
      <c r="I131" s="223">
        <v>72.9</v>
      </c>
      <c r="J131" s="223">
        <f>ROUND(I131*H131,2)</f>
        <v>52488</v>
      </c>
      <c r="K131" s="220" t="s">
        <v>173</v>
      </c>
      <c r="L131" s="38"/>
      <c r="M131" s="224" t="s">
        <v>1</v>
      </c>
      <c r="N131" s="225" t="s">
        <v>40</v>
      </c>
      <c r="O131" s="226">
        <v>0.184</v>
      </c>
      <c r="P131" s="226">
        <f>O131*H131</f>
        <v>132.48</v>
      </c>
      <c r="Q131" s="226">
        <v>3E-05</v>
      </c>
      <c r="R131" s="226">
        <f>Q131*H131</f>
        <v>0.0216</v>
      </c>
      <c r="S131" s="226">
        <v>0</v>
      </c>
      <c r="T131" s="22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28" t="s">
        <v>166</v>
      </c>
      <c r="AT131" s="228" t="s">
        <v>162</v>
      </c>
      <c r="AU131" s="228" t="s">
        <v>84</v>
      </c>
      <c r="AY131" s="17" t="s">
        <v>160</v>
      </c>
      <c r="BE131" s="229">
        <f>IF(N131="základní",J131,0)</f>
        <v>52488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7" t="s">
        <v>82</v>
      </c>
      <c r="BK131" s="229">
        <f>ROUND(I131*H131,2)</f>
        <v>52488</v>
      </c>
      <c r="BL131" s="17" t="s">
        <v>166</v>
      </c>
      <c r="BM131" s="228" t="s">
        <v>182</v>
      </c>
    </row>
    <row r="132" spans="1:47" s="2" customFormat="1" ht="12">
      <c r="A132" s="32"/>
      <c r="B132" s="33"/>
      <c r="C132" s="34"/>
      <c r="D132" s="232" t="s">
        <v>175</v>
      </c>
      <c r="E132" s="34"/>
      <c r="F132" s="241" t="s">
        <v>183</v>
      </c>
      <c r="G132" s="34"/>
      <c r="H132" s="34"/>
      <c r="I132" s="34"/>
      <c r="J132" s="34"/>
      <c r="K132" s="34"/>
      <c r="L132" s="38"/>
      <c r="M132" s="242"/>
      <c r="N132" s="243"/>
      <c r="O132" s="84"/>
      <c r="P132" s="84"/>
      <c r="Q132" s="84"/>
      <c r="R132" s="84"/>
      <c r="S132" s="84"/>
      <c r="T132" s="85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175</v>
      </c>
      <c r="AU132" s="17" t="s">
        <v>84</v>
      </c>
    </row>
    <row r="133" spans="1:51" s="14" customFormat="1" ht="12">
      <c r="A133" s="14"/>
      <c r="B133" s="244"/>
      <c r="C133" s="245"/>
      <c r="D133" s="232" t="s">
        <v>168</v>
      </c>
      <c r="E133" s="246" t="s">
        <v>1</v>
      </c>
      <c r="F133" s="247" t="s">
        <v>184</v>
      </c>
      <c r="G133" s="245"/>
      <c r="H133" s="246" t="s">
        <v>1</v>
      </c>
      <c r="I133" s="245"/>
      <c r="J133" s="245"/>
      <c r="K133" s="245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168</v>
      </c>
      <c r="AU133" s="252" t="s">
        <v>84</v>
      </c>
      <c r="AV133" s="14" t="s">
        <v>82</v>
      </c>
      <c r="AW133" s="14" t="s">
        <v>32</v>
      </c>
      <c r="AX133" s="14" t="s">
        <v>75</v>
      </c>
      <c r="AY133" s="252" t="s">
        <v>160</v>
      </c>
    </row>
    <row r="134" spans="1:51" s="13" customFormat="1" ht="12">
      <c r="A134" s="13"/>
      <c r="B134" s="230"/>
      <c r="C134" s="231"/>
      <c r="D134" s="232" t="s">
        <v>168</v>
      </c>
      <c r="E134" s="233" t="s">
        <v>1</v>
      </c>
      <c r="F134" s="234" t="s">
        <v>185</v>
      </c>
      <c r="G134" s="231"/>
      <c r="H134" s="235">
        <v>720</v>
      </c>
      <c r="I134" s="231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168</v>
      </c>
      <c r="AU134" s="240" t="s">
        <v>84</v>
      </c>
      <c r="AV134" s="13" t="s">
        <v>84</v>
      </c>
      <c r="AW134" s="13" t="s">
        <v>32</v>
      </c>
      <c r="AX134" s="13" t="s">
        <v>82</v>
      </c>
      <c r="AY134" s="240" t="s">
        <v>160</v>
      </c>
    </row>
    <row r="135" spans="1:65" s="2" customFormat="1" ht="21.75" customHeight="1">
      <c r="A135" s="32"/>
      <c r="B135" s="33"/>
      <c r="C135" s="218" t="s">
        <v>166</v>
      </c>
      <c r="D135" s="218" t="s">
        <v>162</v>
      </c>
      <c r="E135" s="219" t="s">
        <v>186</v>
      </c>
      <c r="F135" s="220" t="s">
        <v>187</v>
      </c>
      <c r="G135" s="221" t="s">
        <v>188</v>
      </c>
      <c r="H135" s="222">
        <v>30</v>
      </c>
      <c r="I135" s="223">
        <v>43.9</v>
      </c>
      <c r="J135" s="223">
        <f>ROUND(I135*H135,2)</f>
        <v>1317</v>
      </c>
      <c r="K135" s="220" t="s">
        <v>173</v>
      </c>
      <c r="L135" s="38"/>
      <c r="M135" s="224" t="s">
        <v>1</v>
      </c>
      <c r="N135" s="225" t="s">
        <v>40</v>
      </c>
      <c r="O135" s="226">
        <v>0</v>
      </c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28" t="s">
        <v>166</v>
      </c>
      <c r="AT135" s="228" t="s">
        <v>162</v>
      </c>
      <c r="AU135" s="228" t="s">
        <v>84</v>
      </c>
      <c r="AY135" s="17" t="s">
        <v>160</v>
      </c>
      <c r="BE135" s="229">
        <f>IF(N135="základní",J135,0)</f>
        <v>1317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7" t="s">
        <v>82</v>
      </c>
      <c r="BK135" s="229">
        <f>ROUND(I135*H135,2)</f>
        <v>1317</v>
      </c>
      <c r="BL135" s="17" t="s">
        <v>166</v>
      </c>
      <c r="BM135" s="228" t="s">
        <v>189</v>
      </c>
    </row>
    <row r="136" spans="1:47" s="2" customFormat="1" ht="12">
      <c r="A136" s="32"/>
      <c r="B136" s="33"/>
      <c r="C136" s="34"/>
      <c r="D136" s="232" t="s">
        <v>175</v>
      </c>
      <c r="E136" s="34"/>
      <c r="F136" s="241" t="s">
        <v>190</v>
      </c>
      <c r="G136" s="34"/>
      <c r="H136" s="34"/>
      <c r="I136" s="34"/>
      <c r="J136" s="34"/>
      <c r="K136" s="34"/>
      <c r="L136" s="38"/>
      <c r="M136" s="242"/>
      <c r="N136" s="243"/>
      <c r="O136" s="84"/>
      <c r="P136" s="84"/>
      <c r="Q136" s="84"/>
      <c r="R136" s="84"/>
      <c r="S136" s="84"/>
      <c r="T136" s="85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175</v>
      </c>
      <c r="AU136" s="17" t="s">
        <v>84</v>
      </c>
    </row>
    <row r="137" spans="1:51" s="14" customFormat="1" ht="12">
      <c r="A137" s="14"/>
      <c r="B137" s="244"/>
      <c r="C137" s="245"/>
      <c r="D137" s="232" t="s">
        <v>168</v>
      </c>
      <c r="E137" s="246" t="s">
        <v>1</v>
      </c>
      <c r="F137" s="247" t="s">
        <v>184</v>
      </c>
      <c r="G137" s="245"/>
      <c r="H137" s="246" t="s">
        <v>1</v>
      </c>
      <c r="I137" s="245"/>
      <c r="J137" s="245"/>
      <c r="K137" s="245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168</v>
      </c>
      <c r="AU137" s="252" t="s">
        <v>84</v>
      </c>
      <c r="AV137" s="14" t="s">
        <v>82</v>
      </c>
      <c r="AW137" s="14" t="s">
        <v>32</v>
      </c>
      <c r="AX137" s="14" t="s">
        <v>75</v>
      </c>
      <c r="AY137" s="252" t="s">
        <v>160</v>
      </c>
    </row>
    <row r="138" spans="1:51" s="13" customFormat="1" ht="12">
      <c r="A138" s="13"/>
      <c r="B138" s="230"/>
      <c r="C138" s="231"/>
      <c r="D138" s="232" t="s">
        <v>168</v>
      </c>
      <c r="E138" s="233" t="s">
        <v>1</v>
      </c>
      <c r="F138" s="234" t="s">
        <v>191</v>
      </c>
      <c r="G138" s="231"/>
      <c r="H138" s="235">
        <v>30</v>
      </c>
      <c r="I138" s="231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168</v>
      </c>
      <c r="AU138" s="240" t="s">
        <v>84</v>
      </c>
      <c r="AV138" s="13" t="s">
        <v>84</v>
      </c>
      <c r="AW138" s="13" t="s">
        <v>32</v>
      </c>
      <c r="AX138" s="13" t="s">
        <v>82</v>
      </c>
      <c r="AY138" s="240" t="s">
        <v>160</v>
      </c>
    </row>
    <row r="139" spans="1:65" s="2" customFormat="1" ht="16.5" customHeight="1">
      <c r="A139" s="32"/>
      <c r="B139" s="33"/>
      <c r="C139" s="218" t="s">
        <v>192</v>
      </c>
      <c r="D139" s="218" t="s">
        <v>162</v>
      </c>
      <c r="E139" s="219" t="s">
        <v>193</v>
      </c>
      <c r="F139" s="220" t="s">
        <v>194</v>
      </c>
      <c r="G139" s="221" t="s">
        <v>195</v>
      </c>
      <c r="H139" s="222">
        <v>7.5</v>
      </c>
      <c r="I139" s="223">
        <v>726</v>
      </c>
      <c r="J139" s="223">
        <f>ROUND(I139*H139,2)</f>
        <v>5445</v>
      </c>
      <c r="K139" s="220" t="s">
        <v>173</v>
      </c>
      <c r="L139" s="38"/>
      <c r="M139" s="224" t="s">
        <v>1</v>
      </c>
      <c r="N139" s="225" t="s">
        <v>40</v>
      </c>
      <c r="O139" s="226">
        <v>2.211</v>
      </c>
      <c r="P139" s="226">
        <f>O139*H139</f>
        <v>16.5825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28" t="s">
        <v>166</v>
      </c>
      <c r="AT139" s="228" t="s">
        <v>162</v>
      </c>
      <c r="AU139" s="228" t="s">
        <v>84</v>
      </c>
      <c r="AY139" s="17" t="s">
        <v>160</v>
      </c>
      <c r="BE139" s="229">
        <f>IF(N139="základní",J139,0)</f>
        <v>5445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7" t="s">
        <v>82</v>
      </c>
      <c r="BK139" s="229">
        <f>ROUND(I139*H139,2)</f>
        <v>5445</v>
      </c>
      <c r="BL139" s="17" t="s">
        <v>166</v>
      </c>
      <c r="BM139" s="228" t="s">
        <v>196</v>
      </c>
    </row>
    <row r="140" spans="1:47" s="2" customFormat="1" ht="12">
      <c r="A140" s="32"/>
      <c r="B140" s="33"/>
      <c r="C140" s="34"/>
      <c r="D140" s="232" t="s">
        <v>175</v>
      </c>
      <c r="E140" s="34"/>
      <c r="F140" s="241" t="s">
        <v>197</v>
      </c>
      <c r="G140" s="34"/>
      <c r="H140" s="34"/>
      <c r="I140" s="34"/>
      <c r="J140" s="34"/>
      <c r="K140" s="34"/>
      <c r="L140" s="38"/>
      <c r="M140" s="242"/>
      <c r="N140" s="243"/>
      <c r="O140" s="84"/>
      <c r="P140" s="84"/>
      <c r="Q140" s="84"/>
      <c r="R140" s="84"/>
      <c r="S140" s="84"/>
      <c r="T140" s="85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175</v>
      </c>
      <c r="AU140" s="17" t="s">
        <v>84</v>
      </c>
    </row>
    <row r="141" spans="1:51" s="13" customFormat="1" ht="12">
      <c r="A141" s="13"/>
      <c r="B141" s="230"/>
      <c r="C141" s="231"/>
      <c r="D141" s="232" t="s">
        <v>168</v>
      </c>
      <c r="E141" s="233" t="s">
        <v>1</v>
      </c>
      <c r="F141" s="234" t="s">
        <v>198</v>
      </c>
      <c r="G141" s="231"/>
      <c r="H141" s="235">
        <v>7.5</v>
      </c>
      <c r="I141" s="231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168</v>
      </c>
      <c r="AU141" s="240" t="s">
        <v>84</v>
      </c>
      <c r="AV141" s="13" t="s">
        <v>84</v>
      </c>
      <c r="AW141" s="13" t="s">
        <v>32</v>
      </c>
      <c r="AX141" s="13" t="s">
        <v>82</v>
      </c>
      <c r="AY141" s="240" t="s">
        <v>160</v>
      </c>
    </row>
    <row r="142" spans="1:65" s="2" customFormat="1" ht="21.75" customHeight="1">
      <c r="A142" s="32"/>
      <c r="B142" s="33"/>
      <c r="C142" s="218" t="s">
        <v>199</v>
      </c>
      <c r="D142" s="218" t="s">
        <v>162</v>
      </c>
      <c r="E142" s="219" t="s">
        <v>200</v>
      </c>
      <c r="F142" s="220" t="s">
        <v>201</v>
      </c>
      <c r="G142" s="221" t="s">
        <v>195</v>
      </c>
      <c r="H142" s="222">
        <v>7.5</v>
      </c>
      <c r="I142" s="223">
        <v>434</v>
      </c>
      <c r="J142" s="223">
        <f>ROUND(I142*H142,2)</f>
        <v>3255</v>
      </c>
      <c r="K142" s="220" t="s">
        <v>173</v>
      </c>
      <c r="L142" s="38"/>
      <c r="M142" s="224" t="s">
        <v>1</v>
      </c>
      <c r="N142" s="225" t="s">
        <v>40</v>
      </c>
      <c r="O142" s="226">
        <v>1.479</v>
      </c>
      <c r="P142" s="226">
        <f>O142*H142</f>
        <v>11.092500000000001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28" t="s">
        <v>166</v>
      </c>
      <c r="AT142" s="228" t="s">
        <v>162</v>
      </c>
      <c r="AU142" s="228" t="s">
        <v>84</v>
      </c>
      <c r="AY142" s="17" t="s">
        <v>160</v>
      </c>
      <c r="BE142" s="229">
        <f>IF(N142="základní",J142,0)</f>
        <v>3255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7" t="s">
        <v>82</v>
      </c>
      <c r="BK142" s="229">
        <f>ROUND(I142*H142,2)</f>
        <v>3255</v>
      </c>
      <c r="BL142" s="17" t="s">
        <v>166</v>
      </c>
      <c r="BM142" s="228" t="s">
        <v>202</v>
      </c>
    </row>
    <row r="143" spans="1:47" s="2" customFormat="1" ht="12">
      <c r="A143" s="32"/>
      <c r="B143" s="33"/>
      <c r="C143" s="34"/>
      <c r="D143" s="232" t="s">
        <v>175</v>
      </c>
      <c r="E143" s="34"/>
      <c r="F143" s="241" t="s">
        <v>203</v>
      </c>
      <c r="G143" s="34"/>
      <c r="H143" s="34"/>
      <c r="I143" s="34"/>
      <c r="J143" s="34"/>
      <c r="K143" s="34"/>
      <c r="L143" s="38"/>
      <c r="M143" s="242"/>
      <c r="N143" s="243"/>
      <c r="O143" s="84"/>
      <c r="P143" s="84"/>
      <c r="Q143" s="84"/>
      <c r="R143" s="84"/>
      <c r="S143" s="84"/>
      <c r="T143" s="85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175</v>
      </c>
      <c r="AU143" s="17" t="s">
        <v>84</v>
      </c>
    </row>
    <row r="144" spans="1:51" s="13" customFormat="1" ht="12">
      <c r="A144" s="13"/>
      <c r="B144" s="230"/>
      <c r="C144" s="231"/>
      <c r="D144" s="232" t="s">
        <v>168</v>
      </c>
      <c r="E144" s="233" t="s">
        <v>1</v>
      </c>
      <c r="F144" s="234" t="s">
        <v>204</v>
      </c>
      <c r="G144" s="231"/>
      <c r="H144" s="235">
        <v>7.5</v>
      </c>
      <c r="I144" s="231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168</v>
      </c>
      <c r="AU144" s="240" t="s">
        <v>84</v>
      </c>
      <c r="AV144" s="13" t="s">
        <v>84</v>
      </c>
      <c r="AW144" s="13" t="s">
        <v>32</v>
      </c>
      <c r="AX144" s="13" t="s">
        <v>82</v>
      </c>
      <c r="AY144" s="240" t="s">
        <v>160</v>
      </c>
    </row>
    <row r="145" spans="1:63" s="12" customFormat="1" ht="22.8" customHeight="1">
      <c r="A145" s="12"/>
      <c r="B145" s="203"/>
      <c r="C145" s="204"/>
      <c r="D145" s="205" t="s">
        <v>74</v>
      </c>
      <c r="E145" s="216" t="s">
        <v>205</v>
      </c>
      <c r="F145" s="216" t="s">
        <v>206</v>
      </c>
      <c r="G145" s="204"/>
      <c r="H145" s="204"/>
      <c r="I145" s="204"/>
      <c r="J145" s="217">
        <f>BK145</f>
        <v>295.68</v>
      </c>
      <c r="K145" s="204"/>
      <c r="L145" s="208"/>
      <c r="M145" s="209"/>
      <c r="N145" s="210"/>
      <c r="O145" s="210"/>
      <c r="P145" s="211">
        <f>SUM(P146:P148)</f>
        <v>0.44799999999999995</v>
      </c>
      <c r="Q145" s="210"/>
      <c r="R145" s="211">
        <f>SUM(R146:R148)</f>
        <v>0.002632</v>
      </c>
      <c r="S145" s="210"/>
      <c r="T145" s="212">
        <f>SUM(T146:T148)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3" t="s">
        <v>82</v>
      </c>
      <c r="AT145" s="214" t="s">
        <v>74</v>
      </c>
      <c r="AU145" s="214" t="s">
        <v>82</v>
      </c>
      <c r="AY145" s="213" t="s">
        <v>160</v>
      </c>
      <c r="BK145" s="215">
        <f>SUM(BK146:BK148)</f>
        <v>295.68</v>
      </c>
    </row>
    <row r="146" spans="1:65" s="2" customFormat="1" ht="21.75" customHeight="1">
      <c r="A146" s="32"/>
      <c r="B146" s="33"/>
      <c r="C146" s="218" t="s">
        <v>207</v>
      </c>
      <c r="D146" s="218" t="s">
        <v>162</v>
      </c>
      <c r="E146" s="219" t="s">
        <v>208</v>
      </c>
      <c r="F146" s="220" t="s">
        <v>209</v>
      </c>
      <c r="G146" s="221" t="s">
        <v>165</v>
      </c>
      <c r="H146" s="222">
        <v>5.6</v>
      </c>
      <c r="I146" s="223">
        <v>52.8</v>
      </c>
      <c r="J146" s="223">
        <f>ROUND(I146*H146,2)</f>
        <v>295.68</v>
      </c>
      <c r="K146" s="220" t="s">
        <v>173</v>
      </c>
      <c r="L146" s="38"/>
      <c r="M146" s="224" t="s">
        <v>1</v>
      </c>
      <c r="N146" s="225" t="s">
        <v>40</v>
      </c>
      <c r="O146" s="226">
        <v>0.08</v>
      </c>
      <c r="P146" s="226">
        <f>O146*H146</f>
        <v>0.44799999999999995</v>
      </c>
      <c r="Q146" s="226">
        <v>0.00047</v>
      </c>
      <c r="R146" s="226">
        <f>Q146*H146</f>
        <v>0.002632</v>
      </c>
      <c r="S146" s="226">
        <v>0</v>
      </c>
      <c r="T146" s="227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28" t="s">
        <v>166</v>
      </c>
      <c r="AT146" s="228" t="s">
        <v>162</v>
      </c>
      <c r="AU146" s="228" t="s">
        <v>84</v>
      </c>
      <c r="AY146" s="17" t="s">
        <v>160</v>
      </c>
      <c r="BE146" s="229">
        <f>IF(N146="základní",J146,0)</f>
        <v>295.68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7" t="s">
        <v>82</v>
      </c>
      <c r="BK146" s="229">
        <f>ROUND(I146*H146,2)</f>
        <v>295.68</v>
      </c>
      <c r="BL146" s="17" t="s">
        <v>166</v>
      </c>
      <c r="BM146" s="228" t="s">
        <v>210</v>
      </c>
    </row>
    <row r="147" spans="1:47" s="2" customFormat="1" ht="12">
      <c r="A147" s="32"/>
      <c r="B147" s="33"/>
      <c r="C147" s="34"/>
      <c r="D147" s="232" t="s">
        <v>175</v>
      </c>
      <c r="E147" s="34"/>
      <c r="F147" s="241" t="s">
        <v>211</v>
      </c>
      <c r="G147" s="34"/>
      <c r="H147" s="34"/>
      <c r="I147" s="34"/>
      <c r="J147" s="34"/>
      <c r="K147" s="34"/>
      <c r="L147" s="38"/>
      <c r="M147" s="242"/>
      <c r="N147" s="243"/>
      <c r="O147" s="84"/>
      <c r="P147" s="84"/>
      <c r="Q147" s="84"/>
      <c r="R147" s="84"/>
      <c r="S147" s="84"/>
      <c r="T147" s="85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175</v>
      </c>
      <c r="AU147" s="17" t="s">
        <v>84</v>
      </c>
    </row>
    <row r="148" spans="1:51" s="13" customFormat="1" ht="12">
      <c r="A148" s="13"/>
      <c r="B148" s="230"/>
      <c r="C148" s="231"/>
      <c r="D148" s="232" t="s">
        <v>168</v>
      </c>
      <c r="E148" s="233" t="s">
        <v>1</v>
      </c>
      <c r="F148" s="234" t="s">
        <v>212</v>
      </c>
      <c r="G148" s="231"/>
      <c r="H148" s="235">
        <v>5.6</v>
      </c>
      <c r="I148" s="231"/>
      <c r="J148" s="231"/>
      <c r="K148" s="231"/>
      <c r="L148" s="236"/>
      <c r="M148" s="253"/>
      <c r="N148" s="254"/>
      <c r="O148" s="254"/>
      <c r="P148" s="254"/>
      <c r="Q148" s="254"/>
      <c r="R148" s="254"/>
      <c r="S148" s="254"/>
      <c r="T148" s="25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0" t="s">
        <v>168</v>
      </c>
      <c r="AU148" s="240" t="s">
        <v>84</v>
      </c>
      <c r="AV148" s="13" t="s">
        <v>84</v>
      </c>
      <c r="AW148" s="13" t="s">
        <v>32</v>
      </c>
      <c r="AX148" s="13" t="s">
        <v>82</v>
      </c>
      <c r="AY148" s="240" t="s">
        <v>160</v>
      </c>
    </row>
    <row r="149" spans="1:31" s="2" customFormat="1" ht="6.95" customHeight="1">
      <c r="A149" s="32"/>
      <c r="B149" s="59"/>
      <c r="C149" s="60"/>
      <c r="D149" s="60"/>
      <c r="E149" s="60"/>
      <c r="F149" s="60"/>
      <c r="G149" s="60"/>
      <c r="H149" s="60"/>
      <c r="I149" s="60"/>
      <c r="J149" s="60"/>
      <c r="K149" s="60"/>
      <c r="L149" s="38"/>
      <c r="M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</row>
  </sheetData>
  <sheetProtection password="CC35" sheet="1" objects="1" scenarios="1" formatColumns="0" formatRows="0" autoFilter="0"/>
  <autoFilter ref="C122:K14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84</v>
      </c>
    </row>
    <row r="4" spans="2:46" s="1" customFormat="1" ht="24.95" customHeight="1">
      <c r="B4" s="20"/>
      <c r="D4" s="141" t="s">
        <v>132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14</v>
      </c>
      <c r="L6" s="20"/>
    </row>
    <row r="7" spans="2:12" s="1" customFormat="1" ht="16.5" customHeight="1">
      <c r="B7" s="20"/>
      <c r="E7" s="144" t="str">
        <f>'Rekapitulace stavby'!K6</f>
        <v>Svratouch, protipovodňové úpravy potoka Řivnáč</v>
      </c>
      <c r="F7" s="143"/>
      <c r="G7" s="143"/>
      <c r="H7" s="143"/>
      <c r="L7" s="20"/>
    </row>
    <row r="8" spans="2:12" s="1" customFormat="1" ht="12" customHeight="1">
      <c r="B8" s="20"/>
      <c r="D8" s="143" t="s">
        <v>133</v>
      </c>
      <c r="L8" s="20"/>
    </row>
    <row r="9" spans="1:31" s="2" customFormat="1" ht="16.5" customHeight="1">
      <c r="A9" s="32"/>
      <c r="B9" s="38"/>
      <c r="C9" s="32"/>
      <c r="D9" s="32"/>
      <c r="E9" s="144" t="s">
        <v>134</v>
      </c>
      <c r="F9" s="32"/>
      <c r="G9" s="32"/>
      <c r="H9" s="32"/>
      <c r="I9" s="32"/>
      <c r="J9" s="32"/>
      <c r="K9" s="32"/>
      <c r="L9" s="56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8"/>
      <c r="C10" s="32"/>
      <c r="D10" s="143" t="s">
        <v>135</v>
      </c>
      <c r="E10" s="32"/>
      <c r="F10" s="32"/>
      <c r="G10" s="32"/>
      <c r="H10" s="32"/>
      <c r="I10" s="32"/>
      <c r="J10" s="32"/>
      <c r="K10" s="32"/>
      <c r="L10" s="56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8"/>
      <c r="C11" s="32"/>
      <c r="D11" s="32"/>
      <c r="E11" s="145" t="s">
        <v>213</v>
      </c>
      <c r="F11" s="32"/>
      <c r="G11" s="32"/>
      <c r="H11" s="32"/>
      <c r="I11" s="32"/>
      <c r="J11" s="32"/>
      <c r="K11" s="32"/>
      <c r="L11" s="56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8"/>
      <c r="C12" s="32"/>
      <c r="D12" s="32"/>
      <c r="E12" s="32"/>
      <c r="F12" s="32"/>
      <c r="G12" s="32"/>
      <c r="H12" s="32"/>
      <c r="I12" s="32"/>
      <c r="J12" s="32"/>
      <c r="K12" s="32"/>
      <c r="L12" s="56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8"/>
      <c r="C13" s="32"/>
      <c r="D13" s="143" t="s">
        <v>16</v>
      </c>
      <c r="E13" s="32"/>
      <c r="F13" s="134" t="s">
        <v>1</v>
      </c>
      <c r="G13" s="32"/>
      <c r="H13" s="32"/>
      <c r="I13" s="143" t="s">
        <v>17</v>
      </c>
      <c r="J13" s="134" t="s">
        <v>1</v>
      </c>
      <c r="K13" s="32"/>
      <c r="L13" s="56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43" t="s">
        <v>18</v>
      </c>
      <c r="E14" s="32"/>
      <c r="F14" s="134" t="s">
        <v>19</v>
      </c>
      <c r="G14" s="32"/>
      <c r="H14" s="32"/>
      <c r="I14" s="143" t="s">
        <v>20</v>
      </c>
      <c r="J14" s="146" t="str">
        <f>'Rekapitulace stavby'!AN8</f>
        <v>23. 10. 2020</v>
      </c>
      <c r="K14" s="32"/>
      <c r="L14" s="56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8" customHeight="1">
      <c r="A15" s="32"/>
      <c r="B15" s="38"/>
      <c r="C15" s="32"/>
      <c r="D15" s="32"/>
      <c r="E15" s="32"/>
      <c r="F15" s="32"/>
      <c r="G15" s="32"/>
      <c r="H15" s="32"/>
      <c r="I15" s="32"/>
      <c r="J15" s="32"/>
      <c r="K15" s="32"/>
      <c r="L15" s="56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8"/>
      <c r="C16" s="32"/>
      <c r="D16" s="143" t="s">
        <v>22</v>
      </c>
      <c r="E16" s="32"/>
      <c r="F16" s="32"/>
      <c r="G16" s="32"/>
      <c r="H16" s="32"/>
      <c r="I16" s="143" t="s">
        <v>23</v>
      </c>
      <c r="J16" s="134" t="s">
        <v>1</v>
      </c>
      <c r="K16" s="32"/>
      <c r="L16" s="56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8"/>
      <c r="C17" s="32"/>
      <c r="D17" s="32"/>
      <c r="E17" s="134" t="s">
        <v>24</v>
      </c>
      <c r="F17" s="32"/>
      <c r="G17" s="32"/>
      <c r="H17" s="32"/>
      <c r="I17" s="143" t="s">
        <v>25</v>
      </c>
      <c r="J17" s="134" t="s">
        <v>1</v>
      </c>
      <c r="K17" s="32"/>
      <c r="L17" s="56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8"/>
      <c r="C18" s="32"/>
      <c r="D18" s="32"/>
      <c r="E18" s="32"/>
      <c r="F18" s="32"/>
      <c r="G18" s="32"/>
      <c r="H18" s="32"/>
      <c r="I18" s="32"/>
      <c r="J18" s="32"/>
      <c r="K18" s="32"/>
      <c r="L18" s="56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8"/>
      <c r="C19" s="32"/>
      <c r="D19" s="143" t="s">
        <v>26</v>
      </c>
      <c r="E19" s="32"/>
      <c r="F19" s="32"/>
      <c r="G19" s="32"/>
      <c r="H19" s="32"/>
      <c r="I19" s="143" t="s">
        <v>23</v>
      </c>
      <c r="J19" s="134" t="str">
        <f>'Rekapitulace stavby'!AN13</f>
        <v/>
      </c>
      <c r="K19" s="32"/>
      <c r="L19" s="56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8"/>
      <c r="C20" s="32"/>
      <c r="D20" s="32"/>
      <c r="E20" s="134" t="str">
        <f>'Rekapitulace stavby'!E14</f>
        <v xml:space="preserve"> </v>
      </c>
      <c r="F20" s="134"/>
      <c r="G20" s="134"/>
      <c r="H20" s="134"/>
      <c r="I20" s="143" t="s">
        <v>25</v>
      </c>
      <c r="J20" s="134" t="str">
        <f>'Rekapitulace stavby'!AN14</f>
        <v/>
      </c>
      <c r="K20" s="32"/>
      <c r="L20" s="56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8"/>
      <c r="C21" s="32"/>
      <c r="D21" s="32"/>
      <c r="E21" s="32"/>
      <c r="F21" s="32"/>
      <c r="G21" s="32"/>
      <c r="H21" s="32"/>
      <c r="I21" s="32"/>
      <c r="J21" s="32"/>
      <c r="K21" s="32"/>
      <c r="L21" s="56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8"/>
      <c r="C22" s="32"/>
      <c r="D22" s="143" t="s">
        <v>28</v>
      </c>
      <c r="E22" s="32"/>
      <c r="F22" s="32"/>
      <c r="G22" s="32"/>
      <c r="H22" s="32"/>
      <c r="I22" s="143" t="s">
        <v>23</v>
      </c>
      <c r="J22" s="134" t="s">
        <v>29</v>
      </c>
      <c r="K22" s="32"/>
      <c r="L22" s="56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8"/>
      <c r="C23" s="32"/>
      <c r="D23" s="32"/>
      <c r="E23" s="134" t="s">
        <v>30</v>
      </c>
      <c r="F23" s="32"/>
      <c r="G23" s="32"/>
      <c r="H23" s="32"/>
      <c r="I23" s="143" t="s">
        <v>25</v>
      </c>
      <c r="J23" s="134" t="s">
        <v>31</v>
      </c>
      <c r="K23" s="32"/>
      <c r="L23" s="56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8"/>
      <c r="C24" s="32"/>
      <c r="D24" s="32"/>
      <c r="E24" s="32"/>
      <c r="F24" s="32"/>
      <c r="G24" s="32"/>
      <c r="H24" s="32"/>
      <c r="I24" s="32"/>
      <c r="J24" s="32"/>
      <c r="K24" s="32"/>
      <c r="L24" s="5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8"/>
      <c r="C25" s="32"/>
      <c r="D25" s="143" t="s">
        <v>33</v>
      </c>
      <c r="E25" s="32"/>
      <c r="F25" s="32"/>
      <c r="G25" s="32"/>
      <c r="H25" s="32"/>
      <c r="I25" s="143" t="s">
        <v>23</v>
      </c>
      <c r="J25" s="134" t="s">
        <v>29</v>
      </c>
      <c r="K25" s="32"/>
      <c r="L25" s="56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8"/>
      <c r="C26" s="32"/>
      <c r="D26" s="32"/>
      <c r="E26" s="134" t="s">
        <v>30</v>
      </c>
      <c r="F26" s="32"/>
      <c r="G26" s="32"/>
      <c r="H26" s="32"/>
      <c r="I26" s="143" t="s">
        <v>25</v>
      </c>
      <c r="J26" s="134" t="s">
        <v>31</v>
      </c>
      <c r="K26" s="32"/>
      <c r="L26" s="56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8"/>
      <c r="C27" s="32"/>
      <c r="D27" s="32"/>
      <c r="E27" s="32"/>
      <c r="F27" s="32"/>
      <c r="G27" s="32"/>
      <c r="H27" s="32"/>
      <c r="I27" s="32"/>
      <c r="J27" s="32"/>
      <c r="K27" s="32"/>
      <c r="L27" s="56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8"/>
      <c r="C28" s="32"/>
      <c r="D28" s="143" t="s">
        <v>34</v>
      </c>
      <c r="E28" s="32"/>
      <c r="F28" s="32"/>
      <c r="G28" s="32"/>
      <c r="H28" s="32"/>
      <c r="I28" s="32"/>
      <c r="J28" s="32"/>
      <c r="K28" s="32"/>
      <c r="L28" s="56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47"/>
      <c r="B29" s="148"/>
      <c r="C29" s="147"/>
      <c r="D29" s="147"/>
      <c r="E29" s="149" t="s">
        <v>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2"/>
      <c r="B30" s="38"/>
      <c r="C30" s="32"/>
      <c r="D30" s="32"/>
      <c r="E30" s="32"/>
      <c r="F30" s="32"/>
      <c r="G30" s="32"/>
      <c r="H30" s="32"/>
      <c r="I30" s="32"/>
      <c r="J30" s="32"/>
      <c r="K30" s="32"/>
      <c r="L30" s="56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51"/>
      <c r="E31" s="151"/>
      <c r="F31" s="151"/>
      <c r="G31" s="151"/>
      <c r="H31" s="151"/>
      <c r="I31" s="151"/>
      <c r="J31" s="151"/>
      <c r="K31" s="151"/>
      <c r="L31" s="56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8"/>
      <c r="C32" s="32"/>
      <c r="D32" s="152" t="s">
        <v>35</v>
      </c>
      <c r="E32" s="32"/>
      <c r="F32" s="32"/>
      <c r="G32" s="32"/>
      <c r="H32" s="32"/>
      <c r="I32" s="32"/>
      <c r="J32" s="153">
        <f>ROUND(J127,2)</f>
        <v>257511.48</v>
      </c>
      <c r="K32" s="32"/>
      <c r="L32" s="56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8"/>
      <c r="C33" s="32"/>
      <c r="D33" s="151"/>
      <c r="E33" s="151"/>
      <c r="F33" s="151"/>
      <c r="G33" s="151"/>
      <c r="H33" s="151"/>
      <c r="I33" s="151"/>
      <c r="J33" s="151"/>
      <c r="K33" s="151"/>
      <c r="L33" s="56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32"/>
      <c r="F34" s="154" t="s">
        <v>37</v>
      </c>
      <c r="G34" s="32"/>
      <c r="H34" s="32"/>
      <c r="I34" s="154" t="s">
        <v>36</v>
      </c>
      <c r="J34" s="154" t="s">
        <v>38</v>
      </c>
      <c r="K34" s="32"/>
      <c r="L34" s="56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8"/>
      <c r="C35" s="32"/>
      <c r="D35" s="155" t="s">
        <v>39</v>
      </c>
      <c r="E35" s="143" t="s">
        <v>40</v>
      </c>
      <c r="F35" s="156">
        <f>ROUND((SUM(BE127:BE231)),2)</f>
        <v>257511.48</v>
      </c>
      <c r="G35" s="32"/>
      <c r="H35" s="32"/>
      <c r="I35" s="157">
        <v>0.21</v>
      </c>
      <c r="J35" s="156">
        <f>ROUND(((SUM(BE127:BE231))*I35),2)</f>
        <v>54077.41</v>
      </c>
      <c r="K35" s="32"/>
      <c r="L35" s="56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8"/>
      <c r="C36" s="32"/>
      <c r="D36" s="32"/>
      <c r="E36" s="143" t="s">
        <v>41</v>
      </c>
      <c r="F36" s="156">
        <f>ROUND((SUM(BF127:BF231)),2)</f>
        <v>0</v>
      </c>
      <c r="G36" s="32"/>
      <c r="H36" s="32"/>
      <c r="I36" s="157">
        <v>0.15</v>
      </c>
      <c r="J36" s="156">
        <f>ROUND(((SUM(BF127:BF231))*I36),2)</f>
        <v>0</v>
      </c>
      <c r="K36" s="32"/>
      <c r="L36" s="56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43" t="s">
        <v>42</v>
      </c>
      <c r="F37" s="156">
        <f>ROUND((SUM(BG127:BG231)),2)</f>
        <v>0</v>
      </c>
      <c r="G37" s="32"/>
      <c r="H37" s="32"/>
      <c r="I37" s="157">
        <v>0.21</v>
      </c>
      <c r="J37" s="156">
        <f>0</f>
        <v>0</v>
      </c>
      <c r="K37" s="32"/>
      <c r="L37" s="56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8"/>
      <c r="C38" s="32"/>
      <c r="D38" s="32"/>
      <c r="E38" s="143" t="s">
        <v>43</v>
      </c>
      <c r="F38" s="156">
        <f>ROUND((SUM(BH127:BH231)),2)</f>
        <v>0</v>
      </c>
      <c r="G38" s="32"/>
      <c r="H38" s="32"/>
      <c r="I38" s="157">
        <v>0.15</v>
      </c>
      <c r="J38" s="156">
        <f>0</f>
        <v>0</v>
      </c>
      <c r="K38" s="32"/>
      <c r="L38" s="56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8"/>
      <c r="C39" s="32"/>
      <c r="D39" s="32"/>
      <c r="E39" s="143" t="s">
        <v>44</v>
      </c>
      <c r="F39" s="156">
        <f>ROUND((SUM(BI127:BI231)),2)</f>
        <v>0</v>
      </c>
      <c r="G39" s="32"/>
      <c r="H39" s="32"/>
      <c r="I39" s="157">
        <v>0</v>
      </c>
      <c r="J39" s="156">
        <f>0</f>
        <v>0</v>
      </c>
      <c r="K39" s="32"/>
      <c r="L39" s="56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8"/>
      <c r="C40" s="32"/>
      <c r="D40" s="32"/>
      <c r="E40" s="32"/>
      <c r="F40" s="32"/>
      <c r="G40" s="32"/>
      <c r="H40" s="32"/>
      <c r="I40" s="32"/>
      <c r="J40" s="32"/>
      <c r="K40" s="32"/>
      <c r="L40" s="56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8"/>
      <c r="C41" s="158"/>
      <c r="D41" s="159" t="s">
        <v>45</v>
      </c>
      <c r="E41" s="160"/>
      <c r="F41" s="160"/>
      <c r="G41" s="161" t="s">
        <v>46</v>
      </c>
      <c r="H41" s="162" t="s">
        <v>47</v>
      </c>
      <c r="I41" s="160"/>
      <c r="J41" s="163">
        <f>SUM(J32:J39)</f>
        <v>311588.89</v>
      </c>
      <c r="K41" s="164"/>
      <c r="L41" s="56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8"/>
      <c r="C42" s="32"/>
      <c r="D42" s="32"/>
      <c r="E42" s="32"/>
      <c r="F42" s="32"/>
      <c r="G42" s="32"/>
      <c r="H42" s="32"/>
      <c r="I42" s="32"/>
      <c r="J42" s="32"/>
      <c r="K42" s="32"/>
      <c r="L42" s="56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6"/>
      <c r="D50" s="165" t="s">
        <v>48</v>
      </c>
      <c r="E50" s="166"/>
      <c r="F50" s="166"/>
      <c r="G50" s="165" t="s">
        <v>49</v>
      </c>
      <c r="H50" s="166"/>
      <c r="I50" s="166"/>
      <c r="J50" s="166"/>
      <c r="K50" s="166"/>
      <c r="L50" s="56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2"/>
      <c r="B61" s="38"/>
      <c r="C61" s="32"/>
      <c r="D61" s="167" t="s">
        <v>50</v>
      </c>
      <c r="E61" s="168"/>
      <c r="F61" s="169" t="s">
        <v>51</v>
      </c>
      <c r="G61" s="167" t="s">
        <v>50</v>
      </c>
      <c r="H61" s="168"/>
      <c r="I61" s="168"/>
      <c r="J61" s="170" t="s">
        <v>51</v>
      </c>
      <c r="K61" s="168"/>
      <c r="L61" s="56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2"/>
      <c r="B65" s="38"/>
      <c r="C65" s="32"/>
      <c r="D65" s="165" t="s">
        <v>52</v>
      </c>
      <c r="E65" s="171"/>
      <c r="F65" s="171"/>
      <c r="G65" s="165" t="s">
        <v>53</v>
      </c>
      <c r="H65" s="171"/>
      <c r="I65" s="171"/>
      <c r="J65" s="171"/>
      <c r="K65" s="171"/>
      <c r="L65" s="56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2"/>
      <c r="B76" s="38"/>
      <c r="C76" s="32"/>
      <c r="D76" s="167" t="s">
        <v>50</v>
      </c>
      <c r="E76" s="168"/>
      <c r="F76" s="169" t="s">
        <v>51</v>
      </c>
      <c r="G76" s="167" t="s">
        <v>50</v>
      </c>
      <c r="H76" s="168"/>
      <c r="I76" s="168"/>
      <c r="J76" s="170" t="s">
        <v>51</v>
      </c>
      <c r="K76" s="168"/>
      <c r="L76" s="56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56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56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3" t="s">
        <v>137</v>
      </c>
      <c r="D82" s="34"/>
      <c r="E82" s="34"/>
      <c r="F82" s="34"/>
      <c r="G82" s="34"/>
      <c r="H82" s="34"/>
      <c r="I82" s="34"/>
      <c r="J82" s="34"/>
      <c r="K82" s="34"/>
      <c r="L82" s="56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9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76" t="str">
        <f>E7</f>
        <v>Svratouch, protipovodňové úpravy potoka Řivnáč</v>
      </c>
      <c r="F85" s="29"/>
      <c r="G85" s="29"/>
      <c r="H85" s="29"/>
      <c r="I85" s="34"/>
      <c r="J85" s="34"/>
      <c r="K85" s="34"/>
      <c r="L85" s="56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2"/>
      <c r="B87" s="33"/>
      <c r="C87" s="34"/>
      <c r="D87" s="34"/>
      <c r="E87" s="176" t="s">
        <v>134</v>
      </c>
      <c r="F87" s="34"/>
      <c r="G87" s="34"/>
      <c r="H87" s="34"/>
      <c r="I87" s="34"/>
      <c r="J87" s="34"/>
      <c r="K87" s="34"/>
      <c r="L87" s="56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9" t="s">
        <v>135</v>
      </c>
      <c r="D88" s="34"/>
      <c r="E88" s="34"/>
      <c r="F88" s="34"/>
      <c r="G88" s="34"/>
      <c r="H88" s="34"/>
      <c r="I88" s="34"/>
      <c r="J88" s="34"/>
      <c r="K88" s="34"/>
      <c r="L88" s="56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69" t="str">
        <f>E11</f>
        <v>SO 01.1 - Rozšíření koryta pod mostem v ř.km 1,715-1,740</v>
      </c>
      <c r="F89" s="34"/>
      <c r="G89" s="34"/>
      <c r="H89" s="34"/>
      <c r="I89" s="34"/>
      <c r="J89" s="34"/>
      <c r="K89" s="34"/>
      <c r="L89" s="56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9" t="s">
        <v>18</v>
      </c>
      <c r="D91" s="34"/>
      <c r="E91" s="34"/>
      <c r="F91" s="26" t="str">
        <f>F14</f>
        <v>Svratouch</v>
      </c>
      <c r="G91" s="34"/>
      <c r="H91" s="34"/>
      <c r="I91" s="29" t="s">
        <v>20</v>
      </c>
      <c r="J91" s="72" t="str">
        <f>IF(J14="","",J14)</f>
        <v>23. 10. 2020</v>
      </c>
      <c r="K91" s="34"/>
      <c r="L91" s="56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customHeight="1">
      <c r="A93" s="32"/>
      <c r="B93" s="33"/>
      <c r="C93" s="29" t="s">
        <v>22</v>
      </c>
      <c r="D93" s="34"/>
      <c r="E93" s="34"/>
      <c r="F93" s="26" t="str">
        <f>E17</f>
        <v>Obec Svratouch</v>
      </c>
      <c r="G93" s="34"/>
      <c r="H93" s="34"/>
      <c r="I93" s="29" t="s">
        <v>28</v>
      </c>
      <c r="J93" s="30" t="str">
        <f>E23</f>
        <v>Envicons, s.r.o.</v>
      </c>
      <c r="K93" s="34"/>
      <c r="L93" s="56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15" customHeight="1">
      <c r="A94" s="32"/>
      <c r="B94" s="33"/>
      <c r="C94" s="29" t="s">
        <v>26</v>
      </c>
      <c r="D94" s="34"/>
      <c r="E94" s="34"/>
      <c r="F94" s="26" t="str">
        <f>IF(E20="","",E20)</f>
        <v xml:space="preserve"> </v>
      </c>
      <c r="G94" s="34"/>
      <c r="H94" s="34"/>
      <c r="I94" s="29" t="s">
        <v>33</v>
      </c>
      <c r="J94" s="30" t="str">
        <f>E26</f>
        <v>Envicons, s.r.o.</v>
      </c>
      <c r="K94" s="34"/>
      <c r="L94" s="56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77" t="s">
        <v>138</v>
      </c>
      <c r="D96" s="178"/>
      <c r="E96" s="178"/>
      <c r="F96" s="178"/>
      <c r="G96" s="178"/>
      <c r="H96" s="178"/>
      <c r="I96" s="178"/>
      <c r="J96" s="179" t="s">
        <v>139</v>
      </c>
      <c r="K96" s="178"/>
      <c r="L96" s="56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8" customHeight="1">
      <c r="A98" s="32"/>
      <c r="B98" s="33"/>
      <c r="C98" s="180" t="s">
        <v>140</v>
      </c>
      <c r="D98" s="34"/>
      <c r="E98" s="34"/>
      <c r="F98" s="34"/>
      <c r="G98" s="34"/>
      <c r="H98" s="34"/>
      <c r="I98" s="34"/>
      <c r="J98" s="103">
        <f>J127</f>
        <v>257511.48</v>
      </c>
      <c r="K98" s="34"/>
      <c r="L98" s="56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141</v>
      </c>
    </row>
    <row r="99" spans="1:31" s="9" customFormat="1" ht="24.95" customHeight="1">
      <c r="A99" s="9"/>
      <c r="B99" s="181"/>
      <c r="C99" s="182"/>
      <c r="D99" s="183" t="s">
        <v>142</v>
      </c>
      <c r="E99" s="184"/>
      <c r="F99" s="184"/>
      <c r="G99" s="184"/>
      <c r="H99" s="184"/>
      <c r="I99" s="184"/>
      <c r="J99" s="185">
        <f>J128</f>
        <v>257511.48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7"/>
      <c r="C100" s="126"/>
      <c r="D100" s="188" t="s">
        <v>143</v>
      </c>
      <c r="E100" s="189"/>
      <c r="F100" s="189"/>
      <c r="G100" s="189"/>
      <c r="H100" s="189"/>
      <c r="I100" s="189"/>
      <c r="J100" s="190">
        <f>J129</f>
        <v>59616.700000000004</v>
      </c>
      <c r="K100" s="126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26"/>
      <c r="D101" s="188" t="s">
        <v>214</v>
      </c>
      <c r="E101" s="189"/>
      <c r="F101" s="189"/>
      <c r="G101" s="189"/>
      <c r="H101" s="189"/>
      <c r="I101" s="189"/>
      <c r="J101" s="190">
        <f>J204</f>
        <v>70870</v>
      </c>
      <c r="K101" s="126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26"/>
      <c r="D102" s="188" t="s">
        <v>215</v>
      </c>
      <c r="E102" s="189"/>
      <c r="F102" s="189"/>
      <c r="G102" s="189"/>
      <c r="H102" s="189"/>
      <c r="I102" s="189"/>
      <c r="J102" s="190">
        <f>J210</f>
        <v>62248.56</v>
      </c>
      <c r="K102" s="126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26"/>
      <c r="D103" s="188" t="s">
        <v>216</v>
      </c>
      <c r="E103" s="189"/>
      <c r="F103" s="189"/>
      <c r="G103" s="189"/>
      <c r="H103" s="189"/>
      <c r="I103" s="189"/>
      <c r="J103" s="190">
        <f>J218</f>
        <v>18560.16</v>
      </c>
      <c r="K103" s="126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26"/>
      <c r="D104" s="188" t="s">
        <v>144</v>
      </c>
      <c r="E104" s="189"/>
      <c r="F104" s="189"/>
      <c r="G104" s="189"/>
      <c r="H104" s="189"/>
      <c r="I104" s="189"/>
      <c r="J104" s="190">
        <f>J223</f>
        <v>29682</v>
      </c>
      <c r="K104" s="126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26"/>
      <c r="D105" s="188" t="s">
        <v>217</v>
      </c>
      <c r="E105" s="189"/>
      <c r="F105" s="189"/>
      <c r="G105" s="189"/>
      <c r="H105" s="189"/>
      <c r="I105" s="189"/>
      <c r="J105" s="190">
        <f>J229</f>
        <v>16534.06</v>
      </c>
      <c r="K105" s="126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56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56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56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3" t="s">
        <v>145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9" t="s">
        <v>14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4"/>
      <c r="D115" s="34"/>
      <c r="E115" s="176" t="str">
        <f>E7</f>
        <v>Svratouch, protipovodňové úpravy potoka Řivnáč</v>
      </c>
      <c r="F115" s="29"/>
      <c r="G115" s="29"/>
      <c r="H115" s="29"/>
      <c r="I115" s="34"/>
      <c r="J115" s="34"/>
      <c r="K115" s="34"/>
      <c r="L115" s="56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21"/>
      <c r="C116" s="29" t="s">
        <v>133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6.5" customHeight="1">
      <c r="A117" s="32"/>
      <c r="B117" s="33"/>
      <c r="C117" s="34"/>
      <c r="D117" s="34"/>
      <c r="E117" s="176" t="s">
        <v>134</v>
      </c>
      <c r="F117" s="34"/>
      <c r="G117" s="34"/>
      <c r="H117" s="34"/>
      <c r="I117" s="34"/>
      <c r="J117" s="34"/>
      <c r="K117" s="34"/>
      <c r="L117" s="56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9" t="s">
        <v>135</v>
      </c>
      <c r="D118" s="34"/>
      <c r="E118" s="34"/>
      <c r="F118" s="34"/>
      <c r="G118" s="34"/>
      <c r="H118" s="34"/>
      <c r="I118" s="34"/>
      <c r="J118" s="34"/>
      <c r="K118" s="34"/>
      <c r="L118" s="56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4"/>
      <c r="D119" s="34"/>
      <c r="E119" s="69" t="str">
        <f>E11</f>
        <v>SO 01.1 - Rozšíření koryta pod mostem v ř.km 1,715-1,740</v>
      </c>
      <c r="F119" s="34"/>
      <c r="G119" s="34"/>
      <c r="H119" s="34"/>
      <c r="I119" s="34"/>
      <c r="J119" s="34"/>
      <c r="K119" s="34"/>
      <c r="L119" s="56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9" t="s">
        <v>18</v>
      </c>
      <c r="D121" s="34"/>
      <c r="E121" s="34"/>
      <c r="F121" s="26" t="str">
        <f>F14</f>
        <v>Svratouch</v>
      </c>
      <c r="G121" s="34"/>
      <c r="H121" s="34"/>
      <c r="I121" s="29" t="s">
        <v>20</v>
      </c>
      <c r="J121" s="72" t="str">
        <f>IF(J14="","",J14)</f>
        <v>23. 10. 2020</v>
      </c>
      <c r="K121" s="34"/>
      <c r="L121" s="56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15" customHeight="1">
      <c r="A123" s="32"/>
      <c r="B123" s="33"/>
      <c r="C123" s="29" t="s">
        <v>22</v>
      </c>
      <c r="D123" s="34"/>
      <c r="E123" s="34"/>
      <c r="F123" s="26" t="str">
        <f>E17</f>
        <v>Obec Svratouch</v>
      </c>
      <c r="G123" s="34"/>
      <c r="H123" s="34"/>
      <c r="I123" s="29" t="s">
        <v>28</v>
      </c>
      <c r="J123" s="30" t="str">
        <f>E23</f>
        <v>Envicons, s.r.o.</v>
      </c>
      <c r="K123" s="34"/>
      <c r="L123" s="56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15" customHeight="1">
      <c r="A124" s="32"/>
      <c r="B124" s="33"/>
      <c r="C124" s="29" t="s">
        <v>26</v>
      </c>
      <c r="D124" s="34"/>
      <c r="E124" s="34"/>
      <c r="F124" s="26" t="str">
        <f>IF(E20="","",E20)</f>
        <v xml:space="preserve"> </v>
      </c>
      <c r="G124" s="34"/>
      <c r="H124" s="34"/>
      <c r="I124" s="29" t="s">
        <v>33</v>
      </c>
      <c r="J124" s="30" t="str">
        <f>E26</f>
        <v>Envicons, s.r.o.</v>
      </c>
      <c r="K124" s="34"/>
      <c r="L124" s="56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" customHeight="1">
      <c r="A125" s="32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92"/>
      <c r="B126" s="193"/>
      <c r="C126" s="194" t="s">
        <v>146</v>
      </c>
      <c r="D126" s="195" t="s">
        <v>60</v>
      </c>
      <c r="E126" s="195" t="s">
        <v>56</v>
      </c>
      <c r="F126" s="195" t="s">
        <v>57</v>
      </c>
      <c r="G126" s="195" t="s">
        <v>147</v>
      </c>
      <c r="H126" s="195" t="s">
        <v>148</v>
      </c>
      <c r="I126" s="195" t="s">
        <v>149</v>
      </c>
      <c r="J126" s="195" t="s">
        <v>139</v>
      </c>
      <c r="K126" s="196" t="s">
        <v>150</v>
      </c>
      <c r="L126" s="197"/>
      <c r="M126" s="93" t="s">
        <v>1</v>
      </c>
      <c r="N126" s="94" t="s">
        <v>39</v>
      </c>
      <c r="O126" s="94" t="s">
        <v>151</v>
      </c>
      <c r="P126" s="94" t="s">
        <v>152</v>
      </c>
      <c r="Q126" s="94" t="s">
        <v>153</v>
      </c>
      <c r="R126" s="94" t="s">
        <v>154</v>
      </c>
      <c r="S126" s="94" t="s">
        <v>155</v>
      </c>
      <c r="T126" s="95" t="s">
        <v>156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pans="1:63" s="2" customFormat="1" ht="22.8" customHeight="1">
      <c r="A127" s="32"/>
      <c r="B127" s="33"/>
      <c r="C127" s="100" t="s">
        <v>157</v>
      </c>
      <c r="D127" s="34"/>
      <c r="E127" s="34"/>
      <c r="F127" s="34"/>
      <c r="G127" s="34"/>
      <c r="H127" s="34"/>
      <c r="I127" s="34"/>
      <c r="J127" s="198">
        <f>BK127</f>
        <v>257511.48</v>
      </c>
      <c r="K127" s="34"/>
      <c r="L127" s="38"/>
      <c r="M127" s="96"/>
      <c r="N127" s="199"/>
      <c r="O127" s="97"/>
      <c r="P127" s="200">
        <f>P128</f>
        <v>413.15002699999997</v>
      </c>
      <c r="Q127" s="97"/>
      <c r="R127" s="200">
        <f>R128</f>
        <v>60.787232</v>
      </c>
      <c r="S127" s="97"/>
      <c r="T127" s="201">
        <f>T128</f>
        <v>25.5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74</v>
      </c>
      <c r="AU127" s="17" t="s">
        <v>141</v>
      </c>
      <c r="BK127" s="202">
        <f>BK128</f>
        <v>257511.48</v>
      </c>
    </row>
    <row r="128" spans="1:63" s="12" customFormat="1" ht="25.9" customHeight="1">
      <c r="A128" s="12"/>
      <c r="B128" s="203"/>
      <c r="C128" s="204"/>
      <c r="D128" s="205" t="s">
        <v>74</v>
      </c>
      <c r="E128" s="206" t="s">
        <v>158</v>
      </c>
      <c r="F128" s="206" t="s">
        <v>159</v>
      </c>
      <c r="G128" s="204"/>
      <c r="H128" s="204"/>
      <c r="I128" s="204"/>
      <c r="J128" s="207">
        <f>BK128</f>
        <v>257511.48</v>
      </c>
      <c r="K128" s="204"/>
      <c r="L128" s="208"/>
      <c r="M128" s="209"/>
      <c r="N128" s="210"/>
      <c r="O128" s="210"/>
      <c r="P128" s="211">
        <f>P129+P204+P210+P218+P223+P229</f>
        <v>413.15002699999997</v>
      </c>
      <c r="Q128" s="210"/>
      <c r="R128" s="211">
        <f>R129+R204+R210+R218+R223+R229</f>
        <v>60.787232</v>
      </c>
      <c r="S128" s="210"/>
      <c r="T128" s="212">
        <f>T129+T204+T210+T218+T223+T229</f>
        <v>25.5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82</v>
      </c>
      <c r="AT128" s="214" t="s">
        <v>74</v>
      </c>
      <c r="AU128" s="214" t="s">
        <v>75</v>
      </c>
      <c r="AY128" s="213" t="s">
        <v>160</v>
      </c>
      <c r="BK128" s="215">
        <f>BK129+BK204+BK210+BK218+BK223+BK229</f>
        <v>257511.48</v>
      </c>
    </row>
    <row r="129" spans="1:63" s="12" customFormat="1" ht="22.8" customHeight="1">
      <c r="A129" s="12"/>
      <c r="B129" s="203"/>
      <c r="C129" s="204"/>
      <c r="D129" s="205" t="s">
        <v>74</v>
      </c>
      <c r="E129" s="216" t="s">
        <v>82</v>
      </c>
      <c r="F129" s="216" t="s">
        <v>161</v>
      </c>
      <c r="G129" s="204"/>
      <c r="H129" s="204"/>
      <c r="I129" s="204"/>
      <c r="J129" s="217">
        <f>BK129</f>
        <v>59616.700000000004</v>
      </c>
      <c r="K129" s="204"/>
      <c r="L129" s="208"/>
      <c r="M129" s="209"/>
      <c r="N129" s="210"/>
      <c r="O129" s="210"/>
      <c r="P129" s="211">
        <f>SUM(P130:P203)</f>
        <v>30.146874999999998</v>
      </c>
      <c r="Q129" s="210"/>
      <c r="R129" s="211">
        <f>SUM(R130:R203)</f>
        <v>0</v>
      </c>
      <c r="S129" s="210"/>
      <c r="T129" s="212">
        <f>SUM(T130:T203)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82</v>
      </c>
      <c r="AT129" s="214" t="s">
        <v>74</v>
      </c>
      <c r="AU129" s="214" t="s">
        <v>82</v>
      </c>
      <c r="AY129" s="213" t="s">
        <v>160</v>
      </c>
      <c r="BK129" s="215">
        <f>SUM(BK130:BK203)</f>
        <v>59616.700000000004</v>
      </c>
    </row>
    <row r="130" spans="1:65" s="2" customFormat="1" ht="21.75" customHeight="1">
      <c r="A130" s="32"/>
      <c r="B130" s="33"/>
      <c r="C130" s="218" t="s">
        <v>82</v>
      </c>
      <c r="D130" s="218" t="s">
        <v>162</v>
      </c>
      <c r="E130" s="219" t="s">
        <v>218</v>
      </c>
      <c r="F130" s="220" t="s">
        <v>219</v>
      </c>
      <c r="G130" s="221" t="s">
        <v>195</v>
      </c>
      <c r="H130" s="222">
        <v>25.95</v>
      </c>
      <c r="I130" s="223">
        <v>167</v>
      </c>
      <c r="J130" s="223">
        <f>ROUND(I130*H130,2)</f>
        <v>4333.65</v>
      </c>
      <c r="K130" s="220" t="s">
        <v>173</v>
      </c>
      <c r="L130" s="38"/>
      <c r="M130" s="224" t="s">
        <v>1</v>
      </c>
      <c r="N130" s="225" t="s">
        <v>40</v>
      </c>
      <c r="O130" s="226">
        <v>0.249</v>
      </c>
      <c r="P130" s="226">
        <f>O130*H130</f>
        <v>6.46155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28" t="s">
        <v>166</v>
      </c>
      <c r="AT130" s="228" t="s">
        <v>162</v>
      </c>
      <c r="AU130" s="228" t="s">
        <v>84</v>
      </c>
      <c r="AY130" s="17" t="s">
        <v>160</v>
      </c>
      <c r="BE130" s="229">
        <f>IF(N130="základní",J130,0)</f>
        <v>4333.65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7" t="s">
        <v>82</v>
      </c>
      <c r="BK130" s="229">
        <f>ROUND(I130*H130,2)</f>
        <v>4333.65</v>
      </c>
      <c r="BL130" s="17" t="s">
        <v>166</v>
      </c>
      <c r="BM130" s="228" t="s">
        <v>220</v>
      </c>
    </row>
    <row r="131" spans="1:47" s="2" customFormat="1" ht="12">
      <c r="A131" s="32"/>
      <c r="B131" s="33"/>
      <c r="C131" s="34"/>
      <c r="D131" s="232" t="s">
        <v>175</v>
      </c>
      <c r="E131" s="34"/>
      <c r="F131" s="241" t="s">
        <v>221</v>
      </c>
      <c r="G131" s="34"/>
      <c r="H131" s="34"/>
      <c r="I131" s="34"/>
      <c r="J131" s="34"/>
      <c r="K131" s="34"/>
      <c r="L131" s="38"/>
      <c r="M131" s="242"/>
      <c r="N131" s="243"/>
      <c r="O131" s="84"/>
      <c r="P131" s="84"/>
      <c r="Q131" s="84"/>
      <c r="R131" s="84"/>
      <c r="S131" s="84"/>
      <c r="T131" s="85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175</v>
      </c>
      <c r="AU131" s="17" t="s">
        <v>84</v>
      </c>
    </row>
    <row r="132" spans="1:51" s="13" customFormat="1" ht="12">
      <c r="A132" s="13"/>
      <c r="B132" s="230"/>
      <c r="C132" s="231"/>
      <c r="D132" s="232" t="s">
        <v>168</v>
      </c>
      <c r="E132" s="233" t="s">
        <v>1</v>
      </c>
      <c r="F132" s="234" t="s">
        <v>222</v>
      </c>
      <c r="G132" s="231"/>
      <c r="H132" s="235">
        <v>25.95</v>
      </c>
      <c r="I132" s="231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168</v>
      </c>
      <c r="AU132" s="240" t="s">
        <v>84</v>
      </c>
      <c r="AV132" s="13" t="s">
        <v>84</v>
      </c>
      <c r="AW132" s="13" t="s">
        <v>32</v>
      </c>
      <c r="AX132" s="13" t="s">
        <v>82</v>
      </c>
      <c r="AY132" s="240" t="s">
        <v>160</v>
      </c>
    </row>
    <row r="133" spans="1:51" s="14" customFormat="1" ht="12">
      <c r="A133" s="14"/>
      <c r="B133" s="244"/>
      <c r="C133" s="245"/>
      <c r="D133" s="232" t="s">
        <v>168</v>
      </c>
      <c r="E133" s="246" t="s">
        <v>1</v>
      </c>
      <c r="F133" s="247" t="s">
        <v>223</v>
      </c>
      <c r="G133" s="245"/>
      <c r="H133" s="246" t="s">
        <v>1</v>
      </c>
      <c r="I133" s="245"/>
      <c r="J133" s="245"/>
      <c r="K133" s="245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168</v>
      </c>
      <c r="AU133" s="252" t="s">
        <v>84</v>
      </c>
      <c r="AV133" s="14" t="s">
        <v>82</v>
      </c>
      <c r="AW133" s="14" t="s">
        <v>32</v>
      </c>
      <c r="AX133" s="14" t="s">
        <v>75</v>
      </c>
      <c r="AY133" s="252" t="s">
        <v>160</v>
      </c>
    </row>
    <row r="134" spans="1:51" s="14" customFormat="1" ht="12">
      <c r="A134" s="14"/>
      <c r="B134" s="244"/>
      <c r="C134" s="245"/>
      <c r="D134" s="232" t="s">
        <v>168</v>
      </c>
      <c r="E134" s="246" t="s">
        <v>1</v>
      </c>
      <c r="F134" s="247" t="s">
        <v>224</v>
      </c>
      <c r="G134" s="245"/>
      <c r="H134" s="246" t="s">
        <v>1</v>
      </c>
      <c r="I134" s="245"/>
      <c r="J134" s="245"/>
      <c r="K134" s="245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168</v>
      </c>
      <c r="AU134" s="252" t="s">
        <v>84</v>
      </c>
      <c r="AV134" s="14" t="s">
        <v>82</v>
      </c>
      <c r="AW134" s="14" t="s">
        <v>32</v>
      </c>
      <c r="AX134" s="14" t="s">
        <v>75</v>
      </c>
      <c r="AY134" s="252" t="s">
        <v>160</v>
      </c>
    </row>
    <row r="135" spans="1:65" s="2" customFormat="1" ht="21.75" customHeight="1">
      <c r="A135" s="32"/>
      <c r="B135" s="33"/>
      <c r="C135" s="218" t="s">
        <v>84</v>
      </c>
      <c r="D135" s="218" t="s">
        <v>162</v>
      </c>
      <c r="E135" s="219" t="s">
        <v>225</v>
      </c>
      <c r="F135" s="220" t="s">
        <v>226</v>
      </c>
      <c r="G135" s="221" t="s">
        <v>195</v>
      </c>
      <c r="H135" s="222">
        <v>8.65</v>
      </c>
      <c r="I135" s="223">
        <v>347</v>
      </c>
      <c r="J135" s="223">
        <f>ROUND(I135*H135,2)</f>
        <v>3001.55</v>
      </c>
      <c r="K135" s="220" t="s">
        <v>173</v>
      </c>
      <c r="L135" s="38"/>
      <c r="M135" s="224" t="s">
        <v>1</v>
      </c>
      <c r="N135" s="225" t="s">
        <v>40</v>
      </c>
      <c r="O135" s="226">
        <v>0.516</v>
      </c>
      <c r="P135" s="226">
        <f>O135*H135</f>
        <v>4.4634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28" t="s">
        <v>166</v>
      </c>
      <c r="AT135" s="228" t="s">
        <v>162</v>
      </c>
      <c r="AU135" s="228" t="s">
        <v>84</v>
      </c>
      <c r="AY135" s="17" t="s">
        <v>160</v>
      </c>
      <c r="BE135" s="229">
        <f>IF(N135="základní",J135,0)</f>
        <v>3001.55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7" t="s">
        <v>82</v>
      </c>
      <c r="BK135" s="229">
        <f>ROUND(I135*H135,2)</f>
        <v>3001.55</v>
      </c>
      <c r="BL135" s="17" t="s">
        <v>166</v>
      </c>
      <c r="BM135" s="228" t="s">
        <v>227</v>
      </c>
    </row>
    <row r="136" spans="1:47" s="2" customFormat="1" ht="12">
      <c r="A136" s="32"/>
      <c r="B136" s="33"/>
      <c r="C136" s="34"/>
      <c r="D136" s="232" t="s">
        <v>175</v>
      </c>
      <c r="E136" s="34"/>
      <c r="F136" s="241" t="s">
        <v>228</v>
      </c>
      <c r="G136" s="34"/>
      <c r="H136" s="34"/>
      <c r="I136" s="34"/>
      <c r="J136" s="34"/>
      <c r="K136" s="34"/>
      <c r="L136" s="38"/>
      <c r="M136" s="242"/>
      <c r="N136" s="243"/>
      <c r="O136" s="84"/>
      <c r="P136" s="84"/>
      <c r="Q136" s="84"/>
      <c r="R136" s="84"/>
      <c r="S136" s="84"/>
      <c r="T136" s="85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175</v>
      </c>
      <c r="AU136" s="17" t="s">
        <v>84</v>
      </c>
    </row>
    <row r="137" spans="1:51" s="13" customFormat="1" ht="12">
      <c r="A137" s="13"/>
      <c r="B137" s="230"/>
      <c r="C137" s="231"/>
      <c r="D137" s="232" t="s">
        <v>168</v>
      </c>
      <c r="E137" s="233" t="s">
        <v>1</v>
      </c>
      <c r="F137" s="234" t="s">
        <v>229</v>
      </c>
      <c r="G137" s="231"/>
      <c r="H137" s="235">
        <v>8.65</v>
      </c>
      <c r="I137" s="231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168</v>
      </c>
      <c r="AU137" s="240" t="s">
        <v>84</v>
      </c>
      <c r="AV137" s="13" t="s">
        <v>84</v>
      </c>
      <c r="AW137" s="13" t="s">
        <v>32</v>
      </c>
      <c r="AX137" s="13" t="s">
        <v>82</v>
      </c>
      <c r="AY137" s="240" t="s">
        <v>160</v>
      </c>
    </row>
    <row r="138" spans="1:51" s="14" customFormat="1" ht="12">
      <c r="A138" s="14"/>
      <c r="B138" s="244"/>
      <c r="C138" s="245"/>
      <c r="D138" s="232" t="s">
        <v>168</v>
      </c>
      <c r="E138" s="246" t="s">
        <v>1</v>
      </c>
      <c r="F138" s="247" t="s">
        <v>223</v>
      </c>
      <c r="G138" s="245"/>
      <c r="H138" s="246" t="s">
        <v>1</v>
      </c>
      <c r="I138" s="245"/>
      <c r="J138" s="245"/>
      <c r="K138" s="245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168</v>
      </c>
      <c r="AU138" s="252" t="s">
        <v>84</v>
      </c>
      <c r="AV138" s="14" t="s">
        <v>82</v>
      </c>
      <c r="AW138" s="14" t="s">
        <v>32</v>
      </c>
      <c r="AX138" s="14" t="s">
        <v>75</v>
      </c>
      <c r="AY138" s="252" t="s">
        <v>160</v>
      </c>
    </row>
    <row r="139" spans="1:51" s="14" customFormat="1" ht="12">
      <c r="A139" s="14"/>
      <c r="B139" s="244"/>
      <c r="C139" s="245"/>
      <c r="D139" s="232" t="s">
        <v>168</v>
      </c>
      <c r="E139" s="246" t="s">
        <v>1</v>
      </c>
      <c r="F139" s="247" t="s">
        <v>230</v>
      </c>
      <c r="G139" s="245"/>
      <c r="H139" s="246" t="s">
        <v>1</v>
      </c>
      <c r="I139" s="245"/>
      <c r="J139" s="245"/>
      <c r="K139" s="245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168</v>
      </c>
      <c r="AU139" s="252" t="s">
        <v>84</v>
      </c>
      <c r="AV139" s="14" t="s">
        <v>82</v>
      </c>
      <c r="AW139" s="14" t="s">
        <v>32</v>
      </c>
      <c r="AX139" s="14" t="s">
        <v>75</v>
      </c>
      <c r="AY139" s="252" t="s">
        <v>160</v>
      </c>
    </row>
    <row r="140" spans="1:65" s="2" customFormat="1" ht="21.75" customHeight="1">
      <c r="A140" s="32"/>
      <c r="B140" s="33"/>
      <c r="C140" s="218" t="s">
        <v>178</v>
      </c>
      <c r="D140" s="218" t="s">
        <v>162</v>
      </c>
      <c r="E140" s="219" t="s">
        <v>231</v>
      </c>
      <c r="F140" s="220" t="s">
        <v>232</v>
      </c>
      <c r="G140" s="221" t="s">
        <v>195</v>
      </c>
      <c r="H140" s="222">
        <v>24.225</v>
      </c>
      <c r="I140" s="223">
        <v>259</v>
      </c>
      <c r="J140" s="223">
        <f>ROUND(I140*H140,2)</f>
        <v>6274.28</v>
      </c>
      <c r="K140" s="220" t="s">
        <v>173</v>
      </c>
      <c r="L140" s="38"/>
      <c r="M140" s="224" t="s">
        <v>1</v>
      </c>
      <c r="N140" s="225" t="s">
        <v>40</v>
      </c>
      <c r="O140" s="226">
        <v>0.087</v>
      </c>
      <c r="P140" s="226">
        <f>O140*H140</f>
        <v>2.107575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28" t="s">
        <v>166</v>
      </c>
      <c r="AT140" s="228" t="s">
        <v>162</v>
      </c>
      <c r="AU140" s="228" t="s">
        <v>84</v>
      </c>
      <c r="AY140" s="17" t="s">
        <v>160</v>
      </c>
      <c r="BE140" s="229">
        <f>IF(N140="základní",J140,0)</f>
        <v>6274.28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7" t="s">
        <v>82</v>
      </c>
      <c r="BK140" s="229">
        <f>ROUND(I140*H140,2)</f>
        <v>6274.28</v>
      </c>
      <c r="BL140" s="17" t="s">
        <v>166</v>
      </c>
      <c r="BM140" s="228" t="s">
        <v>233</v>
      </c>
    </row>
    <row r="141" spans="1:47" s="2" customFormat="1" ht="12">
      <c r="A141" s="32"/>
      <c r="B141" s="33"/>
      <c r="C141" s="34"/>
      <c r="D141" s="232" t="s">
        <v>175</v>
      </c>
      <c r="E141" s="34"/>
      <c r="F141" s="241" t="s">
        <v>234</v>
      </c>
      <c r="G141" s="34"/>
      <c r="H141" s="34"/>
      <c r="I141" s="34"/>
      <c r="J141" s="34"/>
      <c r="K141" s="34"/>
      <c r="L141" s="38"/>
      <c r="M141" s="242"/>
      <c r="N141" s="243"/>
      <c r="O141" s="84"/>
      <c r="P141" s="84"/>
      <c r="Q141" s="84"/>
      <c r="R141" s="84"/>
      <c r="S141" s="84"/>
      <c r="T141" s="85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175</v>
      </c>
      <c r="AU141" s="17" t="s">
        <v>84</v>
      </c>
    </row>
    <row r="142" spans="1:51" s="13" customFormat="1" ht="12">
      <c r="A142" s="13"/>
      <c r="B142" s="230"/>
      <c r="C142" s="231"/>
      <c r="D142" s="232" t="s">
        <v>168</v>
      </c>
      <c r="E142" s="233" t="s">
        <v>1</v>
      </c>
      <c r="F142" s="234" t="s">
        <v>235</v>
      </c>
      <c r="G142" s="231"/>
      <c r="H142" s="235">
        <v>24.225</v>
      </c>
      <c r="I142" s="231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168</v>
      </c>
      <c r="AU142" s="240" t="s">
        <v>84</v>
      </c>
      <c r="AV142" s="13" t="s">
        <v>84</v>
      </c>
      <c r="AW142" s="13" t="s">
        <v>32</v>
      </c>
      <c r="AX142" s="13" t="s">
        <v>82</v>
      </c>
      <c r="AY142" s="240" t="s">
        <v>160</v>
      </c>
    </row>
    <row r="143" spans="1:51" s="14" customFormat="1" ht="12">
      <c r="A143" s="14"/>
      <c r="B143" s="244"/>
      <c r="C143" s="245"/>
      <c r="D143" s="232" t="s">
        <v>168</v>
      </c>
      <c r="E143" s="246" t="s">
        <v>1</v>
      </c>
      <c r="F143" s="247" t="s">
        <v>236</v>
      </c>
      <c r="G143" s="245"/>
      <c r="H143" s="246" t="s">
        <v>1</v>
      </c>
      <c r="I143" s="245"/>
      <c r="J143" s="245"/>
      <c r="K143" s="245"/>
      <c r="L143" s="248"/>
      <c r="M143" s="249"/>
      <c r="N143" s="250"/>
      <c r="O143" s="250"/>
      <c r="P143" s="250"/>
      <c r="Q143" s="250"/>
      <c r="R143" s="250"/>
      <c r="S143" s="250"/>
      <c r="T143" s="25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2" t="s">
        <v>168</v>
      </c>
      <c r="AU143" s="252" t="s">
        <v>84</v>
      </c>
      <c r="AV143" s="14" t="s">
        <v>82</v>
      </c>
      <c r="AW143" s="14" t="s">
        <v>32</v>
      </c>
      <c r="AX143" s="14" t="s">
        <v>75</v>
      </c>
      <c r="AY143" s="252" t="s">
        <v>160</v>
      </c>
    </row>
    <row r="144" spans="1:51" s="14" customFormat="1" ht="12">
      <c r="A144" s="14"/>
      <c r="B144" s="244"/>
      <c r="C144" s="245"/>
      <c r="D144" s="232" t="s">
        <v>168</v>
      </c>
      <c r="E144" s="246" t="s">
        <v>1</v>
      </c>
      <c r="F144" s="247" t="s">
        <v>223</v>
      </c>
      <c r="G144" s="245"/>
      <c r="H144" s="246" t="s">
        <v>1</v>
      </c>
      <c r="I144" s="245"/>
      <c r="J144" s="245"/>
      <c r="K144" s="245"/>
      <c r="L144" s="248"/>
      <c r="M144" s="249"/>
      <c r="N144" s="250"/>
      <c r="O144" s="250"/>
      <c r="P144" s="250"/>
      <c r="Q144" s="250"/>
      <c r="R144" s="250"/>
      <c r="S144" s="250"/>
      <c r="T144" s="25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168</v>
      </c>
      <c r="AU144" s="252" t="s">
        <v>84</v>
      </c>
      <c r="AV144" s="14" t="s">
        <v>82</v>
      </c>
      <c r="AW144" s="14" t="s">
        <v>32</v>
      </c>
      <c r="AX144" s="14" t="s">
        <v>75</v>
      </c>
      <c r="AY144" s="252" t="s">
        <v>160</v>
      </c>
    </row>
    <row r="145" spans="1:51" s="14" customFormat="1" ht="12">
      <c r="A145" s="14"/>
      <c r="B145" s="244"/>
      <c r="C145" s="245"/>
      <c r="D145" s="232" t="s">
        <v>168</v>
      </c>
      <c r="E145" s="246" t="s">
        <v>1</v>
      </c>
      <c r="F145" s="247" t="s">
        <v>224</v>
      </c>
      <c r="G145" s="245"/>
      <c r="H145" s="246" t="s">
        <v>1</v>
      </c>
      <c r="I145" s="245"/>
      <c r="J145" s="245"/>
      <c r="K145" s="245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168</v>
      </c>
      <c r="AU145" s="252" t="s">
        <v>84</v>
      </c>
      <c r="AV145" s="14" t="s">
        <v>82</v>
      </c>
      <c r="AW145" s="14" t="s">
        <v>32</v>
      </c>
      <c r="AX145" s="14" t="s">
        <v>75</v>
      </c>
      <c r="AY145" s="252" t="s">
        <v>160</v>
      </c>
    </row>
    <row r="146" spans="1:65" s="2" customFormat="1" ht="33" customHeight="1">
      <c r="A146" s="32"/>
      <c r="B146" s="33"/>
      <c r="C146" s="218" t="s">
        <v>166</v>
      </c>
      <c r="D146" s="218" t="s">
        <v>162</v>
      </c>
      <c r="E146" s="219" t="s">
        <v>237</v>
      </c>
      <c r="F146" s="220" t="s">
        <v>238</v>
      </c>
      <c r="G146" s="221" t="s">
        <v>195</v>
      </c>
      <c r="H146" s="222">
        <v>484.5</v>
      </c>
      <c r="I146" s="223">
        <v>19.8</v>
      </c>
      <c r="J146" s="223">
        <f>ROUND(I146*H146,2)</f>
        <v>9593.1</v>
      </c>
      <c r="K146" s="220" t="s">
        <v>173</v>
      </c>
      <c r="L146" s="38"/>
      <c r="M146" s="224" t="s">
        <v>1</v>
      </c>
      <c r="N146" s="225" t="s">
        <v>40</v>
      </c>
      <c r="O146" s="226">
        <v>0.005</v>
      </c>
      <c r="P146" s="226">
        <f>O146*H146</f>
        <v>2.4225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28" t="s">
        <v>166</v>
      </c>
      <c r="AT146" s="228" t="s">
        <v>162</v>
      </c>
      <c r="AU146" s="228" t="s">
        <v>84</v>
      </c>
      <c r="AY146" s="17" t="s">
        <v>160</v>
      </c>
      <c r="BE146" s="229">
        <f>IF(N146="základní",J146,0)</f>
        <v>9593.1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7" t="s">
        <v>82</v>
      </c>
      <c r="BK146" s="229">
        <f>ROUND(I146*H146,2)</f>
        <v>9593.1</v>
      </c>
      <c r="BL146" s="17" t="s">
        <v>166</v>
      </c>
      <c r="BM146" s="228" t="s">
        <v>239</v>
      </c>
    </row>
    <row r="147" spans="1:47" s="2" customFormat="1" ht="12">
      <c r="A147" s="32"/>
      <c r="B147" s="33"/>
      <c r="C147" s="34"/>
      <c r="D147" s="232" t="s">
        <v>175</v>
      </c>
      <c r="E147" s="34"/>
      <c r="F147" s="241" t="s">
        <v>240</v>
      </c>
      <c r="G147" s="34"/>
      <c r="H147" s="34"/>
      <c r="I147" s="34"/>
      <c r="J147" s="34"/>
      <c r="K147" s="34"/>
      <c r="L147" s="38"/>
      <c r="M147" s="242"/>
      <c r="N147" s="243"/>
      <c r="O147" s="84"/>
      <c r="P147" s="84"/>
      <c r="Q147" s="84"/>
      <c r="R147" s="84"/>
      <c r="S147" s="84"/>
      <c r="T147" s="85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175</v>
      </c>
      <c r="AU147" s="17" t="s">
        <v>84</v>
      </c>
    </row>
    <row r="148" spans="1:51" s="13" customFormat="1" ht="12">
      <c r="A148" s="13"/>
      <c r="B148" s="230"/>
      <c r="C148" s="231"/>
      <c r="D148" s="232" t="s">
        <v>168</v>
      </c>
      <c r="E148" s="233" t="s">
        <v>1</v>
      </c>
      <c r="F148" s="234" t="s">
        <v>241</v>
      </c>
      <c r="G148" s="231"/>
      <c r="H148" s="235">
        <v>484.5</v>
      </c>
      <c r="I148" s="231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0" t="s">
        <v>168</v>
      </c>
      <c r="AU148" s="240" t="s">
        <v>84</v>
      </c>
      <c r="AV148" s="13" t="s">
        <v>84</v>
      </c>
      <c r="AW148" s="13" t="s">
        <v>32</v>
      </c>
      <c r="AX148" s="13" t="s">
        <v>82</v>
      </c>
      <c r="AY148" s="240" t="s">
        <v>160</v>
      </c>
    </row>
    <row r="149" spans="1:51" s="14" customFormat="1" ht="12">
      <c r="A149" s="14"/>
      <c r="B149" s="244"/>
      <c r="C149" s="245"/>
      <c r="D149" s="232" t="s">
        <v>168</v>
      </c>
      <c r="E149" s="246" t="s">
        <v>1</v>
      </c>
      <c r="F149" s="247" t="s">
        <v>242</v>
      </c>
      <c r="G149" s="245"/>
      <c r="H149" s="246" t="s">
        <v>1</v>
      </c>
      <c r="I149" s="245"/>
      <c r="J149" s="245"/>
      <c r="K149" s="245"/>
      <c r="L149" s="248"/>
      <c r="M149" s="249"/>
      <c r="N149" s="250"/>
      <c r="O149" s="250"/>
      <c r="P149" s="250"/>
      <c r="Q149" s="250"/>
      <c r="R149" s="250"/>
      <c r="S149" s="250"/>
      <c r="T149" s="25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2" t="s">
        <v>168</v>
      </c>
      <c r="AU149" s="252" t="s">
        <v>84</v>
      </c>
      <c r="AV149" s="14" t="s">
        <v>82</v>
      </c>
      <c r="AW149" s="14" t="s">
        <v>32</v>
      </c>
      <c r="AX149" s="14" t="s">
        <v>75</v>
      </c>
      <c r="AY149" s="252" t="s">
        <v>160</v>
      </c>
    </row>
    <row r="150" spans="1:51" s="14" customFormat="1" ht="12">
      <c r="A150" s="14"/>
      <c r="B150" s="244"/>
      <c r="C150" s="245"/>
      <c r="D150" s="232" t="s">
        <v>168</v>
      </c>
      <c r="E150" s="246" t="s">
        <v>1</v>
      </c>
      <c r="F150" s="247" t="s">
        <v>223</v>
      </c>
      <c r="G150" s="245"/>
      <c r="H150" s="246" t="s">
        <v>1</v>
      </c>
      <c r="I150" s="245"/>
      <c r="J150" s="245"/>
      <c r="K150" s="245"/>
      <c r="L150" s="248"/>
      <c r="M150" s="249"/>
      <c r="N150" s="250"/>
      <c r="O150" s="250"/>
      <c r="P150" s="250"/>
      <c r="Q150" s="250"/>
      <c r="R150" s="250"/>
      <c r="S150" s="250"/>
      <c r="T150" s="25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2" t="s">
        <v>168</v>
      </c>
      <c r="AU150" s="252" t="s">
        <v>84</v>
      </c>
      <c r="AV150" s="14" t="s">
        <v>82</v>
      </c>
      <c r="AW150" s="14" t="s">
        <v>32</v>
      </c>
      <c r="AX150" s="14" t="s">
        <v>75</v>
      </c>
      <c r="AY150" s="252" t="s">
        <v>160</v>
      </c>
    </row>
    <row r="151" spans="1:51" s="14" customFormat="1" ht="12">
      <c r="A151" s="14"/>
      <c r="B151" s="244"/>
      <c r="C151" s="245"/>
      <c r="D151" s="232" t="s">
        <v>168</v>
      </c>
      <c r="E151" s="246" t="s">
        <v>1</v>
      </c>
      <c r="F151" s="247" t="s">
        <v>224</v>
      </c>
      <c r="G151" s="245"/>
      <c r="H151" s="246" t="s">
        <v>1</v>
      </c>
      <c r="I151" s="245"/>
      <c r="J151" s="245"/>
      <c r="K151" s="245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168</v>
      </c>
      <c r="AU151" s="252" t="s">
        <v>84</v>
      </c>
      <c r="AV151" s="14" t="s">
        <v>82</v>
      </c>
      <c r="AW151" s="14" t="s">
        <v>32</v>
      </c>
      <c r="AX151" s="14" t="s">
        <v>75</v>
      </c>
      <c r="AY151" s="252" t="s">
        <v>160</v>
      </c>
    </row>
    <row r="152" spans="1:65" s="2" customFormat="1" ht="21.75" customHeight="1">
      <c r="A152" s="32"/>
      <c r="B152" s="33"/>
      <c r="C152" s="218" t="s">
        <v>192</v>
      </c>
      <c r="D152" s="218" t="s">
        <v>162</v>
      </c>
      <c r="E152" s="219" t="s">
        <v>243</v>
      </c>
      <c r="F152" s="220" t="s">
        <v>244</v>
      </c>
      <c r="G152" s="221" t="s">
        <v>195</v>
      </c>
      <c r="H152" s="222">
        <v>8.075</v>
      </c>
      <c r="I152" s="223">
        <v>300</v>
      </c>
      <c r="J152" s="223">
        <f>ROUND(I152*H152,2)</f>
        <v>2422.5</v>
      </c>
      <c r="K152" s="220" t="s">
        <v>173</v>
      </c>
      <c r="L152" s="38"/>
      <c r="M152" s="224" t="s">
        <v>1</v>
      </c>
      <c r="N152" s="225" t="s">
        <v>40</v>
      </c>
      <c r="O152" s="226">
        <v>0.099</v>
      </c>
      <c r="P152" s="226">
        <f>O152*H152</f>
        <v>0.7994249999999999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28" t="s">
        <v>166</v>
      </c>
      <c r="AT152" s="228" t="s">
        <v>162</v>
      </c>
      <c r="AU152" s="228" t="s">
        <v>84</v>
      </c>
      <c r="AY152" s="17" t="s">
        <v>160</v>
      </c>
      <c r="BE152" s="229">
        <f>IF(N152="základní",J152,0)</f>
        <v>2422.5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7" t="s">
        <v>82</v>
      </c>
      <c r="BK152" s="229">
        <f>ROUND(I152*H152,2)</f>
        <v>2422.5</v>
      </c>
      <c r="BL152" s="17" t="s">
        <v>166</v>
      </c>
      <c r="BM152" s="228" t="s">
        <v>245</v>
      </c>
    </row>
    <row r="153" spans="1:47" s="2" customFormat="1" ht="12">
      <c r="A153" s="32"/>
      <c r="B153" s="33"/>
      <c r="C153" s="34"/>
      <c r="D153" s="232" t="s">
        <v>175</v>
      </c>
      <c r="E153" s="34"/>
      <c r="F153" s="241" t="s">
        <v>246</v>
      </c>
      <c r="G153" s="34"/>
      <c r="H153" s="34"/>
      <c r="I153" s="34"/>
      <c r="J153" s="34"/>
      <c r="K153" s="34"/>
      <c r="L153" s="38"/>
      <c r="M153" s="242"/>
      <c r="N153" s="243"/>
      <c r="O153" s="84"/>
      <c r="P153" s="84"/>
      <c r="Q153" s="84"/>
      <c r="R153" s="84"/>
      <c r="S153" s="84"/>
      <c r="T153" s="85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175</v>
      </c>
      <c r="AU153" s="17" t="s">
        <v>84</v>
      </c>
    </row>
    <row r="154" spans="1:51" s="13" customFormat="1" ht="12">
      <c r="A154" s="13"/>
      <c r="B154" s="230"/>
      <c r="C154" s="231"/>
      <c r="D154" s="232" t="s">
        <v>168</v>
      </c>
      <c r="E154" s="233" t="s">
        <v>1</v>
      </c>
      <c r="F154" s="234" t="s">
        <v>247</v>
      </c>
      <c r="G154" s="231"/>
      <c r="H154" s="235">
        <v>8.075</v>
      </c>
      <c r="I154" s="231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0" t="s">
        <v>168</v>
      </c>
      <c r="AU154" s="240" t="s">
        <v>84</v>
      </c>
      <c r="AV154" s="13" t="s">
        <v>84</v>
      </c>
      <c r="AW154" s="13" t="s">
        <v>32</v>
      </c>
      <c r="AX154" s="13" t="s">
        <v>82</v>
      </c>
      <c r="AY154" s="240" t="s">
        <v>160</v>
      </c>
    </row>
    <row r="155" spans="1:51" s="14" customFormat="1" ht="12">
      <c r="A155" s="14"/>
      <c r="B155" s="244"/>
      <c r="C155" s="245"/>
      <c r="D155" s="232" t="s">
        <v>168</v>
      </c>
      <c r="E155" s="246" t="s">
        <v>1</v>
      </c>
      <c r="F155" s="247" t="s">
        <v>242</v>
      </c>
      <c r="G155" s="245"/>
      <c r="H155" s="246" t="s">
        <v>1</v>
      </c>
      <c r="I155" s="245"/>
      <c r="J155" s="245"/>
      <c r="K155" s="245"/>
      <c r="L155" s="248"/>
      <c r="M155" s="249"/>
      <c r="N155" s="250"/>
      <c r="O155" s="250"/>
      <c r="P155" s="250"/>
      <c r="Q155" s="250"/>
      <c r="R155" s="250"/>
      <c r="S155" s="250"/>
      <c r="T155" s="25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2" t="s">
        <v>168</v>
      </c>
      <c r="AU155" s="252" t="s">
        <v>84</v>
      </c>
      <c r="AV155" s="14" t="s">
        <v>82</v>
      </c>
      <c r="AW155" s="14" t="s">
        <v>32</v>
      </c>
      <c r="AX155" s="14" t="s">
        <v>75</v>
      </c>
      <c r="AY155" s="252" t="s">
        <v>160</v>
      </c>
    </row>
    <row r="156" spans="1:51" s="14" customFormat="1" ht="12">
      <c r="A156" s="14"/>
      <c r="B156" s="244"/>
      <c r="C156" s="245"/>
      <c r="D156" s="232" t="s">
        <v>168</v>
      </c>
      <c r="E156" s="246" t="s">
        <v>1</v>
      </c>
      <c r="F156" s="247" t="s">
        <v>223</v>
      </c>
      <c r="G156" s="245"/>
      <c r="H156" s="246" t="s">
        <v>1</v>
      </c>
      <c r="I156" s="245"/>
      <c r="J156" s="245"/>
      <c r="K156" s="245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168</v>
      </c>
      <c r="AU156" s="252" t="s">
        <v>84</v>
      </c>
      <c r="AV156" s="14" t="s">
        <v>82</v>
      </c>
      <c r="AW156" s="14" t="s">
        <v>32</v>
      </c>
      <c r="AX156" s="14" t="s">
        <v>75</v>
      </c>
      <c r="AY156" s="252" t="s">
        <v>160</v>
      </c>
    </row>
    <row r="157" spans="1:51" s="14" customFormat="1" ht="12">
      <c r="A157" s="14"/>
      <c r="B157" s="244"/>
      <c r="C157" s="245"/>
      <c r="D157" s="232" t="s">
        <v>168</v>
      </c>
      <c r="E157" s="246" t="s">
        <v>1</v>
      </c>
      <c r="F157" s="247" t="s">
        <v>230</v>
      </c>
      <c r="G157" s="245"/>
      <c r="H157" s="246" t="s">
        <v>1</v>
      </c>
      <c r="I157" s="245"/>
      <c r="J157" s="245"/>
      <c r="K157" s="245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168</v>
      </c>
      <c r="AU157" s="252" t="s">
        <v>84</v>
      </c>
      <c r="AV157" s="14" t="s">
        <v>82</v>
      </c>
      <c r="AW157" s="14" t="s">
        <v>32</v>
      </c>
      <c r="AX157" s="14" t="s">
        <v>75</v>
      </c>
      <c r="AY157" s="252" t="s">
        <v>160</v>
      </c>
    </row>
    <row r="158" spans="1:65" s="2" customFormat="1" ht="33" customHeight="1">
      <c r="A158" s="32"/>
      <c r="B158" s="33"/>
      <c r="C158" s="218" t="s">
        <v>199</v>
      </c>
      <c r="D158" s="218" t="s">
        <v>162</v>
      </c>
      <c r="E158" s="219" t="s">
        <v>248</v>
      </c>
      <c r="F158" s="220" t="s">
        <v>249</v>
      </c>
      <c r="G158" s="221" t="s">
        <v>195</v>
      </c>
      <c r="H158" s="222">
        <v>161.5</v>
      </c>
      <c r="I158" s="223">
        <v>23.3</v>
      </c>
      <c r="J158" s="223">
        <f>ROUND(I158*H158,2)</f>
        <v>3762.95</v>
      </c>
      <c r="K158" s="220" t="s">
        <v>173</v>
      </c>
      <c r="L158" s="38"/>
      <c r="M158" s="224" t="s">
        <v>1</v>
      </c>
      <c r="N158" s="225" t="s">
        <v>40</v>
      </c>
      <c r="O158" s="226">
        <v>0.006</v>
      </c>
      <c r="P158" s="226">
        <f>O158*H158</f>
        <v>0.969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28" t="s">
        <v>166</v>
      </c>
      <c r="AT158" s="228" t="s">
        <v>162</v>
      </c>
      <c r="AU158" s="228" t="s">
        <v>84</v>
      </c>
      <c r="AY158" s="17" t="s">
        <v>160</v>
      </c>
      <c r="BE158" s="229">
        <f>IF(N158="základní",J158,0)</f>
        <v>3762.95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7" t="s">
        <v>82</v>
      </c>
      <c r="BK158" s="229">
        <f>ROUND(I158*H158,2)</f>
        <v>3762.95</v>
      </c>
      <c r="BL158" s="17" t="s">
        <v>166</v>
      </c>
      <c r="BM158" s="228" t="s">
        <v>250</v>
      </c>
    </row>
    <row r="159" spans="1:47" s="2" customFormat="1" ht="12">
      <c r="A159" s="32"/>
      <c r="B159" s="33"/>
      <c r="C159" s="34"/>
      <c r="D159" s="232" t="s">
        <v>175</v>
      </c>
      <c r="E159" s="34"/>
      <c r="F159" s="241" t="s">
        <v>251</v>
      </c>
      <c r="G159" s="34"/>
      <c r="H159" s="34"/>
      <c r="I159" s="34"/>
      <c r="J159" s="34"/>
      <c r="K159" s="34"/>
      <c r="L159" s="38"/>
      <c r="M159" s="242"/>
      <c r="N159" s="243"/>
      <c r="O159" s="84"/>
      <c r="P159" s="84"/>
      <c r="Q159" s="84"/>
      <c r="R159" s="84"/>
      <c r="S159" s="84"/>
      <c r="T159" s="85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175</v>
      </c>
      <c r="AU159" s="17" t="s">
        <v>84</v>
      </c>
    </row>
    <row r="160" spans="1:51" s="13" customFormat="1" ht="12">
      <c r="A160" s="13"/>
      <c r="B160" s="230"/>
      <c r="C160" s="231"/>
      <c r="D160" s="232" t="s">
        <v>168</v>
      </c>
      <c r="E160" s="233" t="s">
        <v>1</v>
      </c>
      <c r="F160" s="234" t="s">
        <v>252</v>
      </c>
      <c r="G160" s="231"/>
      <c r="H160" s="235">
        <v>161.5</v>
      </c>
      <c r="I160" s="231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168</v>
      </c>
      <c r="AU160" s="240" t="s">
        <v>84</v>
      </c>
      <c r="AV160" s="13" t="s">
        <v>84</v>
      </c>
      <c r="AW160" s="13" t="s">
        <v>32</v>
      </c>
      <c r="AX160" s="13" t="s">
        <v>82</v>
      </c>
      <c r="AY160" s="240" t="s">
        <v>160</v>
      </c>
    </row>
    <row r="161" spans="1:51" s="14" customFormat="1" ht="12">
      <c r="A161" s="14"/>
      <c r="B161" s="244"/>
      <c r="C161" s="245"/>
      <c r="D161" s="232" t="s">
        <v>168</v>
      </c>
      <c r="E161" s="246" t="s">
        <v>1</v>
      </c>
      <c r="F161" s="247" t="s">
        <v>242</v>
      </c>
      <c r="G161" s="245"/>
      <c r="H161" s="246" t="s">
        <v>1</v>
      </c>
      <c r="I161" s="245"/>
      <c r="J161" s="245"/>
      <c r="K161" s="245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168</v>
      </c>
      <c r="AU161" s="252" t="s">
        <v>84</v>
      </c>
      <c r="AV161" s="14" t="s">
        <v>82</v>
      </c>
      <c r="AW161" s="14" t="s">
        <v>32</v>
      </c>
      <c r="AX161" s="14" t="s">
        <v>75</v>
      </c>
      <c r="AY161" s="252" t="s">
        <v>160</v>
      </c>
    </row>
    <row r="162" spans="1:51" s="14" customFormat="1" ht="12">
      <c r="A162" s="14"/>
      <c r="B162" s="244"/>
      <c r="C162" s="245"/>
      <c r="D162" s="232" t="s">
        <v>168</v>
      </c>
      <c r="E162" s="246" t="s">
        <v>1</v>
      </c>
      <c r="F162" s="247" t="s">
        <v>223</v>
      </c>
      <c r="G162" s="245"/>
      <c r="H162" s="246" t="s">
        <v>1</v>
      </c>
      <c r="I162" s="245"/>
      <c r="J162" s="245"/>
      <c r="K162" s="245"/>
      <c r="L162" s="248"/>
      <c r="M162" s="249"/>
      <c r="N162" s="250"/>
      <c r="O162" s="250"/>
      <c r="P162" s="250"/>
      <c r="Q162" s="250"/>
      <c r="R162" s="250"/>
      <c r="S162" s="250"/>
      <c r="T162" s="25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2" t="s">
        <v>168</v>
      </c>
      <c r="AU162" s="252" t="s">
        <v>84</v>
      </c>
      <c r="AV162" s="14" t="s">
        <v>82</v>
      </c>
      <c r="AW162" s="14" t="s">
        <v>32</v>
      </c>
      <c r="AX162" s="14" t="s">
        <v>75</v>
      </c>
      <c r="AY162" s="252" t="s">
        <v>160</v>
      </c>
    </row>
    <row r="163" spans="1:51" s="14" customFormat="1" ht="12">
      <c r="A163" s="14"/>
      <c r="B163" s="244"/>
      <c r="C163" s="245"/>
      <c r="D163" s="232" t="s">
        <v>168</v>
      </c>
      <c r="E163" s="246" t="s">
        <v>1</v>
      </c>
      <c r="F163" s="247" t="s">
        <v>230</v>
      </c>
      <c r="G163" s="245"/>
      <c r="H163" s="246" t="s">
        <v>1</v>
      </c>
      <c r="I163" s="245"/>
      <c r="J163" s="245"/>
      <c r="K163" s="245"/>
      <c r="L163" s="248"/>
      <c r="M163" s="249"/>
      <c r="N163" s="250"/>
      <c r="O163" s="250"/>
      <c r="P163" s="250"/>
      <c r="Q163" s="250"/>
      <c r="R163" s="250"/>
      <c r="S163" s="250"/>
      <c r="T163" s="25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2" t="s">
        <v>168</v>
      </c>
      <c r="AU163" s="252" t="s">
        <v>84</v>
      </c>
      <c r="AV163" s="14" t="s">
        <v>82</v>
      </c>
      <c r="AW163" s="14" t="s">
        <v>32</v>
      </c>
      <c r="AX163" s="14" t="s">
        <v>75</v>
      </c>
      <c r="AY163" s="252" t="s">
        <v>160</v>
      </c>
    </row>
    <row r="164" spans="1:65" s="2" customFormat="1" ht="21.75" customHeight="1">
      <c r="A164" s="32"/>
      <c r="B164" s="33"/>
      <c r="C164" s="218" t="s">
        <v>207</v>
      </c>
      <c r="D164" s="218" t="s">
        <v>162</v>
      </c>
      <c r="E164" s="219" t="s">
        <v>253</v>
      </c>
      <c r="F164" s="220" t="s">
        <v>254</v>
      </c>
      <c r="G164" s="221" t="s">
        <v>195</v>
      </c>
      <c r="H164" s="222">
        <v>24.225</v>
      </c>
      <c r="I164" s="223">
        <v>138</v>
      </c>
      <c r="J164" s="223">
        <f>ROUND(I164*H164,2)</f>
        <v>3343.05</v>
      </c>
      <c r="K164" s="220" t="s">
        <v>173</v>
      </c>
      <c r="L164" s="38"/>
      <c r="M164" s="224" t="s">
        <v>1</v>
      </c>
      <c r="N164" s="225" t="s">
        <v>40</v>
      </c>
      <c r="O164" s="226">
        <v>0.197</v>
      </c>
      <c r="P164" s="226">
        <f>O164*H164</f>
        <v>4.772325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28" t="s">
        <v>166</v>
      </c>
      <c r="AT164" s="228" t="s">
        <v>162</v>
      </c>
      <c r="AU164" s="228" t="s">
        <v>84</v>
      </c>
      <c r="AY164" s="17" t="s">
        <v>160</v>
      </c>
      <c r="BE164" s="229">
        <f>IF(N164="základní",J164,0)</f>
        <v>3343.05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7" t="s">
        <v>82</v>
      </c>
      <c r="BK164" s="229">
        <f>ROUND(I164*H164,2)</f>
        <v>3343.05</v>
      </c>
      <c r="BL164" s="17" t="s">
        <v>166</v>
      </c>
      <c r="BM164" s="228" t="s">
        <v>255</v>
      </c>
    </row>
    <row r="165" spans="1:47" s="2" customFormat="1" ht="12">
      <c r="A165" s="32"/>
      <c r="B165" s="33"/>
      <c r="C165" s="34"/>
      <c r="D165" s="232" t="s">
        <v>175</v>
      </c>
      <c r="E165" s="34"/>
      <c r="F165" s="241" t="s">
        <v>256</v>
      </c>
      <c r="G165" s="34"/>
      <c r="H165" s="34"/>
      <c r="I165" s="34"/>
      <c r="J165" s="34"/>
      <c r="K165" s="34"/>
      <c r="L165" s="38"/>
      <c r="M165" s="242"/>
      <c r="N165" s="243"/>
      <c r="O165" s="84"/>
      <c r="P165" s="84"/>
      <c r="Q165" s="84"/>
      <c r="R165" s="84"/>
      <c r="S165" s="84"/>
      <c r="T165" s="85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175</v>
      </c>
      <c r="AU165" s="17" t="s">
        <v>84</v>
      </c>
    </row>
    <row r="166" spans="1:51" s="13" customFormat="1" ht="12">
      <c r="A166" s="13"/>
      <c r="B166" s="230"/>
      <c r="C166" s="231"/>
      <c r="D166" s="232" t="s">
        <v>168</v>
      </c>
      <c r="E166" s="233" t="s">
        <v>1</v>
      </c>
      <c r="F166" s="234" t="s">
        <v>235</v>
      </c>
      <c r="G166" s="231"/>
      <c r="H166" s="235">
        <v>24.225</v>
      </c>
      <c r="I166" s="231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0" t="s">
        <v>168</v>
      </c>
      <c r="AU166" s="240" t="s">
        <v>84</v>
      </c>
      <c r="AV166" s="13" t="s">
        <v>84</v>
      </c>
      <c r="AW166" s="13" t="s">
        <v>32</v>
      </c>
      <c r="AX166" s="13" t="s">
        <v>82</v>
      </c>
      <c r="AY166" s="240" t="s">
        <v>160</v>
      </c>
    </row>
    <row r="167" spans="1:51" s="14" customFormat="1" ht="12">
      <c r="A167" s="14"/>
      <c r="B167" s="244"/>
      <c r="C167" s="245"/>
      <c r="D167" s="232" t="s">
        <v>168</v>
      </c>
      <c r="E167" s="246" t="s">
        <v>1</v>
      </c>
      <c r="F167" s="247" t="s">
        <v>223</v>
      </c>
      <c r="G167" s="245"/>
      <c r="H167" s="246" t="s">
        <v>1</v>
      </c>
      <c r="I167" s="245"/>
      <c r="J167" s="245"/>
      <c r="K167" s="245"/>
      <c r="L167" s="248"/>
      <c r="M167" s="249"/>
      <c r="N167" s="250"/>
      <c r="O167" s="250"/>
      <c r="P167" s="250"/>
      <c r="Q167" s="250"/>
      <c r="R167" s="250"/>
      <c r="S167" s="250"/>
      <c r="T167" s="25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2" t="s">
        <v>168</v>
      </c>
      <c r="AU167" s="252" t="s">
        <v>84</v>
      </c>
      <c r="AV167" s="14" t="s">
        <v>82</v>
      </c>
      <c r="AW167" s="14" t="s">
        <v>32</v>
      </c>
      <c r="AX167" s="14" t="s">
        <v>75</v>
      </c>
      <c r="AY167" s="252" t="s">
        <v>160</v>
      </c>
    </row>
    <row r="168" spans="1:51" s="14" customFormat="1" ht="12">
      <c r="A168" s="14"/>
      <c r="B168" s="244"/>
      <c r="C168" s="245"/>
      <c r="D168" s="232" t="s">
        <v>168</v>
      </c>
      <c r="E168" s="246" t="s">
        <v>1</v>
      </c>
      <c r="F168" s="247" t="s">
        <v>224</v>
      </c>
      <c r="G168" s="245"/>
      <c r="H168" s="246" t="s">
        <v>1</v>
      </c>
      <c r="I168" s="245"/>
      <c r="J168" s="245"/>
      <c r="K168" s="245"/>
      <c r="L168" s="248"/>
      <c r="M168" s="249"/>
      <c r="N168" s="250"/>
      <c r="O168" s="250"/>
      <c r="P168" s="250"/>
      <c r="Q168" s="250"/>
      <c r="R168" s="250"/>
      <c r="S168" s="250"/>
      <c r="T168" s="25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2" t="s">
        <v>168</v>
      </c>
      <c r="AU168" s="252" t="s">
        <v>84</v>
      </c>
      <c r="AV168" s="14" t="s">
        <v>82</v>
      </c>
      <c r="AW168" s="14" t="s">
        <v>32</v>
      </c>
      <c r="AX168" s="14" t="s">
        <v>75</v>
      </c>
      <c r="AY168" s="252" t="s">
        <v>160</v>
      </c>
    </row>
    <row r="169" spans="1:65" s="2" customFormat="1" ht="21.75" customHeight="1">
      <c r="A169" s="32"/>
      <c r="B169" s="33"/>
      <c r="C169" s="218" t="s">
        <v>257</v>
      </c>
      <c r="D169" s="218" t="s">
        <v>162</v>
      </c>
      <c r="E169" s="219" t="s">
        <v>258</v>
      </c>
      <c r="F169" s="220" t="s">
        <v>259</v>
      </c>
      <c r="G169" s="221" t="s">
        <v>195</v>
      </c>
      <c r="H169" s="222">
        <v>8.075</v>
      </c>
      <c r="I169" s="223">
        <v>179</v>
      </c>
      <c r="J169" s="223">
        <f>ROUND(I169*H169,2)</f>
        <v>1445.43</v>
      </c>
      <c r="K169" s="220" t="s">
        <v>173</v>
      </c>
      <c r="L169" s="38"/>
      <c r="M169" s="224" t="s">
        <v>1</v>
      </c>
      <c r="N169" s="225" t="s">
        <v>40</v>
      </c>
      <c r="O169" s="226">
        <v>0.256</v>
      </c>
      <c r="P169" s="226">
        <f>O169*H169</f>
        <v>2.0671999999999997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28" t="s">
        <v>166</v>
      </c>
      <c r="AT169" s="228" t="s">
        <v>162</v>
      </c>
      <c r="AU169" s="228" t="s">
        <v>84</v>
      </c>
      <c r="AY169" s="17" t="s">
        <v>160</v>
      </c>
      <c r="BE169" s="229">
        <f>IF(N169="základní",J169,0)</f>
        <v>1445.43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7" t="s">
        <v>82</v>
      </c>
      <c r="BK169" s="229">
        <f>ROUND(I169*H169,2)</f>
        <v>1445.43</v>
      </c>
      <c r="BL169" s="17" t="s">
        <v>166</v>
      </c>
      <c r="BM169" s="228" t="s">
        <v>260</v>
      </c>
    </row>
    <row r="170" spans="1:47" s="2" customFormat="1" ht="12">
      <c r="A170" s="32"/>
      <c r="B170" s="33"/>
      <c r="C170" s="34"/>
      <c r="D170" s="232" t="s">
        <v>175</v>
      </c>
      <c r="E170" s="34"/>
      <c r="F170" s="241" t="s">
        <v>261</v>
      </c>
      <c r="G170" s="34"/>
      <c r="H170" s="34"/>
      <c r="I170" s="34"/>
      <c r="J170" s="34"/>
      <c r="K170" s="34"/>
      <c r="L170" s="38"/>
      <c r="M170" s="242"/>
      <c r="N170" s="243"/>
      <c r="O170" s="84"/>
      <c r="P170" s="84"/>
      <c r="Q170" s="84"/>
      <c r="R170" s="84"/>
      <c r="S170" s="84"/>
      <c r="T170" s="85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175</v>
      </c>
      <c r="AU170" s="17" t="s">
        <v>84</v>
      </c>
    </row>
    <row r="171" spans="1:51" s="13" customFormat="1" ht="12">
      <c r="A171" s="13"/>
      <c r="B171" s="230"/>
      <c r="C171" s="231"/>
      <c r="D171" s="232" t="s">
        <v>168</v>
      </c>
      <c r="E171" s="233" t="s">
        <v>1</v>
      </c>
      <c r="F171" s="234" t="s">
        <v>247</v>
      </c>
      <c r="G171" s="231"/>
      <c r="H171" s="235">
        <v>8.075</v>
      </c>
      <c r="I171" s="231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0" t="s">
        <v>168</v>
      </c>
      <c r="AU171" s="240" t="s">
        <v>84</v>
      </c>
      <c r="AV171" s="13" t="s">
        <v>84</v>
      </c>
      <c r="AW171" s="13" t="s">
        <v>32</v>
      </c>
      <c r="AX171" s="13" t="s">
        <v>82</v>
      </c>
      <c r="AY171" s="240" t="s">
        <v>160</v>
      </c>
    </row>
    <row r="172" spans="1:51" s="14" customFormat="1" ht="12">
      <c r="A172" s="14"/>
      <c r="B172" s="244"/>
      <c r="C172" s="245"/>
      <c r="D172" s="232" t="s">
        <v>168</v>
      </c>
      <c r="E172" s="246" t="s">
        <v>1</v>
      </c>
      <c r="F172" s="247" t="s">
        <v>223</v>
      </c>
      <c r="G172" s="245"/>
      <c r="H172" s="246" t="s">
        <v>1</v>
      </c>
      <c r="I172" s="245"/>
      <c r="J172" s="245"/>
      <c r="K172" s="245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168</v>
      </c>
      <c r="AU172" s="252" t="s">
        <v>84</v>
      </c>
      <c r="AV172" s="14" t="s">
        <v>82</v>
      </c>
      <c r="AW172" s="14" t="s">
        <v>32</v>
      </c>
      <c r="AX172" s="14" t="s">
        <v>75</v>
      </c>
      <c r="AY172" s="252" t="s">
        <v>160</v>
      </c>
    </row>
    <row r="173" spans="1:51" s="14" customFormat="1" ht="12">
      <c r="A173" s="14"/>
      <c r="B173" s="244"/>
      <c r="C173" s="245"/>
      <c r="D173" s="232" t="s">
        <v>168</v>
      </c>
      <c r="E173" s="246" t="s">
        <v>1</v>
      </c>
      <c r="F173" s="247" t="s">
        <v>262</v>
      </c>
      <c r="G173" s="245"/>
      <c r="H173" s="246" t="s">
        <v>1</v>
      </c>
      <c r="I173" s="245"/>
      <c r="J173" s="245"/>
      <c r="K173" s="245"/>
      <c r="L173" s="248"/>
      <c r="M173" s="249"/>
      <c r="N173" s="250"/>
      <c r="O173" s="250"/>
      <c r="P173" s="250"/>
      <c r="Q173" s="250"/>
      <c r="R173" s="250"/>
      <c r="S173" s="250"/>
      <c r="T173" s="25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2" t="s">
        <v>168</v>
      </c>
      <c r="AU173" s="252" t="s">
        <v>84</v>
      </c>
      <c r="AV173" s="14" t="s">
        <v>82</v>
      </c>
      <c r="AW173" s="14" t="s">
        <v>32</v>
      </c>
      <c r="AX173" s="14" t="s">
        <v>75</v>
      </c>
      <c r="AY173" s="252" t="s">
        <v>160</v>
      </c>
    </row>
    <row r="174" spans="1:65" s="2" customFormat="1" ht="21.75" customHeight="1">
      <c r="A174" s="32"/>
      <c r="B174" s="33"/>
      <c r="C174" s="218" t="s">
        <v>205</v>
      </c>
      <c r="D174" s="218" t="s">
        <v>162</v>
      </c>
      <c r="E174" s="219" t="s">
        <v>263</v>
      </c>
      <c r="F174" s="220" t="s">
        <v>264</v>
      </c>
      <c r="G174" s="221" t="s">
        <v>265</v>
      </c>
      <c r="H174" s="222">
        <v>61.37</v>
      </c>
      <c r="I174" s="223">
        <v>334</v>
      </c>
      <c r="J174" s="223">
        <f>ROUND(I174*H174,2)</f>
        <v>20497.58</v>
      </c>
      <c r="K174" s="220" t="s">
        <v>173</v>
      </c>
      <c r="L174" s="38"/>
      <c r="M174" s="224" t="s">
        <v>1</v>
      </c>
      <c r="N174" s="225" t="s">
        <v>40</v>
      </c>
      <c r="O174" s="226">
        <v>0</v>
      </c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28" t="s">
        <v>166</v>
      </c>
      <c r="AT174" s="228" t="s">
        <v>162</v>
      </c>
      <c r="AU174" s="228" t="s">
        <v>84</v>
      </c>
      <c r="AY174" s="17" t="s">
        <v>160</v>
      </c>
      <c r="BE174" s="229">
        <f>IF(N174="základní",J174,0)</f>
        <v>20497.58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7" t="s">
        <v>82</v>
      </c>
      <c r="BK174" s="229">
        <f>ROUND(I174*H174,2)</f>
        <v>20497.58</v>
      </c>
      <c r="BL174" s="17" t="s">
        <v>166</v>
      </c>
      <c r="BM174" s="228" t="s">
        <v>266</v>
      </c>
    </row>
    <row r="175" spans="1:47" s="2" customFormat="1" ht="12">
      <c r="A175" s="32"/>
      <c r="B175" s="33"/>
      <c r="C175" s="34"/>
      <c r="D175" s="232" t="s">
        <v>175</v>
      </c>
      <c r="E175" s="34"/>
      <c r="F175" s="241" t="s">
        <v>267</v>
      </c>
      <c r="G175" s="34"/>
      <c r="H175" s="34"/>
      <c r="I175" s="34"/>
      <c r="J175" s="34"/>
      <c r="K175" s="34"/>
      <c r="L175" s="38"/>
      <c r="M175" s="242"/>
      <c r="N175" s="243"/>
      <c r="O175" s="84"/>
      <c r="P175" s="84"/>
      <c r="Q175" s="84"/>
      <c r="R175" s="84"/>
      <c r="S175" s="84"/>
      <c r="T175" s="85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175</v>
      </c>
      <c r="AU175" s="17" t="s">
        <v>84</v>
      </c>
    </row>
    <row r="176" spans="1:51" s="13" customFormat="1" ht="12">
      <c r="A176" s="13"/>
      <c r="B176" s="230"/>
      <c r="C176" s="231"/>
      <c r="D176" s="232" t="s">
        <v>168</v>
      </c>
      <c r="E176" s="233" t="s">
        <v>1</v>
      </c>
      <c r="F176" s="234" t="s">
        <v>268</v>
      </c>
      <c r="G176" s="231"/>
      <c r="H176" s="235">
        <v>61.37</v>
      </c>
      <c r="I176" s="231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0" t="s">
        <v>168</v>
      </c>
      <c r="AU176" s="240" t="s">
        <v>84</v>
      </c>
      <c r="AV176" s="13" t="s">
        <v>84</v>
      </c>
      <c r="AW176" s="13" t="s">
        <v>32</v>
      </c>
      <c r="AX176" s="13" t="s">
        <v>82</v>
      </c>
      <c r="AY176" s="240" t="s">
        <v>160</v>
      </c>
    </row>
    <row r="177" spans="1:51" s="14" customFormat="1" ht="12">
      <c r="A177" s="14"/>
      <c r="B177" s="244"/>
      <c r="C177" s="245"/>
      <c r="D177" s="232" t="s">
        <v>168</v>
      </c>
      <c r="E177" s="246" t="s">
        <v>1</v>
      </c>
      <c r="F177" s="247" t="s">
        <v>269</v>
      </c>
      <c r="G177" s="245"/>
      <c r="H177" s="246" t="s">
        <v>1</v>
      </c>
      <c r="I177" s="245"/>
      <c r="J177" s="245"/>
      <c r="K177" s="245"/>
      <c r="L177" s="248"/>
      <c r="M177" s="249"/>
      <c r="N177" s="250"/>
      <c r="O177" s="250"/>
      <c r="P177" s="250"/>
      <c r="Q177" s="250"/>
      <c r="R177" s="250"/>
      <c r="S177" s="250"/>
      <c r="T177" s="25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2" t="s">
        <v>168</v>
      </c>
      <c r="AU177" s="252" t="s">
        <v>84</v>
      </c>
      <c r="AV177" s="14" t="s">
        <v>82</v>
      </c>
      <c r="AW177" s="14" t="s">
        <v>32</v>
      </c>
      <c r="AX177" s="14" t="s">
        <v>75</v>
      </c>
      <c r="AY177" s="252" t="s">
        <v>160</v>
      </c>
    </row>
    <row r="178" spans="1:51" s="14" customFormat="1" ht="12">
      <c r="A178" s="14"/>
      <c r="B178" s="244"/>
      <c r="C178" s="245"/>
      <c r="D178" s="232" t="s">
        <v>168</v>
      </c>
      <c r="E178" s="246" t="s">
        <v>1</v>
      </c>
      <c r="F178" s="247" t="s">
        <v>270</v>
      </c>
      <c r="G178" s="245"/>
      <c r="H178" s="246" t="s">
        <v>1</v>
      </c>
      <c r="I178" s="245"/>
      <c r="J178" s="245"/>
      <c r="K178" s="245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168</v>
      </c>
      <c r="AU178" s="252" t="s">
        <v>84</v>
      </c>
      <c r="AV178" s="14" t="s">
        <v>82</v>
      </c>
      <c r="AW178" s="14" t="s">
        <v>32</v>
      </c>
      <c r="AX178" s="14" t="s">
        <v>75</v>
      </c>
      <c r="AY178" s="252" t="s">
        <v>160</v>
      </c>
    </row>
    <row r="179" spans="1:51" s="14" customFormat="1" ht="12">
      <c r="A179" s="14"/>
      <c r="B179" s="244"/>
      <c r="C179" s="245"/>
      <c r="D179" s="232" t="s">
        <v>168</v>
      </c>
      <c r="E179" s="246" t="s">
        <v>1</v>
      </c>
      <c r="F179" s="247" t="s">
        <v>271</v>
      </c>
      <c r="G179" s="245"/>
      <c r="H179" s="246" t="s">
        <v>1</v>
      </c>
      <c r="I179" s="245"/>
      <c r="J179" s="245"/>
      <c r="K179" s="245"/>
      <c r="L179" s="248"/>
      <c r="M179" s="249"/>
      <c r="N179" s="250"/>
      <c r="O179" s="250"/>
      <c r="P179" s="250"/>
      <c r="Q179" s="250"/>
      <c r="R179" s="250"/>
      <c r="S179" s="250"/>
      <c r="T179" s="25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2" t="s">
        <v>168</v>
      </c>
      <c r="AU179" s="252" t="s">
        <v>84</v>
      </c>
      <c r="AV179" s="14" t="s">
        <v>82</v>
      </c>
      <c r="AW179" s="14" t="s">
        <v>32</v>
      </c>
      <c r="AX179" s="14" t="s">
        <v>75</v>
      </c>
      <c r="AY179" s="252" t="s">
        <v>160</v>
      </c>
    </row>
    <row r="180" spans="1:65" s="2" customFormat="1" ht="21.75" customHeight="1">
      <c r="A180" s="32"/>
      <c r="B180" s="33"/>
      <c r="C180" s="218" t="s">
        <v>272</v>
      </c>
      <c r="D180" s="218" t="s">
        <v>162</v>
      </c>
      <c r="E180" s="219" t="s">
        <v>273</v>
      </c>
      <c r="F180" s="220" t="s">
        <v>274</v>
      </c>
      <c r="G180" s="221" t="s">
        <v>195</v>
      </c>
      <c r="H180" s="222">
        <v>2.3</v>
      </c>
      <c r="I180" s="223">
        <v>127</v>
      </c>
      <c r="J180" s="223">
        <f>ROUND(I180*H180,2)</f>
        <v>292.1</v>
      </c>
      <c r="K180" s="220" t="s">
        <v>173</v>
      </c>
      <c r="L180" s="38"/>
      <c r="M180" s="224" t="s">
        <v>1</v>
      </c>
      <c r="N180" s="225" t="s">
        <v>40</v>
      </c>
      <c r="O180" s="226">
        <v>0.328</v>
      </c>
      <c r="P180" s="226">
        <f>O180*H180</f>
        <v>0.7544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28" t="s">
        <v>166</v>
      </c>
      <c r="AT180" s="228" t="s">
        <v>162</v>
      </c>
      <c r="AU180" s="228" t="s">
        <v>84</v>
      </c>
      <c r="AY180" s="17" t="s">
        <v>160</v>
      </c>
      <c r="BE180" s="229">
        <f>IF(N180="základní",J180,0)</f>
        <v>292.1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7" t="s">
        <v>82</v>
      </c>
      <c r="BK180" s="229">
        <f>ROUND(I180*H180,2)</f>
        <v>292.1</v>
      </c>
      <c r="BL180" s="17" t="s">
        <v>166</v>
      </c>
      <c r="BM180" s="228" t="s">
        <v>275</v>
      </c>
    </row>
    <row r="181" spans="1:47" s="2" customFormat="1" ht="12">
      <c r="A181" s="32"/>
      <c r="B181" s="33"/>
      <c r="C181" s="34"/>
      <c r="D181" s="232" t="s">
        <v>175</v>
      </c>
      <c r="E181" s="34"/>
      <c r="F181" s="241" t="s">
        <v>276</v>
      </c>
      <c r="G181" s="34"/>
      <c r="H181" s="34"/>
      <c r="I181" s="34"/>
      <c r="J181" s="34"/>
      <c r="K181" s="34"/>
      <c r="L181" s="38"/>
      <c r="M181" s="242"/>
      <c r="N181" s="243"/>
      <c r="O181" s="84"/>
      <c r="P181" s="84"/>
      <c r="Q181" s="84"/>
      <c r="R181" s="84"/>
      <c r="S181" s="84"/>
      <c r="T181" s="85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175</v>
      </c>
      <c r="AU181" s="17" t="s">
        <v>84</v>
      </c>
    </row>
    <row r="182" spans="1:51" s="13" customFormat="1" ht="12">
      <c r="A182" s="13"/>
      <c r="B182" s="230"/>
      <c r="C182" s="231"/>
      <c r="D182" s="232" t="s">
        <v>168</v>
      </c>
      <c r="E182" s="233" t="s">
        <v>1</v>
      </c>
      <c r="F182" s="234" t="s">
        <v>277</v>
      </c>
      <c r="G182" s="231"/>
      <c r="H182" s="235">
        <v>2.3</v>
      </c>
      <c r="I182" s="231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168</v>
      </c>
      <c r="AU182" s="240" t="s">
        <v>84</v>
      </c>
      <c r="AV182" s="13" t="s">
        <v>84</v>
      </c>
      <c r="AW182" s="13" t="s">
        <v>32</v>
      </c>
      <c r="AX182" s="13" t="s">
        <v>82</v>
      </c>
      <c r="AY182" s="240" t="s">
        <v>160</v>
      </c>
    </row>
    <row r="183" spans="1:51" s="14" customFormat="1" ht="12">
      <c r="A183" s="14"/>
      <c r="B183" s="244"/>
      <c r="C183" s="245"/>
      <c r="D183" s="232" t="s">
        <v>168</v>
      </c>
      <c r="E183" s="246" t="s">
        <v>1</v>
      </c>
      <c r="F183" s="247" t="s">
        <v>278</v>
      </c>
      <c r="G183" s="245"/>
      <c r="H183" s="246" t="s">
        <v>1</v>
      </c>
      <c r="I183" s="245"/>
      <c r="J183" s="245"/>
      <c r="K183" s="245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168</v>
      </c>
      <c r="AU183" s="252" t="s">
        <v>84</v>
      </c>
      <c r="AV183" s="14" t="s">
        <v>82</v>
      </c>
      <c r="AW183" s="14" t="s">
        <v>32</v>
      </c>
      <c r="AX183" s="14" t="s">
        <v>75</v>
      </c>
      <c r="AY183" s="252" t="s">
        <v>160</v>
      </c>
    </row>
    <row r="184" spans="1:65" s="2" customFormat="1" ht="21.75" customHeight="1">
      <c r="A184" s="32"/>
      <c r="B184" s="33"/>
      <c r="C184" s="218" t="s">
        <v>279</v>
      </c>
      <c r="D184" s="218" t="s">
        <v>162</v>
      </c>
      <c r="E184" s="219" t="s">
        <v>280</v>
      </c>
      <c r="F184" s="220" t="s">
        <v>281</v>
      </c>
      <c r="G184" s="221" t="s">
        <v>165</v>
      </c>
      <c r="H184" s="222">
        <v>42.3</v>
      </c>
      <c r="I184" s="223">
        <v>21.5</v>
      </c>
      <c r="J184" s="223">
        <f>ROUND(I184*H184,2)</f>
        <v>909.45</v>
      </c>
      <c r="K184" s="220" t="s">
        <v>173</v>
      </c>
      <c r="L184" s="38"/>
      <c r="M184" s="224" t="s">
        <v>1</v>
      </c>
      <c r="N184" s="225" t="s">
        <v>40</v>
      </c>
      <c r="O184" s="226">
        <v>0.025</v>
      </c>
      <c r="P184" s="226">
        <f>O184*H184</f>
        <v>1.0574999999999999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28" t="s">
        <v>166</v>
      </c>
      <c r="AT184" s="228" t="s">
        <v>162</v>
      </c>
      <c r="AU184" s="228" t="s">
        <v>84</v>
      </c>
      <c r="AY184" s="17" t="s">
        <v>160</v>
      </c>
      <c r="BE184" s="229">
        <f>IF(N184="základní",J184,0)</f>
        <v>909.45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7" t="s">
        <v>82</v>
      </c>
      <c r="BK184" s="229">
        <f>ROUND(I184*H184,2)</f>
        <v>909.45</v>
      </c>
      <c r="BL184" s="17" t="s">
        <v>166</v>
      </c>
      <c r="BM184" s="228" t="s">
        <v>282</v>
      </c>
    </row>
    <row r="185" spans="1:47" s="2" customFormat="1" ht="12">
      <c r="A185" s="32"/>
      <c r="B185" s="33"/>
      <c r="C185" s="34"/>
      <c r="D185" s="232" t="s">
        <v>175</v>
      </c>
      <c r="E185" s="34"/>
      <c r="F185" s="241" t="s">
        <v>283</v>
      </c>
      <c r="G185" s="34"/>
      <c r="H185" s="34"/>
      <c r="I185" s="34"/>
      <c r="J185" s="34"/>
      <c r="K185" s="34"/>
      <c r="L185" s="38"/>
      <c r="M185" s="242"/>
      <c r="N185" s="243"/>
      <c r="O185" s="84"/>
      <c r="P185" s="84"/>
      <c r="Q185" s="84"/>
      <c r="R185" s="84"/>
      <c r="S185" s="84"/>
      <c r="T185" s="85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175</v>
      </c>
      <c r="AU185" s="17" t="s">
        <v>84</v>
      </c>
    </row>
    <row r="186" spans="1:51" s="13" customFormat="1" ht="12">
      <c r="A186" s="13"/>
      <c r="B186" s="230"/>
      <c r="C186" s="231"/>
      <c r="D186" s="232" t="s">
        <v>168</v>
      </c>
      <c r="E186" s="233" t="s">
        <v>1</v>
      </c>
      <c r="F186" s="234" t="s">
        <v>284</v>
      </c>
      <c r="G186" s="231"/>
      <c r="H186" s="235">
        <v>42.3</v>
      </c>
      <c r="I186" s="231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0" t="s">
        <v>168</v>
      </c>
      <c r="AU186" s="240" t="s">
        <v>84</v>
      </c>
      <c r="AV186" s="13" t="s">
        <v>84</v>
      </c>
      <c r="AW186" s="13" t="s">
        <v>32</v>
      </c>
      <c r="AX186" s="13" t="s">
        <v>82</v>
      </c>
      <c r="AY186" s="240" t="s">
        <v>160</v>
      </c>
    </row>
    <row r="187" spans="1:51" s="14" customFormat="1" ht="12">
      <c r="A187" s="14"/>
      <c r="B187" s="244"/>
      <c r="C187" s="245"/>
      <c r="D187" s="232" t="s">
        <v>168</v>
      </c>
      <c r="E187" s="246" t="s">
        <v>1</v>
      </c>
      <c r="F187" s="247" t="s">
        <v>223</v>
      </c>
      <c r="G187" s="245"/>
      <c r="H187" s="246" t="s">
        <v>1</v>
      </c>
      <c r="I187" s="245"/>
      <c r="J187" s="245"/>
      <c r="K187" s="245"/>
      <c r="L187" s="248"/>
      <c r="M187" s="249"/>
      <c r="N187" s="250"/>
      <c r="O187" s="250"/>
      <c r="P187" s="250"/>
      <c r="Q187" s="250"/>
      <c r="R187" s="250"/>
      <c r="S187" s="250"/>
      <c r="T187" s="25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2" t="s">
        <v>168</v>
      </c>
      <c r="AU187" s="252" t="s">
        <v>84</v>
      </c>
      <c r="AV187" s="14" t="s">
        <v>82</v>
      </c>
      <c r="AW187" s="14" t="s">
        <v>32</v>
      </c>
      <c r="AX187" s="14" t="s">
        <v>75</v>
      </c>
      <c r="AY187" s="252" t="s">
        <v>160</v>
      </c>
    </row>
    <row r="188" spans="1:51" s="14" customFormat="1" ht="12">
      <c r="A188" s="14"/>
      <c r="B188" s="244"/>
      <c r="C188" s="245"/>
      <c r="D188" s="232" t="s">
        <v>168</v>
      </c>
      <c r="E188" s="246" t="s">
        <v>1</v>
      </c>
      <c r="F188" s="247" t="s">
        <v>224</v>
      </c>
      <c r="G188" s="245"/>
      <c r="H188" s="246" t="s">
        <v>1</v>
      </c>
      <c r="I188" s="245"/>
      <c r="J188" s="245"/>
      <c r="K188" s="245"/>
      <c r="L188" s="248"/>
      <c r="M188" s="249"/>
      <c r="N188" s="250"/>
      <c r="O188" s="250"/>
      <c r="P188" s="250"/>
      <c r="Q188" s="250"/>
      <c r="R188" s="250"/>
      <c r="S188" s="250"/>
      <c r="T188" s="25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2" t="s">
        <v>168</v>
      </c>
      <c r="AU188" s="252" t="s">
        <v>84</v>
      </c>
      <c r="AV188" s="14" t="s">
        <v>82</v>
      </c>
      <c r="AW188" s="14" t="s">
        <v>32</v>
      </c>
      <c r="AX188" s="14" t="s">
        <v>75</v>
      </c>
      <c r="AY188" s="252" t="s">
        <v>160</v>
      </c>
    </row>
    <row r="189" spans="1:65" s="2" customFormat="1" ht="21.75" customHeight="1">
      <c r="A189" s="32"/>
      <c r="B189" s="33"/>
      <c r="C189" s="218" t="s">
        <v>285</v>
      </c>
      <c r="D189" s="218" t="s">
        <v>162</v>
      </c>
      <c r="E189" s="219" t="s">
        <v>286</v>
      </c>
      <c r="F189" s="220" t="s">
        <v>287</v>
      </c>
      <c r="G189" s="221" t="s">
        <v>165</v>
      </c>
      <c r="H189" s="222">
        <v>14.1</v>
      </c>
      <c r="I189" s="223">
        <v>24.2</v>
      </c>
      <c r="J189" s="223">
        <f>ROUND(I189*H189,2)</f>
        <v>341.22</v>
      </c>
      <c r="K189" s="220" t="s">
        <v>173</v>
      </c>
      <c r="L189" s="38"/>
      <c r="M189" s="224" t="s">
        <v>1</v>
      </c>
      <c r="N189" s="225" t="s">
        <v>40</v>
      </c>
      <c r="O189" s="226">
        <v>0.028</v>
      </c>
      <c r="P189" s="226">
        <f>O189*H189</f>
        <v>0.3948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28" t="s">
        <v>166</v>
      </c>
      <c r="AT189" s="228" t="s">
        <v>162</v>
      </c>
      <c r="AU189" s="228" t="s">
        <v>84</v>
      </c>
      <c r="AY189" s="17" t="s">
        <v>160</v>
      </c>
      <c r="BE189" s="229">
        <f>IF(N189="základní",J189,0)</f>
        <v>341.22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7" t="s">
        <v>82</v>
      </c>
      <c r="BK189" s="229">
        <f>ROUND(I189*H189,2)</f>
        <v>341.22</v>
      </c>
      <c r="BL189" s="17" t="s">
        <v>166</v>
      </c>
      <c r="BM189" s="228" t="s">
        <v>288</v>
      </c>
    </row>
    <row r="190" spans="1:47" s="2" customFormat="1" ht="12">
      <c r="A190" s="32"/>
      <c r="B190" s="33"/>
      <c r="C190" s="34"/>
      <c r="D190" s="232" t="s">
        <v>175</v>
      </c>
      <c r="E190" s="34"/>
      <c r="F190" s="241" t="s">
        <v>289</v>
      </c>
      <c r="G190" s="34"/>
      <c r="H190" s="34"/>
      <c r="I190" s="34"/>
      <c r="J190" s="34"/>
      <c r="K190" s="34"/>
      <c r="L190" s="38"/>
      <c r="M190" s="242"/>
      <c r="N190" s="243"/>
      <c r="O190" s="84"/>
      <c r="P190" s="84"/>
      <c r="Q190" s="84"/>
      <c r="R190" s="84"/>
      <c r="S190" s="84"/>
      <c r="T190" s="85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175</v>
      </c>
      <c r="AU190" s="17" t="s">
        <v>84</v>
      </c>
    </row>
    <row r="191" spans="1:51" s="13" customFormat="1" ht="12">
      <c r="A191" s="13"/>
      <c r="B191" s="230"/>
      <c r="C191" s="231"/>
      <c r="D191" s="232" t="s">
        <v>168</v>
      </c>
      <c r="E191" s="233" t="s">
        <v>1</v>
      </c>
      <c r="F191" s="234" t="s">
        <v>290</v>
      </c>
      <c r="G191" s="231"/>
      <c r="H191" s="235">
        <v>14.1</v>
      </c>
      <c r="I191" s="231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168</v>
      </c>
      <c r="AU191" s="240" t="s">
        <v>84</v>
      </c>
      <c r="AV191" s="13" t="s">
        <v>84</v>
      </c>
      <c r="AW191" s="13" t="s">
        <v>32</v>
      </c>
      <c r="AX191" s="13" t="s">
        <v>82</v>
      </c>
      <c r="AY191" s="240" t="s">
        <v>160</v>
      </c>
    </row>
    <row r="192" spans="1:51" s="14" customFormat="1" ht="12">
      <c r="A192" s="14"/>
      <c r="B192" s="244"/>
      <c r="C192" s="245"/>
      <c r="D192" s="232" t="s">
        <v>168</v>
      </c>
      <c r="E192" s="246" t="s">
        <v>1</v>
      </c>
      <c r="F192" s="247" t="s">
        <v>223</v>
      </c>
      <c r="G192" s="245"/>
      <c r="H192" s="246" t="s">
        <v>1</v>
      </c>
      <c r="I192" s="245"/>
      <c r="J192" s="245"/>
      <c r="K192" s="245"/>
      <c r="L192" s="248"/>
      <c r="M192" s="249"/>
      <c r="N192" s="250"/>
      <c r="O192" s="250"/>
      <c r="P192" s="250"/>
      <c r="Q192" s="250"/>
      <c r="R192" s="250"/>
      <c r="S192" s="250"/>
      <c r="T192" s="25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2" t="s">
        <v>168</v>
      </c>
      <c r="AU192" s="252" t="s">
        <v>84</v>
      </c>
      <c r="AV192" s="14" t="s">
        <v>82</v>
      </c>
      <c r="AW192" s="14" t="s">
        <v>32</v>
      </c>
      <c r="AX192" s="14" t="s">
        <v>75</v>
      </c>
      <c r="AY192" s="252" t="s">
        <v>160</v>
      </c>
    </row>
    <row r="193" spans="1:51" s="14" customFormat="1" ht="12">
      <c r="A193" s="14"/>
      <c r="B193" s="244"/>
      <c r="C193" s="245"/>
      <c r="D193" s="232" t="s">
        <v>168</v>
      </c>
      <c r="E193" s="246" t="s">
        <v>1</v>
      </c>
      <c r="F193" s="247" t="s">
        <v>230</v>
      </c>
      <c r="G193" s="245"/>
      <c r="H193" s="246" t="s">
        <v>1</v>
      </c>
      <c r="I193" s="245"/>
      <c r="J193" s="245"/>
      <c r="K193" s="245"/>
      <c r="L193" s="248"/>
      <c r="M193" s="249"/>
      <c r="N193" s="250"/>
      <c r="O193" s="250"/>
      <c r="P193" s="250"/>
      <c r="Q193" s="250"/>
      <c r="R193" s="250"/>
      <c r="S193" s="250"/>
      <c r="T193" s="25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2" t="s">
        <v>168</v>
      </c>
      <c r="AU193" s="252" t="s">
        <v>84</v>
      </c>
      <c r="AV193" s="14" t="s">
        <v>82</v>
      </c>
      <c r="AW193" s="14" t="s">
        <v>32</v>
      </c>
      <c r="AX193" s="14" t="s">
        <v>75</v>
      </c>
      <c r="AY193" s="252" t="s">
        <v>160</v>
      </c>
    </row>
    <row r="194" spans="1:65" s="2" customFormat="1" ht="21.75" customHeight="1">
      <c r="A194" s="32"/>
      <c r="B194" s="33"/>
      <c r="C194" s="218" t="s">
        <v>291</v>
      </c>
      <c r="D194" s="218" t="s">
        <v>162</v>
      </c>
      <c r="E194" s="219" t="s">
        <v>292</v>
      </c>
      <c r="F194" s="220" t="s">
        <v>293</v>
      </c>
      <c r="G194" s="221" t="s">
        <v>165</v>
      </c>
      <c r="H194" s="222">
        <v>32.4</v>
      </c>
      <c r="I194" s="223">
        <v>69.6</v>
      </c>
      <c r="J194" s="223">
        <f>ROUND(I194*H194,2)</f>
        <v>2255.04</v>
      </c>
      <c r="K194" s="220" t="s">
        <v>173</v>
      </c>
      <c r="L194" s="38"/>
      <c r="M194" s="224" t="s">
        <v>1</v>
      </c>
      <c r="N194" s="225" t="s">
        <v>40</v>
      </c>
      <c r="O194" s="226">
        <v>0.08</v>
      </c>
      <c r="P194" s="226">
        <f>O194*H194</f>
        <v>2.592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28" t="s">
        <v>166</v>
      </c>
      <c r="AT194" s="228" t="s">
        <v>162</v>
      </c>
      <c r="AU194" s="228" t="s">
        <v>84</v>
      </c>
      <c r="AY194" s="17" t="s">
        <v>160</v>
      </c>
      <c r="BE194" s="229">
        <f>IF(N194="základní",J194,0)</f>
        <v>2255.04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7" t="s">
        <v>82</v>
      </c>
      <c r="BK194" s="229">
        <f>ROUND(I194*H194,2)</f>
        <v>2255.04</v>
      </c>
      <c r="BL194" s="17" t="s">
        <v>166</v>
      </c>
      <c r="BM194" s="228" t="s">
        <v>294</v>
      </c>
    </row>
    <row r="195" spans="1:47" s="2" customFormat="1" ht="12">
      <c r="A195" s="32"/>
      <c r="B195" s="33"/>
      <c r="C195" s="34"/>
      <c r="D195" s="232" t="s">
        <v>175</v>
      </c>
      <c r="E195" s="34"/>
      <c r="F195" s="241" t="s">
        <v>295</v>
      </c>
      <c r="G195" s="34"/>
      <c r="H195" s="34"/>
      <c r="I195" s="34"/>
      <c r="J195" s="34"/>
      <c r="K195" s="34"/>
      <c r="L195" s="38"/>
      <c r="M195" s="242"/>
      <c r="N195" s="243"/>
      <c r="O195" s="84"/>
      <c r="P195" s="84"/>
      <c r="Q195" s="84"/>
      <c r="R195" s="84"/>
      <c r="S195" s="84"/>
      <c r="T195" s="85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175</v>
      </c>
      <c r="AU195" s="17" t="s">
        <v>84</v>
      </c>
    </row>
    <row r="196" spans="1:51" s="13" customFormat="1" ht="12">
      <c r="A196" s="13"/>
      <c r="B196" s="230"/>
      <c r="C196" s="231"/>
      <c r="D196" s="232" t="s">
        <v>168</v>
      </c>
      <c r="E196" s="233" t="s">
        <v>1</v>
      </c>
      <c r="F196" s="234" t="s">
        <v>296</v>
      </c>
      <c r="G196" s="231"/>
      <c r="H196" s="235">
        <v>32.4</v>
      </c>
      <c r="I196" s="231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0" t="s">
        <v>168</v>
      </c>
      <c r="AU196" s="240" t="s">
        <v>84</v>
      </c>
      <c r="AV196" s="13" t="s">
        <v>84</v>
      </c>
      <c r="AW196" s="13" t="s">
        <v>32</v>
      </c>
      <c r="AX196" s="13" t="s">
        <v>82</v>
      </c>
      <c r="AY196" s="240" t="s">
        <v>160</v>
      </c>
    </row>
    <row r="197" spans="1:51" s="14" customFormat="1" ht="12">
      <c r="A197" s="14"/>
      <c r="B197" s="244"/>
      <c r="C197" s="245"/>
      <c r="D197" s="232" t="s">
        <v>168</v>
      </c>
      <c r="E197" s="246" t="s">
        <v>1</v>
      </c>
      <c r="F197" s="247" t="s">
        <v>223</v>
      </c>
      <c r="G197" s="245"/>
      <c r="H197" s="246" t="s">
        <v>1</v>
      </c>
      <c r="I197" s="245"/>
      <c r="J197" s="245"/>
      <c r="K197" s="245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168</v>
      </c>
      <c r="AU197" s="252" t="s">
        <v>84</v>
      </c>
      <c r="AV197" s="14" t="s">
        <v>82</v>
      </c>
      <c r="AW197" s="14" t="s">
        <v>32</v>
      </c>
      <c r="AX197" s="14" t="s">
        <v>75</v>
      </c>
      <c r="AY197" s="252" t="s">
        <v>160</v>
      </c>
    </row>
    <row r="198" spans="1:51" s="14" customFormat="1" ht="12">
      <c r="A198" s="14"/>
      <c r="B198" s="244"/>
      <c r="C198" s="245"/>
      <c r="D198" s="232" t="s">
        <v>168</v>
      </c>
      <c r="E198" s="246" t="s">
        <v>1</v>
      </c>
      <c r="F198" s="247" t="s">
        <v>224</v>
      </c>
      <c r="G198" s="245"/>
      <c r="H198" s="246" t="s">
        <v>1</v>
      </c>
      <c r="I198" s="245"/>
      <c r="J198" s="245"/>
      <c r="K198" s="245"/>
      <c r="L198" s="248"/>
      <c r="M198" s="249"/>
      <c r="N198" s="250"/>
      <c r="O198" s="250"/>
      <c r="P198" s="250"/>
      <c r="Q198" s="250"/>
      <c r="R198" s="250"/>
      <c r="S198" s="250"/>
      <c r="T198" s="25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2" t="s">
        <v>168</v>
      </c>
      <c r="AU198" s="252" t="s">
        <v>84</v>
      </c>
      <c r="AV198" s="14" t="s">
        <v>82</v>
      </c>
      <c r="AW198" s="14" t="s">
        <v>32</v>
      </c>
      <c r="AX198" s="14" t="s">
        <v>75</v>
      </c>
      <c r="AY198" s="252" t="s">
        <v>160</v>
      </c>
    </row>
    <row r="199" spans="1:65" s="2" customFormat="1" ht="21.75" customHeight="1">
      <c r="A199" s="32"/>
      <c r="B199" s="33"/>
      <c r="C199" s="218" t="s">
        <v>297</v>
      </c>
      <c r="D199" s="218" t="s">
        <v>162</v>
      </c>
      <c r="E199" s="219" t="s">
        <v>298</v>
      </c>
      <c r="F199" s="220" t="s">
        <v>299</v>
      </c>
      <c r="G199" s="221" t="s">
        <v>165</v>
      </c>
      <c r="H199" s="222">
        <v>10.8</v>
      </c>
      <c r="I199" s="223">
        <v>106</v>
      </c>
      <c r="J199" s="223">
        <f>ROUND(I199*H199,2)</f>
        <v>1144.8</v>
      </c>
      <c r="K199" s="220" t="s">
        <v>173</v>
      </c>
      <c r="L199" s="38"/>
      <c r="M199" s="224" t="s">
        <v>1</v>
      </c>
      <c r="N199" s="225" t="s">
        <v>40</v>
      </c>
      <c r="O199" s="226">
        <v>0.119</v>
      </c>
      <c r="P199" s="226">
        <f>O199*H199</f>
        <v>1.2852000000000001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28" t="s">
        <v>166</v>
      </c>
      <c r="AT199" s="228" t="s">
        <v>162</v>
      </c>
      <c r="AU199" s="228" t="s">
        <v>84</v>
      </c>
      <c r="AY199" s="17" t="s">
        <v>160</v>
      </c>
      <c r="BE199" s="229">
        <f>IF(N199="základní",J199,0)</f>
        <v>1144.8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7" t="s">
        <v>82</v>
      </c>
      <c r="BK199" s="229">
        <f>ROUND(I199*H199,2)</f>
        <v>1144.8</v>
      </c>
      <c r="BL199" s="17" t="s">
        <v>166</v>
      </c>
      <c r="BM199" s="228" t="s">
        <v>300</v>
      </c>
    </row>
    <row r="200" spans="1:47" s="2" customFormat="1" ht="12">
      <c r="A200" s="32"/>
      <c r="B200" s="33"/>
      <c r="C200" s="34"/>
      <c r="D200" s="232" t="s">
        <v>175</v>
      </c>
      <c r="E200" s="34"/>
      <c r="F200" s="241" t="s">
        <v>301</v>
      </c>
      <c r="G200" s="34"/>
      <c r="H200" s="34"/>
      <c r="I200" s="34"/>
      <c r="J200" s="34"/>
      <c r="K200" s="34"/>
      <c r="L200" s="38"/>
      <c r="M200" s="242"/>
      <c r="N200" s="243"/>
      <c r="O200" s="84"/>
      <c r="P200" s="84"/>
      <c r="Q200" s="84"/>
      <c r="R200" s="84"/>
      <c r="S200" s="84"/>
      <c r="T200" s="85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175</v>
      </c>
      <c r="AU200" s="17" t="s">
        <v>84</v>
      </c>
    </row>
    <row r="201" spans="1:51" s="13" customFormat="1" ht="12">
      <c r="A201" s="13"/>
      <c r="B201" s="230"/>
      <c r="C201" s="231"/>
      <c r="D201" s="232" t="s">
        <v>168</v>
      </c>
      <c r="E201" s="233" t="s">
        <v>1</v>
      </c>
      <c r="F201" s="234" t="s">
        <v>302</v>
      </c>
      <c r="G201" s="231"/>
      <c r="H201" s="235">
        <v>10.8</v>
      </c>
      <c r="I201" s="231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0" t="s">
        <v>168</v>
      </c>
      <c r="AU201" s="240" t="s">
        <v>84</v>
      </c>
      <c r="AV201" s="13" t="s">
        <v>84</v>
      </c>
      <c r="AW201" s="13" t="s">
        <v>32</v>
      </c>
      <c r="AX201" s="13" t="s">
        <v>82</v>
      </c>
      <c r="AY201" s="240" t="s">
        <v>160</v>
      </c>
    </row>
    <row r="202" spans="1:51" s="14" customFormat="1" ht="12">
      <c r="A202" s="14"/>
      <c r="B202" s="244"/>
      <c r="C202" s="245"/>
      <c r="D202" s="232" t="s">
        <v>168</v>
      </c>
      <c r="E202" s="246" t="s">
        <v>1</v>
      </c>
      <c r="F202" s="247" t="s">
        <v>223</v>
      </c>
      <c r="G202" s="245"/>
      <c r="H202" s="246" t="s">
        <v>1</v>
      </c>
      <c r="I202" s="245"/>
      <c r="J202" s="245"/>
      <c r="K202" s="245"/>
      <c r="L202" s="248"/>
      <c r="M202" s="249"/>
      <c r="N202" s="250"/>
      <c r="O202" s="250"/>
      <c r="P202" s="250"/>
      <c r="Q202" s="250"/>
      <c r="R202" s="250"/>
      <c r="S202" s="250"/>
      <c r="T202" s="25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2" t="s">
        <v>168</v>
      </c>
      <c r="AU202" s="252" t="s">
        <v>84</v>
      </c>
      <c r="AV202" s="14" t="s">
        <v>82</v>
      </c>
      <c r="AW202" s="14" t="s">
        <v>32</v>
      </c>
      <c r="AX202" s="14" t="s">
        <v>75</v>
      </c>
      <c r="AY202" s="252" t="s">
        <v>160</v>
      </c>
    </row>
    <row r="203" spans="1:51" s="14" customFormat="1" ht="12">
      <c r="A203" s="14"/>
      <c r="B203" s="244"/>
      <c r="C203" s="245"/>
      <c r="D203" s="232" t="s">
        <v>168</v>
      </c>
      <c r="E203" s="246" t="s">
        <v>1</v>
      </c>
      <c r="F203" s="247" t="s">
        <v>262</v>
      </c>
      <c r="G203" s="245"/>
      <c r="H203" s="246" t="s">
        <v>1</v>
      </c>
      <c r="I203" s="245"/>
      <c r="J203" s="245"/>
      <c r="K203" s="245"/>
      <c r="L203" s="248"/>
      <c r="M203" s="249"/>
      <c r="N203" s="250"/>
      <c r="O203" s="250"/>
      <c r="P203" s="250"/>
      <c r="Q203" s="250"/>
      <c r="R203" s="250"/>
      <c r="S203" s="250"/>
      <c r="T203" s="25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2" t="s">
        <v>168</v>
      </c>
      <c r="AU203" s="252" t="s">
        <v>84</v>
      </c>
      <c r="AV203" s="14" t="s">
        <v>82</v>
      </c>
      <c r="AW203" s="14" t="s">
        <v>32</v>
      </c>
      <c r="AX203" s="14" t="s">
        <v>75</v>
      </c>
      <c r="AY203" s="252" t="s">
        <v>160</v>
      </c>
    </row>
    <row r="204" spans="1:63" s="12" customFormat="1" ht="22.8" customHeight="1">
      <c r="A204" s="12"/>
      <c r="B204" s="203"/>
      <c r="C204" s="204"/>
      <c r="D204" s="205" t="s">
        <v>74</v>
      </c>
      <c r="E204" s="216" t="s">
        <v>84</v>
      </c>
      <c r="F204" s="216" t="s">
        <v>303</v>
      </c>
      <c r="G204" s="204"/>
      <c r="H204" s="204"/>
      <c r="I204" s="204"/>
      <c r="J204" s="217">
        <f>BK204</f>
        <v>70870</v>
      </c>
      <c r="K204" s="204"/>
      <c r="L204" s="208"/>
      <c r="M204" s="209"/>
      <c r="N204" s="210"/>
      <c r="O204" s="210"/>
      <c r="P204" s="211">
        <f>SUM(P205:P209)</f>
        <v>124.58300000000001</v>
      </c>
      <c r="Q204" s="210"/>
      <c r="R204" s="211">
        <f>SUM(R205:R209)</f>
        <v>25.288999999999998</v>
      </c>
      <c r="S204" s="210"/>
      <c r="T204" s="212">
        <f>SUM(T205:T209)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3" t="s">
        <v>82</v>
      </c>
      <c r="AT204" s="214" t="s">
        <v>74</v>
      </c>
      <c r="AU204" s="214" t="s">
        <v>82</v>
      </c>
      <c r="AY204" s="213" t="s">
        <v>160</v>
      </c>
      <c r="BK204" s="215">
        <f>SUM(BK205:BK209)</f>
        <v>70870</v>
      </c>
    </row>
    <row r="205" spans="1:65" s="2" customFormat="1" ht="21.75" customHeight="1">
      <c r="A205" s="32"/>
      <c r="B205" s="33"/>
      <c r="C205" s="218" t="s">
        <v>8</v>
      </c>
      <c r="D205" s="218" t="s">
        <v>162</v>
      </c>
      <c r="E205" s="219" t="s">
        <v>304</v>
      </c>
      <c r="F205" s="220" t="s">
        <v>305</v>
      </c>
      <c r="G205" s="221" t="s">
        <v>195</v>
      </c>
      <c r="H205" s="222">
        <v>9.5</v>
      </c>
      <c r="I205" s="223">
        <v>7460</v>
      </c>
      <c r="J205" s="223">
        <f>ROUND(I205*H205,2)</f>
        <v>70870</v>
      </c>
      <c r="K205" s="220" t="s">
        <v>173</v>
      </c>
      <c r="L205" s="38"/>
      <c r="M205" s="224" t="s">
        <v>1</v>
      </c>
      <c r="N205" s="225" t="s">
        <v>40</v>
      </c>
      <c r="O205" s="226">
        <v>13.114</v>
      </c>
      <c r="P205" s="226">
        <f>O205*H205</f>
        <v>124.58300000000001</v>
      </c>
      <c r="Q205" s="226">
        <v>2.662</v>
      </c>
      <c r="R205" s="226">
        <f>Q205*H205</f>
        <v>25.288999999999998</v>
      </c>
      <c r="S205" s="226">
        <v>0</v>
      </c>
      <c r="T205" s="227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28" t="s">
        <v>166</v>
      </c>
      <c r="AT205" s="228" t="s">
        <v>162</v>
      </c>
      <c r="AU205" s="228" t="s">
        <v>84</v>
      </c>
      <c r="AY205" s="17" t="s">
        <v>160</v>
      </c>
      <c r="BE205" s="229">
        <f>IF(N205="základní",J205,0)</f>
        <v>70870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7" t="s">
        <v>82</v>
      </c>
      <c r="BK205" s="229">
        <f>ROUND(I205*H205,2)</f>
        <v>70870</v>
      </c>
      <c r="BL205" s="17" t="s">
        <v>166</v>
      </c>
      <c r="BM205" s="228" t="s">
        <v>306</v>
      </c>
    </row>
    <row r="206" spans="1:47" s="2" customFormat="1" ht="12">
      <c r="A206" s="32"/>
      <c r="B206" s="33"/>
      <c r="C206" s="34"/>
      <c r="D206" s="232" t="s">
        <v>175</v>
      </c>
      <c r="E206" s="34"/>
      <c r="F206" s="241" t="s">
        <v>307</v>
      </c>
      <c r="G206" s="34"/>
      <c r="H206" s="34"/>
      <c r="I206" s="34"/>
      <c r="J206" s="34"/>
      <c r="K206" s="34"/>
      <c r="L206" s="38"/>
      <c r="M206" s="242"/>
      <c r="N206" s="243"/>
      <c r="O206" s="84"/>
      <c r="P206" s="84"/>
      <c r="Q206" s="84"/>
      <c r="R206" s="84"/>
      <c r="S206" s="84"/>
      <c r="T206" s="85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175</v>
      </c>
      <c r="AU206" s="17" t="s">
        <v>84</v>
      </c>
    </row>
    <row r="207" spans="1:51" s="13" customFormat="1" ht="12">
      <c r="A207" s="13"/>
      <c r="B207" s="230"/>
      <c r="C207" s="231"/>
      <c r="D207" s="232" t="s">
        <v>168</v>
      </c>
      <c r="E207" s="233" t="s">
        <v>1</v>
      </c>
      <c r="F207" s="234" t="s">
        <v>308</v>
      </c>
      <c r="G207" s="231"/>
      <c r="H207" s="235">
        <v>9.5</v>
      </c>
      <c r="I207" s="231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0" t="s">
        <v>168</v>
      </c>
      <c r="AU207" s="240" t="s">
        <v>84</v>
      </c>
      <c r="AV207" s="13" t="s">
        <v>84</v>
      </c>
      <c r="AW207" s="13" t="s">
        <v>32</v>
      </c>
      <c r="AX207" s="13" t="s">
        <v>82</v>
      </c>
      <c r="AY207" s="240" t="s">
        <v>160</v>
      </c>
    </row>
    <row r="208" spans="1:51" s="14" customFormat="1" ht="12">
      <c r="A208" s="14"/>
      <c r="B208" s="244"/>
      <c r="C208" s="245"/>
      <c r="D208" s="232" t="s">
        <v>168</v>
      </c>
      <c r="E208" s="246" t="s">
        <v>1</v>
      </c>
      <c r="F208" s="247" t="s">
        <v>309</v>
      </c>
      <c r="G208" s="245"/>
      <c r="H208" s="246" t="s">
        <v>1</v>
      </c>
      <c r="I208" s="245"/>
      <c r="J208" s="245"/>
      <c r="K208" s="245"/>
      <c r="L208" s="248"/>
      <c r="M208" s="249"/>
      <c r="N208" s="250"/>
      <c r="O208" s="250"/>
      <c r="P208" s="250"/>
      <c r="Q208" s="250"/>
      <c r="R208" s="250"/>
      <c r="S208" s="250"/>
      <c r="T208" s="25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2" t="s">
        <v>168</v>
      </c>
      <c r="AU208" s="252" t="s">
        <v>84</v>
      </c>
      <c r="AV208" s="14" t="s">
        <v>82</v>
      </c>
      <c r="AW208" s="14" t="s">
        <v>32</v>
      </c>
      <c r="AX208" s="14" t="s">
        <v>75</v>
      </c>
      <c r="AY208" s="252" t="s">
        <v>160</v>
      </c>
    </row>
    <row r="209" spans="1:51" s="14" customFormat="1" ht="12">
      <c r="A209" s="14"/>
      <c r="B209" s="244"/>
      <c r="C209" s="245"/>
      <c r="D209" s="232" t="s">
        <v>168</v>
      </c>
      <c r="E209" s="246" t="s">
        <v>1</v>
      </c>
      <c r="F209" s="247" t="s">
        <v>278</v>
      </c>
      <c r="G209" s="245"/>
      <c r="H209" s="246" t="s">
        <v>1</v>
      </c>
      <c r="I209" s="245"/>
      <c r="J209" s="245"/>
      <c r="K209" s="245"/>
      <c r="L209" s="248"/>
      <c r="M209" s="249"/>
      <c r="N209" s="250"/>
      <c r="O209" s="250"/>
      <c r="P209" s="250"/>
      <c r="Q209" s="250"/>
      <c r="R209" s="250"/>
      <c r="S209" s="250"/>
      <c r="T209" s="25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2" t="s">
        <v>168</v>
      </c>
      <c r="AU209" s="252" t="s">
        <v>84</v>
      </c>
      <c r="AV209" s="14" t="s">
        <v>82</v>
      </c>
      <c r="AW209" s="14" t="s">
        <v>32</v>
      </c>
      <c r="AX209" s="14" t="s">
        <v>75</v>
      </c>
      <c r="AY209" s="252" t="s">
        <v>160</v>
      </c>
    </row>
    <row r="210" spans="1:63" s="12" customFormat="1" ht="22.8" customHeight="1">
      <c r="A210" s="12"/>
      <c r="B210" s="203"/>
      <c r="C210" s="204"/>
      <c r="D210" s="205" t="s">
        <v>74</v>
      </c>
      <c r="E210" s="216" t="s">
        <v>178</v>
      </c>
      <c r="F210" s="216" t="s">
        <v>310</v>
      </c>
      <c r="G210" s="204"/>
      <c r="H210" s="204"/>
      <c r="I210" s="204"/>
      <c r="J210" s="217">
        <f>BK210</f>
        <v>62248.56</v>
      </c>
      <c r="K210" s="204"/>
      <c r="L210" s="208"/>
      <c r="M210" s="209"/>
      <c r="N210" s="210"/>
      <c r="O210" s="210"/>
      <c r="P210" s="211">
        <f>SUM(P211:P217)</f>
        <v>127.69140000000002</v>
      </c>
      <c r="Q210" s="210"/>
      <c r="R210" s="211">
        <f>SUM(R211:R217)</f>
        <v>35.498232</v>
      </c>
      <c r="S210" s="210"/>
      <c r="T210" s="212">
        <f>SUM(T211:T217)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3" t="s">
        <v>82</v>
      </c>
      <c r="AT210" s="214" t="s">
        <v>74</v>
      </c>
      <c r="AU210" s="214" t="s">
        <v>82</v>
      </c>
      <c r="AY210" s="213" t="s">
        <v>160</v>
      </c>
      <c r="BK210" s="215">
        <f>SUM(BK211:BK217)</f>
        <v>62248.56</v>
      </c>
    </row>
    <row r="211" spans="1:65" s="2" customFormat="1" ht="21.75" customHeight="1">
      <c r="A211" s="32"/>
      <c r="B211" s="33"/>
      <c r="C211" s="218" t="s">
        <v>311</v>
      </c>
      <c r="D211" s="218" t="s">
        <v>162</v>
      </c>
      <c r="E211" s="219" t="s">
        <v>312</v>
      </c>
      <c r="F211" s="220" t="s">
        <v>313</v>
      </c>
      <c r="G211" s="221" t="s">
        <v>195</v>
      </c>
      <c r="H211" s="222">
        <v>11.4</v>
      </c>
      <c r="I211" s="223">
        <v>5460.4</v>
      </c>
      <c r="J211" s="223">
        <f>ROUND(I211*H211,2)</f>
        <v>62248.56</v>
      </c>
      <c r="K211" s="220" t="s">
        <v>1</v>
      </c>
      <c r="L211" s="38"/>
      <c r="M211" s="224" t="s">
        <v>1</v>
      </c>
      <c r="N211" s="225" t="s">
        <v>40</v>
      </c>
      <c r="O211" s="226">
        <v>11.201</v>
      </c>
      <c r="P211" s="226">
        <f>O211*H211</f>
        <v>127.69140000000002</v>
      </c>
      <c r="Q211" s="226">
        <v>3.11388</v>
      </c>
      <c r="R211" s="226">
        <f>Q211*H211</f>
        <v>35.498232</v>
      </c>
      <c r="S211" s="226">
        <v>0</v>
      </c>
      <c r="T211" s="227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28" t="s">
        <v>166</v>
      </c>
      <c r="AT211" s="228" t="s">
        <v>162</v>
      </c>
      <c r="AU211" s="228" t="s">
        <v>84</v>
      </c>
      <c r="AY211" s="17" t="s">
        <v>160</v>
      </c>
      <c r="BE211" s="229">
        <f>IF(N211="základní",J211,0)</f>
        <v>62248.56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7" t="s">
        <v>82</v>
      </c>
      <c r="BK211" s="229">
        <f>ROUND(I211*H211,2)</f>
        <v>62248.56</v>
      </c>
      <c r="BL211" s="17" t="s">
        <v>166</v>
      </c>
      <c r="BM211" s="228" t="s">
        <v>314</v>
      </c>
    </row>
    <row r="212" spans="1:47" s="2" customFormat="1" ht="12">
      <c r="A212" s="32"/>
      <c r="B212" s="33"/>
      <c r="C212" s="34"/>
      <c r="D212" s="232" t="s">
        <v>175</v>
      </c>
      <c r="E212" s="34"/>
      <c r="F212" s="241" t="s">
        <v>315</v>
      </c>
      <c r="G212" s="34"/>
      <c r="H212" s="34"/>
      <c r="I212" s="34"/>
      <c r="J212" s="34"/>
      <c r="K212" s="34"/>
      <c r="L212" s="38"/>
      <c r="M212" s="242"/>
      <c r="N212" s="243"/>
      <c r="O212" s="84"/>
      <c r="P212" s="84"/>
      <c r="Q212" s="84"/>
      <c r="R212" s="84"/>
      <c r="S212" s="84"/>
      <c r="T212" s="85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175</v>
      </c>
      <c r="AU212" s="17" t="s">
        <v>84</v>
      </c>
    </row>
    <row r="213" spans="1:51" s="13" customFormat="1" ht="12">
      <c r="A213" s="13"/>
      <c r="B213" s="230"/>
      <c r="C213" s="231"/>
      <c r="D213" s="232" t="s">
        <v>168</v>
      </c>
      <c r="E213" s="233" t="s">
        <v>1</v>
      </c>
      <c r="F213" s="234" t="s">
        <v>316</v>
      </c>
      <c r="G213" s="231"/>
      <c r="H213" s="235">
        <v>11.4</v>
      </c>
      <c r="I213" s="231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168</v>
      </c>
      <c r="AU213" s="240" t="s">
        <v>84</v>
      </c>
      <c r="AV213" s="13" t="s">
        <v>84</v>
      </c>
      <c r="AW213" s="13" t="s">
        <v>32</v>
      </c>
      <c r="AX213" s="13" t="s">
        <v>82</v>
      </c>
      <c r="AY213" s="240" t="s">
        <v>160</v>
      </c>
    </row>
    <row r="214" spans="1:51" s="14" customFormat="1" ht="12">
      <c r="A214" s="14"/>
      <c r="B214" s="244"/>
      <c r="C214" s="245"/>
      <c r="D214" s="232" t="s">
        <v>168</v>
      </c>
      <c r="E214" s="246" t="s">
        <v>1</v>
      </c>
      <c r="F214" s="247" t="s">
        <v>317</v>
      </c>
      <c r="G214" s="245"/>
      <c r="H214" s="246" t="s">
        <v>1</v>
      </c>
      <c r="I214" s="245"/>
      <c r="J214" s="245"/>
      <c r="K214" s="245"/>
      <c r="L214" s="248"/>
      <c r="M214" s="249"/>
      <c r="N214" s="250"/>
      <c r="O214" s="250"/>
      <c r="P214" s="250"/>
      <c r="Q214" s="250"/>
      <c r="R214" s="250"/>
      <c r="S214" s="250"/>
      <c r="T214" s="25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2" t="s">
        <v>168</v>
      </c>
      <c r="AU214" s="252" t="s">
        <v>84</v>
      </c>
      <c r="AV214" s="14" t="s">
        <v>82</v>
      </c>
      <c r="AW214" s="14" t="s">
        <v>32</v>
      </c>
      <c r="AX214" s="14" t="s">
        <v>75</v>
      </c>
      <c r="AY214" s="252" t="s">
        <v>160</v>
      </c>
    </row>
    <row r="215" spans="1:51" s="14" customFormat="1" ht="12">
      <c r="A215" s="14"/>
      <c r="B215" s="244"/>
      <c r="C215" s="245"/>
      <c r="D215" s="232" t="s">
        <v>168</v>
      </c>
      <c r="E215" s="246" t="s">
        <v>1</v>
      </c>
      <c r="F215" s="247" t="s">
        <v>318</v>
      </c>
      <c r="G215" s="245"/>
      <c r="H215" s="246" t="s">
        <v>1</v>
      </c>
      <c r="I215" s="245"/>
      <c r="J215" s="245"/>
      <c r="K215" s="245"/>
      <c r="L215" s="248"/>
      <c r="M215" s="249"/>
      <c r="N215" s="250"/>
      <c r="O215" s="250"/>
      <c r="P215" s="250"/>
      <c r="Q215" s="250"/>
      <c r="R215" s="250"/>
      <c r="S215" s="250"/>
      <c r="T215" s="25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2" t="s">
        <v>168</v>
      </c>
      <c r="AU215" s="252" t="s">
        <v>84</v>
      </c>
      <c r="AV215" s="14" t="s">
        <v>82</v>
      </c>
      <c r="AW215" s="14" t="s">
        <v>32</v>
      </c>
      <c r="AX215" s="14" t="s">
        <v>75</v>
      </c>
      <c r="AY215" s="252" t="s">
        <v>160</v>
      </c>
    </row>
    <row r="216" spans="1:51" s="14" customFormat="1" ht="12">
      <c r="A216" s="14"/>
      <c r="B216" s="244"/>
      <c r="C216" s="245"/>
      <c r="D216" s="232" t="s">
        <v>168</v>
      </c>
      <c r="E216" s="246" t="s">
        <v>1</v>
      </c>
      <c r="F216" s="247" t="s">
        <v>319</v>
      </c>
      <c r="G216" s="245"/>
      <c r="H216" s="246" t="s">
        <v>1</v>
      </c>
      <c r="I216" s="245"/>
      <c r="J216" s="245"/>
      <c r="K216" s="245"/>
      <c r="L216" s="248"/>
      <c r="M216" s="249"/>
      <c r="N216" s="250"/>
      <c r="O216" s="250"/>
      <c r="P216" s="250"/>
      <c r="Q216" s="250"/>
      <c r="R216" s="250"/>
      <c r="S216" s="250"/>
      <c r="T216" s="25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2" t="s">
        <v>168</v>
      </c>
      <c r="AU216" s="252" t="s">
        <v>84</v>
      </c>
      <c r="AV216" s="14" t="s">
        <v>82</v>
      </c>
      <c r="AW216" s="14" t="s">
        <v>32</v>
      </c>
      <c r="AX216" s="14" t="s">
        <v>75</v>
      </c>
      <c r="AY216" s="252" t="s">
        <v>160</v>
      </c>
    </row>
    <row r="217" spans="1:51" s="14" customFormat="1" ht="12">
      <c r="A217" s="14"/>
      <c r="B217" s="244"/>
      <c r="C217" s="245"/>
      <c r="D217" s="232" t="s">
        <v>168</v>
      </c>
      <c r="E217" s="246" t="s">
        <v>1</v>
      </c>
      <c r="F217" s="247" t="s">
        <v>270</v>
      </c>
      <c r="G217" s="245"/>
      <c r="H217" s="246" t="s">
        <v>1</v>
      </c>
      <c r="I217" s="245"/>
      <c r="J217" s="245"/>
      <c r="K217" s="245"/>
      <c r="L217" s="248"/>
      <c r="M217" s="249"/>
      <c r="N217" s="250"/>
      <c r="O217" s="250"/>
      <c r="P217" s="250"/>
      <c r="Q217" s="250"/>
      <c r="R217" s="250"/>
      <c r="S217" s="250"/>
      <c r="T217" s="25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2" t="s">
        <v>168</v>
      </c>
      <c r="AU217" s="252" t="s">
        <v>84</v>
      </c>
      <c r="AV217" s="14" t="s">
        <v>82</v>
      </c>
      <c r="AW217" s="14" t="s">
        <v>32</v>
      </c>
      <c r="AX217" s="14" t="s">
        <v>75</v>
      </c>
      <c r="AY217" s="252" t="s">
        <v>160</v>
      </c>
    </row>
    <row r="218" spans="1:63" s="12" customFormat="1" ht="22.8" customHeight="1">
      <c r="A218" s="12"/>
      <c r="B218" s="203"/>
      <c r="C218" s="204"/>
      <c r="D218" s="205" t="s">
        <v>74</v>
      </c>
      <c r="E218" s="216" t="s">
        <v>166</v>
      </c>
      <c r="F218" s="216" t="s">
        <v>320</v>
      </c>
      <c r="G218" s="204"/>
      <c r="H218" s="204"/>
      <c r="I218" s="204"/>
      <c r="J218" s="217">
        <f>BK218</f>
        <v>18560.16</v>
      </c>
      <c r="K218" s="204"/>
      <c r="L218" s="208"/>
      <c r="M218" s="209"/>
      <c r="N218" s="210"/>
      <c r="O218" s="210"/>
      <c r="P218" s="211">
        <f>SUM(P219:P222)</f>
        <v>9.202746</v>
      </c>
      <c r="Q218" s="210"/>
      <c r="R218" s="211">
        <f>SUM(R219:R222)</f>
        <v>0</v>
      </c>
      <c r="S218" s="210"/>
      <c r="T218" s="212">
        <f>SUM(T219:T222)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3" t="s">
        <v>82</v>
      </c>
      <c r="AT218" s="214" t="s">
        <v>74</v>
      </c>
      <c r="AU218" s="214" t="s">
        <v>82</v>
      </c>
      <c r="AY218" s="213" t="s">
        <v>160</v>
      </c>
      <c r="BK218" s="215">
        <f>SUM(BK219:BK222)</f>
        <v>18560.16</v>
      </c>
    </row>
    <row r="219" spans="1:65" s="2" customFormat="1" ht="21.75" customHeight="1">
      <c r="A219" s="32"/>
      <c r="B219" s="33"/>
      <c r="C219" s="218" t="s">
        <v>321</v>
      </c>
      <c r="D219" s="218" t="s">
        <v>162</v>
      </c>
      <c r="E219" s="219" t="s">
        <v>322</v>
      </c>
      <c r="F219" s="220" t="s">
        <v>323</v>
      </c>
      <c r="G219" s="221" t="s">
        <v>165</v>
      </c>
      <c r="H219" s="222">
        <v>38.667</v>
      </c>
      <c r="I219" s="223">
        <v>480</v>
      </c>
      <c r="J219" s="223">
        <f>ROUND(I219*H219,2)</f>
        <v>18560.16</v>
      </c>
      <c r="K219" s="220" t="s">
        <v>173</v>
      </c>
      <c r="L219" s="38"/>
      <c r="M219" s="224" t="s">
        <v>1</v>
      </c>
      <c r="N219" s="225" t="s">
        <v>40</v>
      </c>
      <c r="O219" s="226">
        <v>0.238</v>
      </c>
      <c r="P219" s="226">
        <f>O219*H219</f>
        <v>9.202746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28" t="s">
        <v>166</v>
      </c>
      <c r="AT219" s="228" t="s">
        <v>162</v>
      </c>
      <c r="AU219" s="228" t="s">
        <v>84</v>
      </c>
      <c r="AY219" s="17" t="s">
        <v>160</v>
      </c>
      <c r="BE219" s="229">
        <f>IF(N219="základní",J219,0)</f>
        <v>18560.16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7" t="s">
        <v>82</v>
      </c>
      <c r="BK219" s="229">
        <f>ROUND(I219*H219,2)</f>
        <v>18560.16</v>
      </c>
      <c r="BL219" s="17" t="s">
        <v>166</v>
      </c>
      <c r="BM219" s="228" t="s">
        <v>324</v>
      </c>
    </row>
    <row r="220" spans="1:47" s="2" customFormat="1" ht="12">
      <c r="A220" s="32"/>
      <c r="B220" s="33"/>
      <c r="C220" s="34"/>
      <c r="D220" s="232" t="s">
        <v>175</v>
      </c>
      <c r="E220" s="34"/>
      <c r="F220" s="241" t="s">
        <v>325</v>
      </c>
      <c r="G220" s="34"/>
      <c r="H220" s="34"/>
      <c r="I220" s="34"/>
      <c r="J220" s="34"/>
      <c r="K220" s="34"/>
      <c r="L220" s="38"/>
      <c r="M220" s="242"/>
      <c r="N220" s="243"/>
      <c r="O220" s="84"/>
      <c r="P220" s="84"/>
      <c r="Q220" s="84"/>
      <c r="R220" s="84"/>
      <c r="S220" s="84"/>
      <c r="T220" s="85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7" t="s">
        <v>175</v>
      </c>
      <c r="AU220" s="17" t="s">
        <v>84</v>
      </c>
    </row>
    <row r="221" spans="1:51" s="13" customFormat="1" ht="12">
      <c r="A221" s="13"/>
      <c r="B221" s="230"/>
      <c r="C221" s="231"/>
      <c r="D221" s="232" t="s">
        <v>168</v>
      </c>
      <c r="E221" s="233" t="s">
        <v>1</v>
      </c>
      <c r="F221" s="234" t="s">
        <v>326</v>
      </c>
      <c r="G221" s="231"/>
      <c r="H221" s="235">
        <v>38.667</v>
      </c>
      <c r="I221" s="231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168</v>
      </c>
      <c r="AU221" s="240" t="s">
        <v>84</v>
      </c>
      <c r="AV221" s="13" t="s">
        <v>84</v>
      </c>
      <c r="AW221" s="13" t="s">
        <v>32</v>
      </c>
      <c r="AX221" s="13" t="s">
        <v>82</v>
      </c>
      <c r="AY221" s="240" t="s">
        <v>160</v>
      </c>
    </row>
    <row r="222" spans="1:51" s="14" customFormat="1" ht="12">
      <c r="A222" s="14"/>
      <c r="B222" s="244"/>
      <c r="C222" s="245"/>
      <c r="D222" s="232" t="s">
        <v>168</v>
      </c>
      <c r="E222" s="246" t="s">
        <v>1</v>
      </c>
      <c r="F222" s="247" t="s">
        <v>327</v>
      </c>
      <c r="G222" s="245"/>
      <c r="H222" s="246" t="s">
        <v>1</v>
      </c>
      <c r="I222" s="245"/>
      <c r="J222" s="245"/>
      <c r="K222" s="245"/>
      <c r="L222" s="248"/>
      <c r="M222" s="249"/>
      <c r="N222" s="250"/>
      <c r="O222" s="250"/>
      <c r="P222" s="250"/>
      <c r="Q222" s="250"/>
      <c r="R222" s="250"/>
      <c r="S222" s="250"/>
      <c r="T222" s="25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2" t="s">
        <v>168</v>
      </c>
      <c r="AU222" s="252" t="s">
        <v>84</v>
      </c>
      <c r="AV222" s="14" t="s">
        <v>82</v>
      </c>
      <c r="AW222" s="14" t="s">
        <v>32</v>
      </c>
      <c r="AX222" s="14" t="s">
        <v>75</v>
      </c>
      <c r="AY222" s="252" t="s">
        <v>160</v>
      </c>
    </row>
    <row r="223" spans="1:63" s="12" customFormat="1" ht="22.8" customHeight="1">
      <c r="A223" s="12"/>
      <c r="B223" s="203"/>
      <c r="C223" s="204"/>
      <c r="D223" s="205" t="s">
        <v>74</v>
      </c>
      <c r="E223" s="216" t="s">
        <v>205</v>
      </c>
      <c r="F223" s="216" t="s">
        <v>206</v>
      </c>
      <c r="G223" s="204"/>
      <c r="H223" s="204"/>
      <c r="I223" s="204"/>
      <c r="J223" s="217">
        <f>BK223</f>
        <v>29682</v>
      </c>
      <c r="K223" s="204"/>
      <c r="L223" s="208"/>
      <c r="M223" s="209"/>
      <c r="N223" s="210"/>
      <c r="O223" s="210"/>
      <c r="P223" s="211">
        <f>SUM(P224:P228)</f>
        <v>100.97999999999999</v>
      </c>
      <c r="Q223" s="210"/>
      <c r="R223" s="211">
        <f>SUM(R224:R228)</f>
        <v>0</v>
      </c>
      <c r="S223" s="210"/>
      <c r="T223" s="212">
        <f>SUM(T224:T228)</f>
        <v>25.5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3" t="s">
        <v>82</v>
      </c>
      <c r="AT223" s="214" t="s">
        <v>74</v>
      </c>
      <c r="AU223" s="214" t="s">
        <v>82</v>
      </c>
      <c r="AY223" s="213" t="s">
        <v>160</v>
      </c>
      <c r="BK223" s="215">
        <f>SUM(BK224:BK228)</f>
        <v>29682</v>
      </c>
    </row>
    <row r="224" spans="1:65" s="2" customFormat="1" ht="21.75" customHeight="1">
      <c r="A224" s="32"/>
      <c r="B224" s="33"/>
      <c r="C224" s="218" t="s">
        <v>328</v>
      </c>
      <c r="D224" s="218" t="s">
        <v>162</v>
      </c>
      <c r="E224" s="219" t="s">
        <v>329</v>
      </c>
      <c r="F224" s="220" t="s">
        <v>330</v>
      </c>
      <c r="G224" s="221" t="s">
        <v>195</v>
      </c>
      <c r="H224" s="222">
        <v>10.2</v>
      </c>
      <c r="I224" s="223">
        <v>2910</v>
      </c>
      <c r="J224" s="223">
        <f>ROUND(I224*H224,2)</f>
        <v>29682</v>
      </c>
      <c r="K224" s="220" t="s">
        <v>173</v>
      </c>
      <c r="L224" s="38"/>
      <c r="M224" s="224" t="s">
        <v>1</v>
      </c>
      <c r="N224" s="225" t="s">
        <v>40</v>
      </c>
      <c r="O224" s="226">
        <v>9.9</v>
      </c>
      <c r="P224" s="226">
        <f>O224*H224</f>
        <v>100.97999999999999</v>
      </c>
      <c r="Q224" s="226">
        <v>0</v>
      </c>
      <c r="R224" s="226">
        <f>Q224*H224</f>
        <v>0</v>
      </c>
      <c r="S224" s="226">
        <v>2.5</v>
      </c>
      <c r="T224" s="227">
        <f>S224*H224</f>
        <v>25.5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28" t="s">
        <v>166</v>
      </c>
      <c r="AT224" s="228" t="s">
        <v>162</v>
      </c>
      <c r="AU224" s="228" t="s">
        <v>84</v>
      </c>
      <c r="AY224" s="17" t="s">
        <v>160</v>
      </c>
      <c r="BE224" s="229">
        <f>IF(N224="základní",J224,0)</f>
        <v>29682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7" t="s">
        <v>82</v>
      </c>
      <c r="BK224" s="229">
        <f>ROUND(I224*H224,2)</f>
        <v>29682</v>
      </c>
      <c r="BL224" s="17" t="s">
        <v>166</v>
      </c>
      <c r="BM224" s="228" t="s">
        <v>331</v>
      </c>
    </row>
    <row r="225" spans="1:47" s="2" customFormat="1" ht="12">
      <c r="A225" s="32"/>
      <c r="B225" s="33"/>
      <c r="C225" s="34"/>
      <c r="D225" s="232" t="s">
        <v>175</v>
      </c>
      <c r="E225" s="34"/>
      <c r="F225" s="241" t="s">
        <v>332</v>
      </c>
      <c r="G225" s="34"/>
      <c r="H225" s="34"/>
      <c r="I225" s="34"/>
      <c r="J225" s="34"/>
      <c r="K225" s="34"/>
      <c r="L225" s="38"/>
      <c r="M225" s="242"/>
      <c r="N225" s="243"/>
      <c r="O225" s="84"/>
      <c r="P225" s="84"/>
      <c r="Q225" s="84"/>
      <c r="R225" s="84"/>
      <c r="S225" s="84"/>
      <c r="T225" s="85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175</v>
      </c>
      <c r="AU225" s="17" t="s">
        <v>84</v>
      </c>
    </row>
    <row r="226" spans="1:51" s="13" customFormat="1" ht="12">
      <c r="A226" s="13"/>
      <c r="B226" s="230"/>
      <c r="C226" s="231"/>
      <c r="D226" s="232" t="s">
        <v>168</v>
      </c>
      <c r="E226" s="233" t="s">
        <v>1</v>
      </c>
      <c r="F226" s="234" t="s">
        <v>333</v>
      </c>
      <c r="G226" s="231"/>
      <c r="H226" s="235">
        <v>10.2</v>
      </c>
      <c r="I226" s="231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0" t="s">
        <v>168</v>
      </c>
      <c r="AU226" s="240" t="s">
        <v>84</v>
      </c>
      <c r="AV226" s="13" t="s">
        <v>84</v>
      </c>
      <c r="AW226" s="13" t="s">
        <v>32</v>
      </c>
      <c r="AX226" s="13" t="s">
        <v>82</v>
      </c>
      <c r="AY226" s="240" t="s">
        <v>160</v>
      </c>
    </row>
    <row r="227" spans="1:51" s="14" customFormat="1" ht="12">
      <c r="A227" s="14"/>
      <c r="B227" s="244"/>
      <c r="C227" s="245"/>
      <c r="D227" s="232" t="s">
        <v>168</v>
      </c>
      <c r="E227" s="246" t="s">
        <v>1</v>
      </c>
      <c r="F227" s="247" t="s">
        <v>278</v>
      </c>
      <c r="G227" s="245"/>
      <c r="H227" s="246" t="s">
        <v>1</v>
      </c>
      <c r="I227" s="245"/>
      <c r="J227" s="245"/>
      <c r="K227" s="245"/>
      <c r="L227" s="248"/>
      <c r="M227" s="249"/>
      <c r="N227" s="250"/>
      <c r="O227" s="250"/>
      <c r="P227" s="250"/>
      <c r="Q227" s="250"/>
      <c r="R227" s="250"/>
      <c r="S227" s="250"/>
      <c r="T227" s="25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2" t="s">
        <v>168</v>
      </c>
      <c r="AU227" s="252" t="s">
        <v>84</v>
      </c>
      <c r="AV227" s="14" t="s">
        <v>82</v>
      </c>
      <c r="AW227" s="14" t="s">
        <v>32</v>
      </c>
      <c r="AX227" s="14" t="s">
        <v>75</v>
      </c>
      <c r="AY227" s="252" t="s">
        <v>160</v>
      </c>
    </row>
    <row r="228" spans="1:51" s="14" customFormat="1" ht="12">
      <c r="A228" s="14"/>
      <c r="B228" s="244"/>
      <c r="C228" s="245"/>
      <c r="D228" s="232" t="s">
        <v>168</v>
      </c>
      <c r="E228" s="246" t="s">
        <v>1</v>
      </c>
      <c r="F228" s="247" t="s">
        <v>334</v>
      </c>
      <c r="G228" s="245"/>
      <c r="H228" s="246" t="s">
        <v>1</v>
      </c>
      <c r="I228" s="245"/>
      <c r="J228" s="245"/>
      <c r="K228" s="245"/>
      <c r="L228" s="248"/>
      <c r="M228" s="249"/>
      <c r="N228" s="250"/>
      <c r="O228" s="250"/>
      <c r="P228" s="250"/>
      <c r="Q228" s="250"/>
      <c r="R228" s="250"/>
      <c r="S228" s="250"/>
      <c r="T228" s="25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2" t="s">
        <v>168</v>
      </c>
      <c r="AU228" s="252" t="s">
        <v>84</v>
      </c>
      <c r="AV228" s="14" t="s">
        <v>82</v>
      </c>
      <c r="AW228" s="14" t="s">
        <v>32</v>
      </c>
      <c r="AX228" s="14" t="s">
        <v>75</v>
      </c>
      <c r="AY228" s="252" t="s">
        <v>160</v>
      </c>
    </row>
    <row r="229" spans="1:63" s="12" customFormat="1" ht="22.8" customHeight="1">
      <c r="A229" s="12"/>
      <c r="B229" s="203"/>
      <c r="C229" s="204"/>
      <c r="D229" s="205" t="s">
        <v>74</v>
      </c>
      <c r="E229" s="216" t="s">
        <v>335</v>
      </c>
      <c r="F229" s="216" t="s">
        <v>336</v>
      </c>
      <c r="G229" s="204"/>
      <c r="H229" s="204"/>
      <c r="I229" s="204"/>
      <c r="J229" s="217">
        <f>BK229</f>
        <v>16534.06</v>
      </c>
      <c r="K229" s="204"/>
      <c r="L229" s="208"/>
      <c r="M229" s="209"/>
      <c r="N229" s="210"/>
      <c r="O229" s="210"/>
      <c r="P229" s="211">
        <f>SUM(P230:P231)</f>
        <v>20.546006000000002</v>
      </c>
      <c r="Q229" s="210"/>
      <c r="R229" s="211">
        <f>SUM(R230:R231)</f>
        <v>0</v>
      </c>
      <c r="S229" s="210"/>
      <c r="T229" s="212">
        <f>SUM(T230:T231)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3" t="s">
        <v>82</v>
      </c>
      <c r="AT229" s="214" t="s">
        <v>74</v>
      </c>
      <c r="AU229" s="214" t="s">
        <v>82</v>
      </c>
      <c r="AY229" s="213" t="s">
        <v>160</v>
      </c>
      <c r="BK229" s="215">
        <f>SUM(BK230:BK231)</f>
        <v>16534.06</v>
      </c>
    </row>
    <row r="230" spans="1:65" s="2" customFormat="1" ht="16.5" customHeight="1">
      <c r="A230" s="32"/>
      <c r="B230" s="33"/>
      <c r="C230" s="218" t="s">
        <v>337</v>
      </c>
      <c r="D230" s="218" t="s">
        <v>162</v>
      </c>
      <c r="E230" s="219" t="s">
        <v>338</v>
      </c>
      <c r="F230" s="220" t="s">
        <v>339</v>
      </c>
      <c r="G230" s="221" t="s">
        <v>265</v>
      </c>
      <c r="H230" s="222">
        <v>60.787</v>
      </c>
      <c r="I230" s="223">
        <v>272</v>
      </c>
      <c r="J230" s="223">
        <f>ROUND(I230*H230,2)</f>
        <v>16534.06</v>
      </c>
      <c r="K230" s="220" t="s">
        <v>173</v>
      </c>
      <c r="L230" s="38"/>
      <c r="M230" s="224" t="s">
        <v>1</v>
      </c>
      <c r="N230" s="225" t="s">
        <v>40</v>
      </c>
      <c r="O230" s="226">
        <v>0.338</v>
      </c>
      <c r="P230" s="226">
        <f>O230*H230</f>
        <v>20.546006000000002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28" t="s">
        <v>166</v>
      </c>
      <c r="AT230" s="228" t="s">
        <v>162</v>
      </c>
      <c r="AU230" s="228" t="s">
        <v>84</v>
      </c>
      <c r="AY230" s="17" t="s">
        <v>160</v>
      </c>
      <c r="BE230" s="229">
        <f>IF(N230="základní",J230,0)</f>
        <v>16534.06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7" t="s">
        <v>82</v>
      </c>
      <c r="BK230" s="229">
        <f>ROUND(I230*H230,2)</f>
        <v>16534.06</v>
      </c>
      <c r="BL230" s="17" t="s">
        <v>166</v>
      </c>
      <c r="BM230" s="228" t="s">
        <v>340</v>
      </c>
    </row>
    <row r="231" spans="1:47" s="2" customFormat="1" ht="12">
      <c r="A231" s="32"/>
      <c r="B231" s="33"/>
      <c r="C231" s="34"/>
      <c r="D231" s="232" t="s">
        <v>175</v>
      </c>
      <c r="E231" s="34"/>
      <c r="F231" s="241" t="s">
        <v>341</v>
      </c>
      <c r="G231" s="34"/>
      <c r="H231" s="34"/>
      <c r="I231" s="34"/>
      <c r="J231" s="34"/>
      <c r="K231" s="34"/>
      <c r="L231" s="38"/>
      <c r="M231" s="256"/>
      <c r="N231" s="257"/>
      <c r="O231" s="258"/>
      <c r="P231" s="258"/>
      <c r="Q231" s="258"/>
      <c r="R231" s="258"/>
      <c r="S231" s="258"/>
      <c r="T231" s="2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175</v>
      </c>
      <c r="AU231" s="17" t="s">
        <v>84</v>
      </c>
    </row>
    <row r="232" spans="1:31" s="2" customFormat="1" ht="6.95" customHeight="1">
      <c r="A232" s="32"/>
      <c r="B232" s="59"/>
      <c r="C232" s="60"/>
      <c r="D232" s="60"/>
      <c r="E232" s="60"/>
      <c r="F232" s="60"/>
      <c r="G232" s="60"/>
      <c r="H232" s="60"/>
      <c r="I232" s="60"/>
      <c r="J232" s="60"/>
      <c r="K232" s="60"/>
      <c r="L232" s="38"/>
      <c r="M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</row>
  </sheetData>
  <sheetProtection password="CC35" sheet="1" objects="1" scenarios="1" formatColumns="0" formatRows="0" autoFilter="0"/>
  <autoFilter ref="C126:K23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84</v>
      </c>
    </row>
    <row r="4" spans="2:46" s="1" customFormat="1" ht="24.95" customHeight="1">
      <c r="B4" s="20"/>
      <c r="D4" s="141" t="s">
        <v>132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14</v>
      </c>
      <c r="L6" s="20"/>
    </row>
    <row r="7" spans="2:12" s="1" customFormat="1" ht="16.5" customHeight="1">
      <c r="B7" s="20"/>
      <c r="E7" s="144" t="str">
        <f>'Rekapitulace stavby'!K6</f>
        <v>Svratouch, protipovodňové úpravy potoka Řivnáč</v>
      </c>
      <c r="F7" s="143"/>
      <c r="G7" s="143"/>
      <c r="H7" s="143"/>
      <c r="L7" s="20"/>
    </row>
    <row r="8" spans="2:12" s="1" customFormat="1" ht="12" customHeight="1">
      <c r="B8" s="20"/>
      <c r="D8" s="143" t="s">
        <v>133</v>
      </c>
      <c r="L8" s="20"/>
    </row>
    <row r="9" spans="1:31" s="2" customFormat="1" ht="16.5" customHeight="1">
      <c r="A9" s="32"/>
      <c r="B9" s="38"/>
      <c r="C9" s="32"/>
      <c r="D9" s="32"/>
      <c r="E9" s="144" t="s">
        <v>134</v>
      </c>
      <c r="F9" s="32"/>
      <c r="G9" s="32"/>
      <c r="H9" s="32"/>
      <c r="I9" s="32"/>
      <c r="J9" s="32"/>
      <c r="K9" s="32"/>
      <c r="L9" s="56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8"/>
      <c r="C10" s="32"/>
      <c r="D10" s="143" t="s">
        <v>135</v>
      </c>
      <c r="E10" s="32"/>
      <c r="F10" s="32"/>
      <c r="G10" s="32"/>
      <c r="H10" s="32"/>
      <c r="I10" s="32"/>
      <c r="J10" s="32"/>
      <c r="K10" s="32"/>
      <c r="L10" s="56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24.75" customHeight="1">
      <c r="A11" s="32"/>
      <c r="B11" s="38"/>
      <c r="C11" s="32"/>
      <c r="D11" s="32"/>
      <c r="E11" s="145" t="s">
        <v>342</v>
      </c>
      <c r="F11" s="32"/>
      <c r="G11" s="32"/>
      <c r="H11" s="32"/>
      <c r="I11" s="32"/>
      <c r="J11" s="32"/>
      <c r="K11" s="32"/>
      <c r="L11" s="56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8"/>
      <c r="C12" s="32"/>
      <c r="D12" s="32"/>
      <c r="E12" s="32"/>
      <c r="F12" s="32"/>
      <c r="G12" s="32"/>
      <c r="H12" s="32"/>
      <c r="I12" s="32"/>
      <c r="J12" s="32"/>
      <c r="K12" s="32"/>
      <c r="L12" s="56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8"/>
      <c r="C13" s="32"/>
      <c r="D13" s="143" t="s">
        <v>16</v>
      </c>
      <c r="E13" s="32"/>
      <c r="F13" s="134" t="s">
        <v>1</v>
      </c>
      <c r="G13" s="32"/>
      <c r="H13" s="32"/>
      <c r="I13" s="143" t="s">
        <v>17</v>
      </c>
      <c r="J13" s="134" t="s">
        <v>1</v>
      </c>
      <c r="K13" s="32"/>
      <c r="L13" s="56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43" t="s">
        <v>18</v>
      </c>
      <c r="E14" s="32"/>
      <c r="F14" s="134" t="s">
        <v>19</v>
      </c>
      <c r="G14" s="32"/>
      <c r="H14" s="32"/>
      <c r="I14" s="143" t="s">
        <v>20</v>
      </c>
      <c r="J14" s="146" t="str">
        <f>'Rekapitulace stavby'!AN8</f>
        <v>23. 10. 2020</v>
      </c>
      <c r="K14" s="32"/>
      <c r="L14" s="56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8" customHeight="1">
      <c r="A15" s="32"/>
      <c r="B15" s="38"/>
      <c r="C15" s="32"/>
      <c r="D15" s="32"/>
      <c r="E15" s="32"/>
      <c r="F15" s="32"/>
      <c r="G15" s="32"/>
      <c r="H15" s="32"/>
      <c r="I15" s="32"/>
      <c r="J15" s="32"/>
      <c r="K15" s="32"/>
      <c r="L15" s="56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8"/>
      <c r="C16" s="32"/>
      <c r="D16" s="143" t="s">
        <v>22</v>
      </c>
      <c r="E16" s="32"/>
      <c r="F16" s="32"/>
      <c r="G16" s="32"/>
      <c r="H16" s="32"/>
      <c r="I16" s="143" t="s">
        <v>23</v>
      </c>
      <c r="J16" s="134" t="s">
        <v>1</v>
      </c>
      <c r="K16" s="32"/>
      <c r="L16" s="56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8"/>
      <c r="C17" s="32"/>
      <c r="D17" s="32"/>
      <c r="E17" s="134" t="s">
        <v>24</v>
      </c>
      <c r="F17" s="32"/>
      <c r="G17" s="32"/>
      <c r="H17" s="32"/>
      <c r="I17" s="143" t="s">
        <v>25</v>
      </c>
      <c r="J17" s="134" t="s">
        <v>1</v>
      </c>
      <c r="K17" s="32"/>
      <c r="L17" s="56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8"/>
      <c r="C18" s="32"/>
      <c r="D18" s="32"/>
      <c r="E18" s="32"/>
      <c r="F18" s="32"/>
      <c r="G18" s="32"/>
      <c r="H18" s="32"/>
      <c r="I18" s="32"/>
      <c r="J18" s="32"/>
      <c r="K18" s="32"/>
      <c r="L18" s="56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8"/>
      <c r="C19" s="32"/>
      <c r="D19" s="143" t="s">
        <v>26</v>
      </c>
      <c r="E19" s="32"/>
      <c r="F19" s="32"/>
      <c r="G19" s="32"/>
      <c r="H19" s="32"/>
      <c r="I19" s="143" t="s">
        <v>23</v>
      </c>
      <c r="J19" s="134" t="str">
        <f>'Rekapitulace stavby'!AN13</f>
        <v/>
      </c>
      <c r="K19" s="32"/>
      <c r="L19" s="56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8"/>
      <c r="C20" s="32"/>
      <c r="D20" s="32"/>
      <c r="E20" s="134" t="str">
        <f>'Rekapitulace stavby'!E14</f>
        <v xml:space="preserve"> </v>
      </c>
      <c r="F20" s="134"/>
      <c r="G20" s="134"/>
      <c r="H20" s="134"/>
      <c r="I20" s="143" t="s">
        <v>25</v>
      </c>
      <c r="J20" s="134" t="str">
        <f>'Rekapitulace stavby'!AN14</f>
        <v/>
      </c>
      <c r="K20" s="32"/>
      <c r="L20" s="56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8"/>
      <c r="C21" s="32"/>
      <c r="D21" s="32"/>
      <c r="E21" s="32"/>
      <c r="F21" s="32"/>
      <c r="G21" s="32"/>
      <c r="H21" s="32"/>
      <c r="I21" s="32"/>
      <c r="J21" s="32"/>
      <c r="K21" s="32"/>
      <c r="L21" s="56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8"/>
      <c r="C22" s="32"/>
      <c r="D22" s="143" t="s">
        <v>28</v>
      </c>
      <c r="E22" s="32"/>
      <c r="F22" s="32"/>
      <c r="G22" s="32"/>
      <c r="H22" s="32"/>
      <c r="I22" s="143" t="s">
        <v>23</v>
      </c>
      <c r="J22" s="134" t="s">
        <v>29</v>
      </c>
      <c r="K22" s="32"/>
      <c r="L22" s="56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8"/>
      <c r="C23" s="32"/>
      <c r="D23" s="32"/>
      <c r="E23" s="134" t="s">
        <v>30</v>
      </c>
      <c r="F23" s="32"/>
      <c r="G23" s="32"/>
      <c r="H23" s="32"/>
      <c r="I23" s="143" t="s">
        <v>25</v>
      </c>
      <c r="J23" s="134" t="s">
        <v>31</v>
      </c>
      <c r="K23" s="32"/>
      <c r="L23" s="56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8"/>
      <c r="C24" s="32"/>
      <c r="D24" s="32"/>
      <c r="E24" s="32"/>
      <c r="F24" s="32"/>
      <c r="G24" s="32"/>
      <c r="H24" s="32"/>
      <c r="I24" s="32"/>
      <c r="J24" s="32"/>
      <c r="K24" s="32"/>
      <c r="L24" s="5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8"/>
      <c r="C25" s="32"/>
      <c r="D25" s="143" t="s">
        <v>33</v>
      </c>
      <c r="E25" s="32"/>
      <c r="F25" s="32"/>
      <c r="G25" s="32"/>
      <c r="H25" s="32"/>
      <c r="I25" s="143" t="s">
        <v>23</v>
      </c>
      <c r="J25" s="134" t="s">
        <v>29</v>
      </c>
      <c r="K25" s="32"/>
      <c r="L25" s="56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8"/>
      <c r="C26" s="32"/>
      <c r="D26" s="32"/>
      <c r="E26" s="134" t="s">
        <v>30</v>
      </c>
      <c r="F26" s="32"/>
      <c r="G26" s="32"/>
      <c r="H26" s="32"/>
      <c r="I26" s="143" t="s">
        <v>25</v>
      </c>
      <c r="J26" s="134" t="s">
        <v>31</v>
      </c>
      <c r="K26" s="32"/>
      <c r="L26" s="56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8"/>
      <c r="C27" s="32"/>
      <c r="D27" s="32"/>
      <c r="E27" s="32"/>
      <c r="F27" s="32"/>
      <c r="G27" s="32"/>
      <c r="H27" s="32"/>
      <c r="I27" s="32"/>
      <c r="J27" s="32"/>
      <c r="K27" s="32"/>
      <c r="L27" s="56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8"/>
      <c r="C28" s="32"/>
      <c r="D28" s="143" t="s">
        <v>34</v>
      </c>
      <c r="E28" s="32"/>
      <c r="F28" s="32"/>
      <c r="G28" s="32"/>
      <c r="H28" s="32"/>
      <c r="I28" s="32"/>
      <c r="J28" s="32"/>
      <c r="K28" s="32"/>
      <c r="L28" s="56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47"/>
      <c r="B29" s="148"/>
      <c r="C29" s="147"/>
      <c r="D29" s="147"/>
      <c r="E29" s="149" t="s">
        <v>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2"/>
      <c r="B30" s="38"/>
      <c r="C30" s="32"/>
      <c r="D30" s="32"/>
      <c r="E30" s="32"/>
      <c r="F30" s="32"/>
      <c r="G30" s="32"/>
      <c r="H30" s="32"/>
      <c r="I30" s="32"/>
      <c r="J30" s="32"/>
      <c r="K30" s="32"/>
      <c r="L30" s="56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51"/>
      <c r="E31" s="151"/>
      <c r="F31" s="151"/>
      <c r="G31" s="151"/>
      <c r="H31" s="151"/>
      <c r="I31" s="151"/>
      <c r="J31" s="151"/>
      <c r="K31" s="151"/>
      <c r="L31" s="56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8"/>
      <c r="C32" s="32"/>
      <c r="D32" s="152" t="s">
        <v>35</v>
      </c>
      <c r="E32" s="32"/>
      <c r="F32" s="32"/>
      <c r="G32" s="32"/>
      <c r="H32" s="32"/>
      <c r="I32" s="32"/>
      <c r="J32" s="153">
        <f>ROUND(J127,2)</f>
        <v>1413048.85</v>
      </c>
      <c r="K32" s="32"/>
      <c r="L32" s="56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8"/>
      <c r="C33" s="32"/>
      <c r="D33" s="151"/>
      <c r="E33" s="151"/>
      <c r="F33" s="151"/>
      <c r="G33" s="151"/>
      <c r="H33" s="151"/>
      <c r="I33" s="151"/>
      <c r="J33" s="151"/>
      <c r="K33" s="151"/>
      <c r="L33" s="56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32"/>
      <c r="F34" s="154" t="s">
        <v>37</v>
      </c>
      <c r="G34" s="32"/>
      <c r="H34" s="32"/>
      <c r="I34" s="154" t="s">
        <v>36</v>
      </c>
      <c r="J34" s="154" t="s">
        <v>38</v>
      </c>
      <c r="K34" s="32"/>
      <c r="L34" s="56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8"/>
      <c r="C35" s="32"/>
      <c r="D35" s="155" t="s">
        <v>39</v>
      </c>
      <c r="E35" s="143" t="s">
        <v>40</v>
      </c>
      <c r="F35" s="156">
        <f>ROUND((SUM(BE127:BE239)),2)</f>
        <v>1413048.85</v>
      </c>
      <c r="G35" s="32"/>
      <c r="H35" s="32"/>
      <c r="I35" s="157">
        <v>0.21</v>
      </c>
      <c r="J35" s="156">
        <f>ROUND(((SUM(BE127:BE239))*I35),2)</f>
        <v>296740.26</v>
      </c>
      <c r="K35" s="32"/>
      <c r="L35" s="56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8"/>
      <c r="C36" s="32"/>
      <c r="D36" s="32"/>
      <c r="E36" s="143" t="s">
        <v>41</v>
      </c>
      <c r="F36" s="156">
        <f>ROUND((SUM(BF127:BF239)),2)</f>
        <v>0</v>
      </c>
      <c r="G36" s="32"/>
      <c r="H36" s="32"/>
      <c r="I36" s="157">
        <v>0.15</v>
      </c>
      <c r="J36" s="156">
        <f>ROUND(((SUM(BF127:BF239))*I36),2)</f>
        <v>0</v>
      </c>
      <c r="K36" s="32"/>
      <c r="L36" s="56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43" t="s">
        <v>42</v>
      </c>
      <c r="F37" s="156">
        <f>ROUND((SUM(BG127:BG239)),2)</f>
        <v>0</v>
      </c>
      <c r="G37" s="32"/>
      <c r="H37" s="32"/>
      <c r="I37" s="157">
        <v>0.21</v>
      </c>
      <c r="J37" s="156">
        <f>0</f>
        <v>0</v>
      </c>
      <c r="K37" s="32"/>
      <c r="L37" s="56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8"/>
      <c r="C38" s="32"/>
      <c r="D38" s="32"/>
      <c r="E38" s="143" t="s">
        <v>43</v>
      </c>
      <c r="F38" s="156">
        <f>ROUND((SUM(BH127:BH239)),2)</f>
        <v>0</v>
      </c>
      <c r="G38" s="32"/>
      <c r="H38" s="32"/>
      <c r="I38" s="157">
        <v>0.15</v>
      </c>
      <c r="J38" s="156">
        <f>0</f>
        <v>0</v>
      </c>
      <c r="K38" s="32"/>
      <c r="L38" s="56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8"/>
      <c r="C39" s="32"/>
      <c r="D39" s="32"/>
      <c r="E39" s="143" t="s">
        <v>44</v>
      </c>
      <c r="F39" s="156">
        <f>ROUND((SUM(BI127:BI239)),2)</f>
        <v>0</v>
      </c>
      <c r="G39" s="32"/>
      <c r="H39" s="32"/>
      <c r="I39" s="157">
        <v>0</v>
      </c>
      <c r="J39" s="156">
        <f>0</f>
        <v>0</v>
      </c>
      <c r="K39" s="32"/>
      <c r="L39" s="56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8"/>
      <c r="C40" s="32"/>
      <c r="D40" s="32"/>
      <c r="E40" s="32"/>
      <c r="F40" s="32"/>
      <c r="G40" s="32"/>
      <c r="H40" s="32"/>
      <c r="I40" s="32"/>
      <c r="J40" s="32"/>
      <c r="K40" s="32"/>
      <c r="L40" s="56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8"/>
      <c r="C41" s="158"/>
      <c r="D41" s="159" t="s">
        <v>45</v>
      </c>
      <c r="E41" s="160"/>
      <c r="F41" s="160"/>
      <c r="G41" s="161" t="s">
        <v>46</v>
      </c>
      <c r="H41" s="162" t="s">
        <v>47</v>
      </c>
      <c r="I41" s="160"/>
      <c r="J41" s="163">
        <f>SUM(J32:J39)</f>
        <v>1709789.11</v>
      </c>
      <c r="K41" s="164"/>
      <c r="L41" s="56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8"/>
      <c r="C42" s="32"/>
      <c r="D42" s="32"/>
      <c r="E42" s="32"/>
      <c r="F42" s="32"/>
      <c r="G42" s="32"/>
      <c r="H42" s="32"/>
      <c r="I42" s="32"/>
      <c r="J42" s="32"/>
      <c r="K42" s="32"/>
      <c r="L42" s="56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6"/>
      <c r="D50" s="165" t="s">
        <v>48</v>
      </c>
      <c r="E50" s="166"/>
      <c r="F50" s="166"/>
      <c r="G50" s="165" t="s">
        <v>49</v>
      </c>
      <c r="H50" s="166"/>
      <c r="I50" s="166"/>
      <c r="J50" s="166"/>
      <c r="K50" s="166"/>
      <c r="L50" s="56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2"/>
      <c r="B61" s="38"/>
      <c r="C61" s="32"/>
      <c r="D61" s="167" t="s">
        <v>50</v>
      </c>
      <c r="E61" s="168"/>
      <c r="F61" s="169" t="s">
        <v>51</v>
      </c>
      <c r="G61" s="167" t="s">
        <v>50</v>
      </c>
      <c r="H61" s="168"/>
      <c r="I61" s="168"/>
      <c r="J61" s="170" t="s">
        <v>51</v>
      </c>
      <c r="K61" s="168"/>
      <c r="L61" s="56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2"/>
      <c r="B65" s="38"/>
      <c r="C65" s="32"/>
      <c r="D65" s="165" t="s">
        <v>52</v>
      </c>
      <c r="E65" s="171"/>
      <c r="F65" s="171"/>
      <c r="G65" s="165" t="s">
        <v>53</v>
      </c>
      <c r="H65" s="171"/>
      <c r="I65" s="171"/>
      <c r="J65" s="171"/>
      <c r="K65" s="171"/>
      <c r="L65" s="56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2"/>
      <c r="B76" s="38"/>
      <c r="C76" s="32"/>
      <c r="D76" s="167" t="s">
        <v>50</v>
      </c>
      <c r="E76" s="168"/>
      <c r="F76" s="169" t="s">
        <v>51</v>
      </c>
      <c r="G76" s="167" t="s">
        <v>50</v>
      </c>
      <c r="H76" s="168"/>
      <c r="I76" s="168"/>
      <c r="J76" s="170" t="s">
        <v>51</v>
      </c>
      <c r="K76" s="168"/>
      <c r="L76" s="56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56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56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3" t="s">
        <v>137</v>
      </c>
      <c r="D82" s="34"/>
      <c r="E82" s="34"/>
      <c r="F82" s="34"/>
      <c r="G82" s="34"/>
      <c r="H82" s="34"/>
      <c r="I82" s="34"/>
      <c r="J82" s="34"/>
      <c r="K82" s="34"/>
      <c r="L82" s="56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9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76" t="str">
        <f>E7</f>
        <v>Svratouch, protipovodňové úpravy potoka Řivnáč</v>
      </c>
      <c r="F85" s="29"/>
      <c r="G85" s="29"/>
      <c r="H85" s="29"/>
      <c r="I85" s="34"/>
      <c r="J85" s="34"/>
      <c r="K85" s="34"/>
      <c r="L85" s="56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2"/>
      <c r="B87" s="33"/>
      <c r="C87" s="34"/>
      <c r="D87" s="34"/>
      <c r="E87" s="176" t="s">
        <v>134</v>
      </c>
      <c r="F87" s="34"/>
      <c r="G87" s="34"/>
      <c r="H87" s="34"/>
      <c r="I87" s="34"/>
      <c r="J87" s="34"/>
      <c r="K87" s="34"/>
      <c r="L87" s="56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9" t="s">
        <v>135</v>
      </c>
      <c r="D88" s="34"/>
      <c r="E88" s="34"/>
      <c r="F88" s="34"/>
      <c r="G88" s="34"/>
      <c r="H88" s="34"/>
      <c r="I88" s="34"/>
      <c r="J88" s="34"/>
      <c r="K88" s="34"/>
      <c r="L88" s="56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24.75" customHeight="1">
      <c r="A89" s="32"/>
      <c r="B89" s="33"/>
      <c r="C89" s="34"/>
      <c r="D89" s="34"/>
      <c r="E89" s="69" t="str">
        <f>E11</f>
        <v>SO 01.2 - Rozšíření koryta s opevněním břehů v ř. km 1,775-1,814</v>
      </c>
      <c r="F89" s="34"/>
      <c r="G89" s="34"/>
      <c r="H89" s="34"/>
      <c r="I89" s="34"/>
      <c r="J89" s="34"/>
      <c r="K89" s="34"/>
      <c r="L89" s="56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9" t="s">
        <v>18</v>
      </c>
      <c r="D91" s="34"/>
      <c r="E91" s="34"/>
      <c r="F91" s="26" t="str">
        <f>F14</f>
        <v>Svratouch</v>
      </c>
      <c r="G91" s="34"/>
      <c r="H91" s="34"/>
      <c r="I91" s="29" t="s">
        <v>20</v>
      </c>
      <c r="J91" s="72" t="str">
        <f>IF(J14="","",J14)</f>
        <v>23. 10. 2020</v>
      </c>
      <c r="K91" s="34"/>
      <c r="L91" s="56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customHeight="1">
      <c r="A93" s="32"/>
      <c r="B93" s="33"/>
      <c r="C93" s="29" t="s">
        <v>22</v>
      </c>
      <c r="D93" s="34"/>
      <c r="E93" s="34"/>
      <c r="F93" s="26" t="str">
        <f>E17</f>
        <v>Obec Svratouch</v>
      </c>
      <c r="G93" s="34"/>
      <c r="H93" s="34"/>
      <c r="I93" s="29" t="s">
        <v>28</v>
      </c>
      <c r="J93" s="30" t="str">
        <f>E23</f>
        <v>Envicons, s.r.o.</v>
      </c>
      <c r="K93" s="34"/>
      <c r="L93" s="56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15" customHeight="1">
      <c r="A94" s="32"/>
      <c r="B94" s="33"/>
      <c r="C94" s="29" t="s">
        <v>26</v>
      </c>
      <c r="D94" s="34"/>
      <c r="E94" s="34"/>
      <c r="F94" s="26" t="str">
        <f>IF(E20="","",E20)</f>
        <v xml:space="preserve"> </v>
      </c>
      <c r="G94" s="34"/>
      <c r="H94" s="34"/>
      <c r="I94" s="29" t="s">
        <v>33</v>
      </c>
      <c r="J94" s="30" t="str">
        <f>E26</f>
        <v>Envicons, s.r.o.</v>
      </c>
      <c r="K94" s="34"/>
      <c r="L94" s="56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77" t="s">
        <v>138</v>
      </c>
      <c r="D96" s="178"/>
      <c r="E96" s="178"/>
      <c r="F96" s="178"/>
      <c r="G96" s="178"/>
      <c r="H96" s="178"/>
      <c r="I96" s="178"/>
      <c r="J96" s="179" t="s">
        <v>139</v>
      </c>
      <c r="K96" s="178"/>
      <c r="L96" s="56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8" customHeight="1">
      <c r="A98" s="32"/>
      <c r="B98" s="33"/>
      <c r="C98" s="180" t="s">
        <v>140</v>
      </c>
      <c r="D98" s="34"/>
      <c r="E98" s="34"/>
      <c r="F98" s="34"/>
      <c r="G98" s="34"/>
      <c r="H98" s="34"/>
      <c r="I98" s="34"/>
      <c r="J98" s="103">
        <f>J127</f>
        <v>1413048.85</v>
      </c>
      <c r="K98" s="34"/>
      <c r="L98" s="56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141</v>
      </c>
    </row>
    <row r="99" spans="1:31" s="9" customFormat="1" ht="24.95" customHeight="1">
      <c r="A99" s="9"/>
      <c r="B99" s="181"/>
      <c r="C99" s="182"/>
      <c r="D99" s="183" t="s">
        <v>142</v>
      </c>
      <c r="E99" s="184"/>
      <c r="F99" s="184"/>
      <c r="G99" s="184"/>
      <c r="H99" s="184"/>
      <c r="I99" s="184"/>
      <c r="J99" s="185">
        <f>J128</f>
        <v>1413048.85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7"/>
      <c r="C100" s="126"/>
      <c r="D100" s="188" t="s">
        <v>143</v>
      </c>
      <c r="E100" s="189"/>
      <c r="F100" s="189"/>
      <c r="G100" s="189"/>
      <c r="H100" s="189"/>
      <c r="I100" s="189"/>
      <c r="J100" s="190">
        <f>J129</f>
        <v>344275.20999999996</v>
      </c>
      <c r="K100" s="126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26"/>
      <c r="D101" s="188" t="s">
        <v>215</v>
      </c>
      <c r="E101" s="189"/>
      <c r="F101" s="189"/>
      <c r="G101" s="189"/>
      <c r="H101" s="189"/>
      <c r="I101" s="189"/>
      <c r="J101" s="190">
        <f>J184</f>
        <v>495508</v>
      </c>
      <c r="K101" s="126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26"/>
      <c r="D102" s="188" t="s">
        <v>216</v>
      </c>
      <c r="E102" s="189"/>
      <c r="F102" s="189"/>
      <c r="G102" s="189"/>
      <c r="H102" s="189"/>
      <c r="I102" s="189"/>
      <c r="J102" s="190">
        <f>J193</f>
        <v>153956</v>
      </c>
      <c r="K102" s="126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26"/>
      <c r="D103" s="188" t="s">
        <v>144</v>
      </c>
      <c r="E103" s="189"/>
      <c r="F103" s="189"/>
      <c r="G103" s="189"/>
      <c r="H103" s="189"/>
      <c r="I103" s="189"/>
      <c r="J103" s="190">
        <f>J202</f>
        <v>52240.56</v>
      </c>
      <c r="K103" s="126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26"/>
      <c r="D104" s="188" t="s">
        <v>343</v>
      </c>
      <c r="E104" s="189"/>
      <c r="F104" s="189"/>
      <c r="G104" s="189"/>
      <c r="H104" s="189"/>
      <c r="I104" s="189"/>
      <c r="J104" s="190">
        <f>J212</f>
        <v>286149.07999999996</v>
      </c>
      <c r="K104" s="126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26"/>
      <c r="D105" s="188" t="s">
        <v>217</v>
      </c>
      <c r="E105" s="189"/>
      <c r="F105" s="189"/>
      <c r="G105" s="189"/>
      <c r="H105" s="189"/>
      <c r="I105" s="189"/>
      <c r="J105" s="190">
        <f>J237</f>
        <v>80920</v>
      </c>
      <c r="K105" s="126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56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56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56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3" t="s">
        <v>145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9" t="s">
        <v>14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4"/>
      <c r="D115" s="34"/>
      <c r="E115" s="176" t="str">
        <f>E7</f>
        <v>Svratouch, protipovodňové úpravy potoka Řivnáč</v>
      </c>
      <c r="F115" s="29"/>
      <c r="G115" s="29"/>
      <c r="H115" s="29"/>
      <c r="I115" s="34"/>
      <c r="J115" s="34"/>
      <c r="K115" s="34"/>
      <c r="L115" s="56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21"/>
      <c r="C116" s="29" t="s">
        <v>133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6.5" customHeight="1">
      <c r="A117" s="32"/>
      <c r="B117" s="33"/>
      <c r="C117" s="34"/>
      <c r="D117" s="34"/>
      <c r="E117" s="176" t="s">
        <v>134</v>
      </c>
      <c r="F117" s="34"/>
      <c r="G117" s="34"/>
      <c r="H117" s="34"/>
      <c r="I117" s="34"/>
      <c r="J117" s="34"/>
      <c r="K117" s="34"/>
      <c r="L117" s="56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9" t="s">
        <v>135</v>
      </c>
      <c r="D118" s="34"/>
      <c r="E118" s="34"/>
      <c r="F118" s="34"/>
      <c r="G118" s="34"/>
      <c r="H118" s="34"/>
      <c r="I118" s="34"/>
      <c r="J118" s="34"/>
      <c r="K118" s="34"/>
      <c r="L118" s="56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75" customHeight="1">
      <c r="A119" s="32"/>
      <c r="B119" s="33"/>
      <c r="C119" s="34"/>
      <c r="D119" s="34"/>
      <c r="E119" s="69" t="str">
        <f>E11</f>
        <v>SO 01.2 - Rozšíření koryta s opevněním břehů v ř. km 1,775-1,814</v>
      </c>
      <c r="F119" s="34"/>
      <c r="G119" s="34"/>
      <c r="H119" s="34"/>
      <c r="I119" s="34"/>
      <c r="J119" s="34"/>
      <c r="K119" s="34"/>
      <c r="L119" s="56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9" t="s">
        <v>18</v>
      </c>
      <c r="D121" s="34"/>
      <c r="E121" s="34"/>
      <c r="F121" s="26" t="str">
        <f>F14</f>
        <v>Svratouch</v>
      </c>
      <c r="G121" s="34"/>
      <c r="H121" s="34"/>
      <c r="I121" s="29" t="s">
        <v>20</v>
      </c>
      <c r="J121" s="72" t="str">
        <f>IF(J14="","",J14)</f>
        <v>23. 10. 2020</v>
      </c>
      <c r="K121" s="34"/>
      <c r="L121" s="56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15" customHeight="1">
      <c r="A123" s="32"/>
      <c r="B123" s="33"/>
      <c r="C123" s="29" t="s">
        <v>22</v>
      </c>
      <c r="D123" s="34"/>
      <c r="E123" s="34"/>
      <c r="F123" s="26" t="str">
        <f>E17</f>
        <v>Obec Svratouch</v>
      </c>
      <c r="G123" s="34"/>
      <c r="H123" s="34"/>
      <c r="I123" s="29" t="s">
        <v>28</v>
      </c>
      <c r="J123" s="30" t="str">
        <f>E23</f>
        <v>Envicons, s.r.o.</v>
      </c>
      <c r="K123" s="34"/>
      <c r="L123" s="56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15" customHeight="1">
      <c r="A124" s="32"/>
      <c r="B124" s="33"/>
      <c r="C124" s="29" t="s">
        <v>26</v>
      </c>
      <c r="D124" s="34"/>
      <c r="E124" s="34"/>
      <c r="F124" s="26" t="str">
        <f>IF(E20="","",E20)</f>
        <v xml:space="preserve"> </v>
      </c>
      <c r="G124" s="34"/>
      <c r="H124" s="34"/>
      <c r="I124" s="29" t="s">
        <v>33</v>
      </c>
      <c r="J124" s="30" t="str">
        <f>E26</f>
        <v>Envicons, s.r.o.</v>
      </c>
      <c r="K124" s="34"/>
      <c r="L124" s="56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" customHeight="1">
      <c r="A125" s="32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92"/>
      <c r="B126" s="193"/>
      <c r="C126" s="194" t="s">
        <v>146</v>
      </c>
      <c r="D126" s="195" t="s">
        <v>60</v>
      </c>
      <c r="E126" s="195" t="s">
        <v>56</v>
      </c>
      <c r="F126" s="195" t="s">
        <v>57</v>
      </c>
      <c r="G126" s="195" t="s">
        <v>147</v>
      </c>
      <c r="H126" s="195" t="s">
        <v>148</v>
      </c>
      <c r="I126" s="195" t="s">
        <v>149</v>
      </c>
      <c r="J126" s="195" t="s">
        <v>139</v>
      </c>
      <c r="K126" s="196" t="s">
        <v>150</v>
      </c>
      <c r="L126" s="197"/>
      <c r="M126" s="93" t="s">
        <v>1</v>
      </c>
      <c r="N126" s="94" t="s">
        <v>39</v>
      </c>
      <c r="O126" s="94" t="s">
        <v>151</v>
      </c>
      <c r="P126" s="94" t="s">
        <v>152</v>
      </c>
      <c r="Q126" s="94" t="s">
        <v>153</v>
      </c>
      <c r="R126" s="94" t="s">
        <v>154</v>
      </c>
      <c r="S126" s="94" t="s">
        <v>155</v>
      </c>
      <c r="T126" s="95" t="s">
        <v>156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pans="1:63" s="2" customFormat="1" ht="22.8" customHeight="1">
      <c r="A127" s="32"/>
      <c r="B127" s="33"/>
      <c r="C127" s="100" t="s">
        <v>157</v>
      </c>
      <c r="D127" s="34"/>
      <c r="E127" s="34"/>
      <c r="F127" s="34"/>
      <c r="G127" s="34"/>
      <c r="H127" s="34"/>
      <c r="I127" s="34"/>
      <c r="J127" s="198">
        <f>BK127</f>
        <v>1413048.85</v>
      </c>
      <c r="K127" s="34"/>
      <c r="L127" s="38"/>
      <c r="M127" s="96"/>
      <c r="N127" s="199"/>
      <c r="O127" s="97"/>
      <c r="P127" s="200">
        <f>P128</f>
        <v>1446.2063750000002</v>
      </c>
      <c r="Q127" s="97"/>
      <c r="R127" s="200">
        <f>R128</f>
        <v>297.500279</v>
      </c>
      <c r="S127" s="97"/>
      <c r="T127" s="201">
        <f>T128</f>
        <v>52.5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74</v>
      </c>
      <c r="AU127" s="17" t="s">
        <v>141</v>
      </c>
      <c r="BK127" s="202">
        <f>BK128</f>
        <v>1413048.85</v>
      </c>
    </row>
    <row r="128" spans="1:63" s="12" customFormat="1" ht="25.9" customHeight="1">
      <c r="A128" s="12"/>
      <c r="B128" s="203"/>
      <c r="C128" s="204"/>
      <c r="D128" s="205" t="s">
        <v>74</v>
      </c>
      <c r="E128" s="206" t="s">
        <v>158</v>
      </c>
      <c r="F128" s="206" t="s">
        <v>159</v>
      </c>
      <c r="G128" s="204"/>
      <c r="H128" s="204"/>
      <c r="I128" s="204"/>
      <c r="J128" s="207">
        <f>BK128</f>
        <v>1413048.85</v>
      </c>
      <c r="K128" s="204"/>
      <c r="L128" s="208"/>
      <c r="M128" s="209"/>
      <c r="N128" s="210"/>
      <c r="O128" s="210"/>
      <c r="P128" s="211">
        <f>P129+P184+P193+P202+P212+P237</f>
        <v>1446.2063750000002</v>
      </c>
      <c r="Q128" s="210"/>
      <c r="R128" s="211">
        <f>R129+R184+R193+R202+R212+R237</f>
        <v>297.500279</v>
      </c>
      <c r="S128" s="210"/>
      <c r="T128" s="212">
        <f>T129+T184+T193+T202+T212+T237</f>
        <v>52.5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82</v>
      </c>
      <c r="AT128" s="214" t="s">
        <v>74</v>
      </c>
      <c r="AU128" s="214" t="s">
        <v>75</v>
      </c>
      <c r="AY128" s="213" t="s">
        <v>160</v>
      </c>
      <c r="BK128" s="215">
        <f>BK129+BK184+BK193+BK202+BK212+BK237</f>
        <v>1413048.85</v>
      </c>
    </row>
    <row r="129" spans="1:63" s="12" customFormat="1" ht="22.8" customHeight="1">
      <c r="A129" s="12"/>
      <c r="B129" s="203"/>
      <c r="C129" s="204"/>
      <c r="D129" s="205" t="s">
        <v>74</v>
      </c>
      <c r="E129" s="216" t="s">
        <v>82</v>
      </c>
      <c r="F129" s="216" t="s">
        <v>161</v>
      </c>
      <c r="G129" s="204"/>
      <c r="H129" s="204"/>
      <c r="I129" s="204"/>
      <c r="J129" s="217">
        <f>BK129</f>
        <v>344275.20999999996</v>
      </c>
      <c r="K129" s="204"/>
      <c r="L129" s="208"/>
      <c r="M129" s="209"/>
      <c r="N129" s="210"/>
      <c r="O129" s="210"/>
      <c r="P129" s="211">
        <f>SUM(P130:P183)</f>
        <v>202.857475</v>
      </c>
      <c r="Q129" s="210"/>
      <c r="R129" s="211">
        <f>SUM(R130:R183)</f>
        <v>0</v>
      </c>
      <c r="S129" s="210"/>
      <c r="T129" s="212">
        <f>SUM(T130:T183)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82</v>
      </c>
      <c r="AT129" s="214" t="s">
        <v>74</v>
      </c>
      <c r="AU129" s="214" t="s">
        <v>82</v>
      </c>
      <c r="AY129" s="213" t="s">
        <v>160</v>
      </c>
      <c r="BK129" s="215">
        <f>SUM(BK130:BK183)</f>
        <v>344275.20999999996</v>
      </c>
    </row>
    <row r="130" spans="1:65" s="2" customFormat="1" ht="21.75" customHeight="1">
      <c r="A130" s="32"/>
      <c r="B130" s="33"/>
      <c r="C130" s="218" t="s">
        <v>82</v>
      </c>
      <c r="D130" s="218" t="s">
        <v>162</v>
      </c>
      <c r="E130" s="219" t="s">
        <v>344</v>
      </c>
      <c r="F130" s="220" t="s">
        <v>345</v>
      </c>
      <c r="G130" s="221" t="s">
        <v>195</v>
      </c>
      <c r="H130" s="222">
        <v>285.825</v>
      </c>
      <c r="I130" s="223">
        <v>117</v>
      </c>
      <c r="J130" s="223">
        <f>ROUND(I130*H130,2)</f>
        <v>33441.53</v>
      </c>
      <c r="K130" s="220" t="s">
        <v>173</v>
      </c>
      <c r="L130" s="38"/>
      <c r="M130" s="224" t="s">
        <v>1</v>
      </c>
      <c r="N130" s="225" t="s">
        <v>40</v>
      </c>
      <c r="O130" s="226">
        <v>0.193</v>
      </c>
      <c r="P130" s="226">
        <f>O130*H130</f>
        <v>55.164225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28" t="s">
        <v>166</v>
      </c>
      <c r="AT130" s="228" t="s">
        <v>162</v>
      </c>
      <c r="AU130" s="228" t="s">
        <v>84</v>
      </c>
      <c r="AY130" s="17" t="s">
        <v>160</v>
      </c>
      <c r="BE130" s="229">
        <f>IF(N130="základní",J130,0)</f>
        <v>33441.53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7" t="s">
        <v>82</v>
      </c>
      <c r="BK130" s="229">
        <f>ROUND(I130*H130,2)</f>
        <v>33441.53</v>
      </c>
      <c r="BL130" s="17" t="s">
        <v>166</v>
      </c>
      <c r="BM130" s="228" t="s">
        <v>346</v>
      </c>
    </row>
    <row r="131" spans="1:47" s="2" customFormat="1" ht="12">
      <c r="A131" s="32"/>
      <c r="B131" s="33"/>
      <c r="C131" s="34"/>
      <c r="D131" s="232" t="s">
        <v>175</v>
      </c>
      <c r="E131" s="34"/>
      <c r="F131" s="241" t="s">
        <v>347</v>
      </c>
      <c r="G131" s="34"/>
      <c r="H131" s="34"/>
      <c r="I131" s="34"/>
      <c r="J131" s="34"/>
      <c r="K131" s="34"/>
      <c r="L131" s="38"/>
      <c r="M131" s="242"/>
      <c r="N131" s="243"/>
      <c r="O131" s="84"/>
      <c r="P131" s="84"/>
      <c r="Q131" s="84"/>
      <c r="R131" s="84"/>
      <c r="S131" s="84"/>
      <c r="T131" s="85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175</v>
      </c>
      <c r="AU131" s="17" t="s">
        <v>84</v>
      </c>
    </row>
    <row r="132" spans="1:51" s="13" customFormat="1" ht="12">
      <c r="A132" s="13"/>
      <c r="B132" s="230"/>
      <c r="C132" s="231"/>
      <c r="D132" s="232" t="s">
        <v>168</v>
      </c>
      <c r="E132" s="233" t="s">
        <v>1</v>
      </c>
      <c r="F132" s="234" t="s">
        <v>348</v>
      </c>
      <c r="G132" s="231"/>
      <c r="H132" s="235">
        <v>285.825</v>
      </c>
      <c r="I132" s="231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168</v>
      </c>
      <c r="AU132" s="240" t="s">
        <v>84</v>
      </c>
      <c r="AV132" s="13" t="s">
        <v>84</v>
      </c>
      <c r="AW132" s="13" t="s">
        <v>32</v>
      </c>
      <c r="AX132" s="13" t="s">
        <v>82</v>
      </c>
      <c r="AY132" s="240" t="s">
        <v>160</v>
      </c>
    </row>
    <row r="133" spans="1:51" s="14" customFormat="1" ht="12">
      <c r="A133" s="14"/>
      <c r="B133" s="244"/>
      <c r="C133" s="245"/>
      <c r="D133" s="232" t="s">
        <v>168</v>
      </c>
      <c r="E133" s="246" t="s">
        <v>1</v>
      </c>
      <c r="F133" s="247" t="s">
        <v>327</v>
      </c>
      <c r="G133" s="245"/>
      <c r="H133" s="246" t="s">
        <v>1</v>
      </c>
      <c r="I133" s="245"/>
      <c r="J133" s="245"/>
      <c r="K133" s="245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168</v>
      </c>
      <c r="AU133" s="252" t="s">
        <v>84</v>
      </c>
      <c r="AV133" s="14" t="s">
        <v>82</v>
      </c>
      <c r="AW133" s="14" t="s">
        <v>32</v>
      </c>
      <c r="AX133" s="14" t="s">
        <v>75</v>
      </c>
      <c r="AY133" s="252" t="s">
        <v>160</v>
      </c>
    </row>
    <row r="134" spans="1:51" s="14" customFormat="1" ht="12">
      <c r="A134" s="14"/>
      <c r="B134" s="244"/>
      <c r="C134" s="245"/>
      <c r="D134" s="232" t="s">
        <v>168</v>
      </c>
      <c r="E134" s="246" t="s">
        <v>1</v>
      </c>
      <c r="F134" s="247" t="s">
        <v>349</v>
      </c>
      <c r="G134" s="245"/>
      <c r="H134" s="246" t="s">
        <v>1</v>
      </c>
      <c r="I134" s="245"/>
      <c r="J134" s="245"/>
      <c r="K134" s="245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168</v>
      </c>
      <c r="AU134" s="252" t="s">
        <v>84</v>
      </c>
      <c r="AV134" s="14" t="s">
        <v>82</v>
      </c>
      <c r="AW134" s="14" t="s">
        <v>32</v>
      </c>
      <c r="AX134" s="14" t="s">
        <v>75</v>
      </c>
      <c r="AY134" s="252" t="s">
        <v>160</v>
      </c>
    </row>
    <row r="135" spans="1:65" s="2" customFormat="1" ht="21.75" customHeight="1">
      <c r="A135" s="32"/>
      <c r="B135" s="33"/>
      <c r="C135" s="218" t="s">
        <v>84</v>
      </c>
      <c r="D135" s="218" t="s">
        <v>162</v>
      </c>
      <c r="E135" s="219" t="s">
        <v>225</v>
      </c>
      <c r="F135" s="220" t="s">
        <v>226</v>
      </c>
      <c r="G135" s="221" t="s">
        <v>195</v>
      </c>
      <c r="H135" s="222">
        <v>95.275</v>
      </c>
      <c r="I135" s="223">
        <v>347</v>
      </c>
      <c r="J135" s="223">
        <f>ROUND(I135*H135,2)</f>
        <v>33060.43</v>
      </c>
      <c r="K135" s="220" t="s">
        <v>173</v>
      </c>
      <c r="L135" s="38"/>
      <c r="M135" s="224" t="s">
        <v>1</v>
      </c>
      <c r="N135" s="225" t="s">
        <v>40</v>
      </c>
      <c r="O135" s="226">
        <v>0.516</v>
      </c>
      <c r="P135" s="226">
        <f>O135*H135</f>
        <v>49.1619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28" t="s">
        <v>166</v>
      </c>
      <c r="AT135" s="228" t="s">
        <v>162</v>
      </c>
      <c r="AU135" s="228" t="s">
        <v>84</v>
      </c>
      <c r="AY135" s="17" t="s">
        <v>160</v>
      </c>
      <c r="BE135" s="229">
        <f>IF(N135="základní",J135,0)</f>
        <v>33060.43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7" t="s">
        <v>82</v>
      </c>
      <c r="BK135" s="229">
        <f>ROUND(I135*H135,2)</f>
        <v>33060.43</v>
      </c>
      <c r="BL135" s="17" t="s">
        <v>166</v>
      </c>
      <c r="BM135" s="228" t="s">
        <v>350</v>
      </c>
    </row>
    <row r="136" spans="1:47" s="2" customFormat="1" ht="12">
      <c r="A136" s="32"/>
      <c r="B136" s="33"/>
      <c r="C136" s="34"/>
      <c r="D136" s="232" t="s">
        <v>175</v>
      </c>
      <c r="E136" s="34"/>
      <c r="F136" s="241" t="s">
        <v>228</v>
      </c>
      <c r="G136" s="34"/>
      <c r="H136" s="34"/>
      <c r="I136" s="34"/>
      <c r="J136" s="34"/>
      <c r="K136" s="34"/>
      <c r="L136" s="38"/>
      <c r="M136" s="242"/>
      <c r="N136" s="243"/>
      <c r="O136" s="84"/>
      <c r="P136" s="84"/>
      <c r="Q136" s="84"/>
      <c r="R136" s="84"/>
      <c r="S136" s="84"/>
      <c r="T136" s="85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175</v>
      </c>
      <c r="AU136" s="17" t="s">
        <v>84</v>
      </c>
    </row>
    <row r="137" spans="1:51" s="13" customFormat="1" ht="12">
      <c r="A137" s="13"/>
      <c r="B137" s="230"/>
      <c r="C137" s="231"/>
      <c r="D137" s="232" t="s">
        <v>168</v>
      </c>
      <c r="E137" s="233" t="s">
        <v>1</v>
      </c>
      <c r="F137" s="234" t="s">
        <v>351</v>
      </c>
      <c r="G137" s="231"/>
      <c r="H137" s="235">
        <v>95.275</v>
      </c>
      <c r="I137" s="231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168</v>
      </c>
      <c r="AU137" s="240" t="s">
        <v>84</v>
      </c>
      <c r="AV137" s="13" t="s">
        <v>84</v>
      </c>
      <c r="AW137" s="13" t="s">
        <v>32</v>
      </c>
      <c r="AX137" s="13" t="s">
        <v>82</v>
      </c>
      <c r="AY137" s="240" t="s">
        <v>160</v>
      </c>
    </row>
    <row r="138" spans="1:51" s="14" customFormat="1" ht="12">
      <c r="A138" s="14"/>
      <c r="B138" s="244"/>
      <c r="C138" s="245"/>
      <c r="D138" s="232" t="s">
        <v>168</v>
      </c>
      <c r="E138" s="246" t="s">
        <v>1</v>
      </c>
      <c r="F138" s="247" t="s">
        <v>327</v>
      </c>
      <c r="G138" s="245"/>
      <c r="H138" s="246" t="s">
        <v>1</v>
      </c>
      <c r="I138" s="245"/>
      <c r="J138" s="245"/>
      <c r="K138" s="245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168</v>
      </c>
      <c r="AU138" s="252" t="s">
        <v>84</v>
      </c>
      <c r="AV138" s="14" t="s">
        <v>82</v>
      </c>
      <c r="AW138" s="14" t="s">
        <v>32</v>
      </c>
      <c r="AX138" s="14" t="s">
        <v>75</v>
      </c>
      <c r="AY138" s="252" t="s">
        <v>160</v>
      </c>
    </row>
    <row r="139" spans="1:51" s="14" customFormat="1" ht="12">
      <c r="A139" s="14"/>
      <c r="B139" s="244"/>
      <c r="C139" s="245"/>
      <c r="D139" s="232" t="s">
        <v>168</v>
      </c>
      <c r="E139" s="246" t="s">
        <v>1</v>
      </c>
      <c r="F139" s="247" t="s">
        <v>352</v>
      </c>
      <c r="G139" s="245"/>
      <c r="H139" s="246" t="s">
        <v>1</v>
      </c>
      <c r="I139" s="245"/>
      <c r="J139" s="245"/>
      <c r="K139" s="245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168</v>
      </c>
      <c r="AU139" s="252" t="s">
        <v>84</v>
      </c>
      <c r="AV139" s="14" t="s">
        <v>82</v>
      </c>
      <c r="AW139" s="14" t="s">
        <v>32</v>
      </c>
      <c r="AX139" s="14" t="s">
        <v>75</v>
      </c>
      <c r="AY139" s="252" t="s">
        <v>160</v>
      </c>
    </row>
    <row r="140" spans="1:65" s="2" customFormat="1" ht="21.75" customHeight="1">
      <c r="A140" s="32"/>
      <c r="B140" s="33"/>
      <c r="C140" s="218" t="s">
        <v>178</v>
      </c>
      <c r="D140" s="218" t="s">
        <v>162</v>
      </c>
      <c r="E140" s="219" t="s">
        <v>231</v>
      </c>
      <c r="F140" s="220" t="s">
        <v>232</v>
      </c>
      <c r="G140" s="221" t="s">
        <v>195</v>
      </c>
      <c r="H140" s="222">
        <v>282.975</v>
      </c>
      <c r="I140" s="223">
        <v>259</v>
      </c>
      <c r="J140" s="223">
        <f>ROUND(I140*H140,2)</f>
        <v>73290.53</v>
      </c>
      <c r="K140" s="220" t="s">
        <v>173</v>
      </c>
      <c r="L140" s="38"/>
      <c r="M140" s="224" t="s">
        <v>1</v>
      </c>
      <c r="N140" s="225" t="s">
        <v>40</v>
      </c>
      <c r="O140" s="226">
        <v>0.087</v>
      </c>
      <c r="P140" s="226">
        <f>O140*H140</f>
        <v>24.618825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28" t="s">
        <v>166</v>
      </c>
      <c r="AT140" s="228" t="s">
        <v>162</v>
      </c>
      <c r="AU140" s="228" t="s">
        <v>84</v>
      </c>
      <c r="AY140" s="17" t="s">
        <v>160</v>
      </c>
      <c r="BE140" s="229">
        <f>IF(N140="základní",J140,0)</f>
        <v>73290.53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7" t="s">
        <v>82</v>
      </c>
      <c r="BK140" s="229">
        <f>ROUND(I140*H140,2)</f>
        <v>73290.53</v>
      </c>
      <c r="BL140" s="17" t="s">
        <v>166</v>
      </c>
      <c r="BM140" s="228" t="s">
        <v>353</v>
      </c>
    </row>
    <row r="141" spans="1:47" s="2" customFormat="1" ht="12">
      <c r="A141" s="32"/>
      <c r="B141" s="33"/>
      <c r="C141" s="34"/>
      <c r="D141" s="232" t="s">
        <v>175</v>
      </c>
      <c r="E141" s="34"/>
      <c r="F141" s="241" t="s">
        <v>234</v>
      </c>
      <c r="G141" s="34"/>
      <c r="H141" s="34"/>
      <c r="I141" s="34"/>
      <c r="J141" s="34"/>
      <c r="K141" s="34"/>
      <c r="L141" s="38"/>
      <c r="M141" s="242"/>
      <c r="N141" s="243"/>
      <c r="O141" s="84"/>
      <c r="P141" s="84"/>
      <c r="Q141" s="84"/>
      <c r="R141" s="84"/>
      <c r="S141" s="84"/>
      <c r="T141" s="85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175</v>
      </c>
      <c r="AU141" s="17" t="s">
        <v>84</v>
      </c>
    </row>
    <row r="142" spans="1:51" s="13" customFormat="1" ht="12">
      <c r="A142" s="13"/>
      <c r="B142" s="230"/>
      <c r="C142" s="231"/>
      <c r="D142" s="232" t="s">
        <v>168</v>
      </c>
      <c r="E142" s="233" t="s">
        <v>1</v>
      </c>
      <c r="F142" s="234" t="s">
        <v>354</v>
      </c>
      <c r="G142" s="231"/>
      <c r="H142" s="235">
        <v>282.975</v>
      </c>
      <c r="I142" s="231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168</v>
      </c>
      <c r="AU142" s="240" t="s">
        <v>84</v>
      </c>
      <c r="AV142" s="13" t="s">
        <v>84</v>
      </c>
      <c r="AW142" s="13" t="s">
        <v>32</v>
      </c>
      <c r="AX142" s="13" t="s">
        <v>82</v>
      </c>
      <c r="AY142" s="240" t="s">
        <v>160</v>
      </c>
    </row>
    <row r="143" spans="1:51" s="14" customFormat="1" ht="12">
      <c r="A143" s="14"/>
      <c r="B143" s="244"/>
      <c r="C143" s="245"/>
      <c r="D143" s="232" t="s">
        <v>168</v>
      </c>
      <c r="E143" s="246" t="s">
        <v>1</v>
      </c>
      <c r="F143" s="247" t="s">
        <v>327</v>
      </c>
      <c r="G143" s="245"/>
      <c r="H143" s="246" t="s">
        <v>1</v>
      </c>
      <c r="I143" s="245"/>
      <c r="J143" s="245"/>
      <c r="K143" s="245"/>
      <c r="L143" s="248"/>
      <c r="M143" s="249"/>
      <c r="N143" s="250"/>
      <c r="O143" s="250"/>
      <c r="P143" s="250"/>
      <c r="Q143" s="250"/>
      <c r="R143" s="250"/>
      <c r="S143" s="250"/>
      <c r="T143" s="25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2" t="s">
        <v>168</v>
      </c>
      <c r="AU143" s="252" t="s">
        <v>84</v>
      </c>
      <c r="AV143" s="14" t="s">
        <v>82</v>
      </c>
      <c r="AW143" s="14" t="s">
        <v>32</v>
      </c>
      <c r="AX143" s="14" t="s">
        <v>75</v>
      </c>
      <c r="AY143" s="252" t="s">
        <v>160</v>
      </c>
    </row>
    <row r="144" spans="1:51" s="14" customFormat="1" ht="12">
      <c r="A144" s="14"/>
      <c r="B144" s="244"/>
      <c r="C144" s="245"/>
      <c r="D144" s="232" t="s">
        <v>168</v>
      </c>
      <c r="E144" s="246" t="s">
        <v>1</v>
      </c>
      <c r="F144" s="247" t="s">
        <v>355</v>
      </c>
      <c r="G144" s="245"/>
      <c r="H144" s="246" t="s">
        <v>1</v>
      </c>
      <c r="I144" s="245"/>
      <c r="J144" s="245"/>
      <c r="K144" s="245"/>
      <c r="L144" s="248"/>
      <c r="M144" s="249"/>
      <c r="N144" s="250"/>
      <c r="O144" s="250"/>
      <c r="P144" s="250"/>
      <c r="Q144" s="250"/>
      <c r="R144" s="250"/>
      <c r="S144" s="250"/>
      <c r="T144" s="25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168</v>
      </c>
      <c r="AU144" s="252" t="s">
        <v>84</v>
      </c>
      <c r="AV144" s="14" t="s">
        <v>82</v>
      </c>
      <c r="AW144" s="14" t="s">
        <v>32</v>
      </c>
      <c r="AX144" s="14" t="s">
        <v>75</v>
      </c>
      <c r="AY144" s="252" t="s">
        <v>160</v>
      </c>
    </row>
    <row r="145" spans="1:51" s="14" customFormat="1" ht="12">
      <c r="A145" s="14"/>
      <c r="B145" s="244"/>
      <c r="C145" s="245"/>
      <c r="D145" s="232" t="s">
        <v>168</v>
      </c>
      <c r="E145" s="246" t="s">
        <v>1</v>
      </c>
      <c r="F145" s="247" t="s">
        <v>349</v>
      </c>
      <c r="G145" s="245"/>
      <c r="H145" s="246" t="s">
        <v>1</v>
      </c>
      <c r="I145" s="245"/>
      <c r="J145" s="245"/>
      <c r="K145" s="245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168</v>
      </c>
      <c r="AU145" s="252" t="s">
        <v>84</v>
      </c>
      <c r="AV145" s="14" t="s">
        <v>82</v>
      </c>
      <c r="AW145" s="14" t="s">
        <v>32</v>
      </c>
      <c r="AX145" s="14" t="s">
        <v>75</v>
      </c>
      <c r="AY145" s="252" t="s">
        <v>160</v>
      </c>
    </row>
    <row r="146" spans="1:65" s="2" customFormat="1" ht="33" customHeight="1">
      <c r="A146" s="32"/>
      <c r="B146" s="33"/>
      <c r="C146" s="218" t="s">
        <v>166</v>
      </c>
      <c r="D146" s="218" t="s">
        <v>162</v>
      </c>
      <c r="E146" s="219" t="s">
        <v>237</v>
      </c>
      <c r="F146" s="220" t="s">
        <v>238</v>
      </c>
      <c r="G146" s="221" t="s">
        <v>195</v>
      </c>
      <c r="H146" s="222">
        <v>5659.5</v>
      </c>
      <c r="I146" s="223">
        <v>19.8</v>
      </c>
      <c r="J146" s="223">
        <f>ROUND(I146*H146,2)</f>
        <v>112058.1</v>
      </c>
      <c r="K146" s="220" t="s">
        <v>173</v>
      </c>
      <c r="L146" s="38"/>
      <c r="M146" s="224" t="s">
        <v>1</v>
      </c>
      <c r="N146" s="225" t="s">
        <v>40</v>
      </c>
      <c r="O146" s="226">
        <v>0.005</v>
      </c>
      <c r="P146" s="226">
        <f>O146*H146</f>
        <v>28.2975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28" t="s">
        <v>166</v>
      </c>
      <c r="AT146" s="228" t="s">
        <v>162</v>
      </c>
      <c r="AU146" s="228" t="s">
        <v>84</v>
      </c>
      <c r="AY146" s="17" t="s">
        <v>160</v>
      </c>
      <c r="BE146" s="229">
        <f>IF(N146="základní",J146,0)</f>
        <v>112058.1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7" t="s">
        <v>82</v>
      </c>
      <c r="BK146" s="229">
        <f>ROUND(I146*H146,2)</f>
        <v>112058.1</v>
      </c>
      <c r="BL146" s="17" t="s">
        <v>166</v>
      </c>
      <c r="BM146" s="228" t="s">
        <v>356</v>
      </c>
    </row>
    <row r="147" spans="1:47" s="2" customFormat="1" ht="12">
      <c r="A147" s="32"/>
      <c r="B147" s="33"/>
      <c r="C147" s="34"/>
      <c r="D147" s="232" t="s">
        <v>175</v>
      </c>
      <c r="E147" s="34"/>
      <c r="F147" s="241" t="s">
        <v>240</v>
      </c>
      <c r="G147" s="34"/>
      <c r="H147" s="34"/>
      <c r="I147" s="34"/>
      <c r="J147" s="34"/>
      <c r="K147" s="34"/>
      <c r="L147" s="38"/>
      <c r="M147" s="242"/>
      <c r="N147" s="243"/>
      <c r="O147" s="84"/>
      <c r="P147" s="84"/>
      <c r="Q147" s="84"/>
      <c r="R147" s="84"/>
      <c r="S147" s="84"/>
      <c r="T147" s="85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175</v>
      </c>
      <c r="AU147" s="17" t="s">
        <v>84</v>
      </c>
    </row>
    <row r="148" spans="1:51" s="13" customFormat="1" ht="12">
      <c r="A148" s="13"/>
      <c r="B148" s="230"/>
      <c r="C148" s="231"/>
      <c r="D148" s="232" t="s">
        <v>168</v>
      </c>
      <c r="E148" s="233" t="s">
        <v>1</v>
      </c>
      <c r="F148" s="234" t="s">
        <v>357</v>
      </c>
      <c r="G148" s="231"/>
      <c r="H148" s="235">
        <v>5659.5</v>
      </c>
      <c r="I148" s="231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0" t="s">
        <v>168</v>
      </c>
      <c r="AU148" s="240" t="s">
        <v>84</v>
      </c>
      <c r="AV148" s="13" t="s">
        <v>84</v>
      </c>
      <c r="AW148" s="13" t="s">
        <v>32</v>
      </c>
      <c r="AX148" s="13" t="s">
        <v>82</v>
      </c>
      <c r="AY148" s="240" t="s">
        <v>160</v>
      </c>
    </row>
    <row r="149" spans="1:51" s="14" customFormat="1" ht="12">
      <c r="A149" s="14"/>
      <c r="B149" s="244"/>
      <c r="C149" s="245"/>
      <c r="D149" s="232" t="s">
        <v>168</v>
      </c>
      <c r="E149" s="246" t="s">
        <v>1</v>
      </c>
      <c r="F149" s="247" t="s">
        <v>327</v>
      </c>
      <c r="G149" s="245"/>
      <c r="H149" s="246" t="s">
        <v>1</v>
      </c>
      <c r="I149" s="245"/>
      <c r="J149" s="245"/>
      <c r="K149" s="245"/>
      <c r="L149" s="248"/>
      <c r="M149" s="249"/>
      <c r="N149" s="250"/>
      <c r="O149" s="250"/>
      <c r="P149" s="250"/>
      <c r="Q149" s="250"/>
      <c r="R149" s="250"/>
      <c r="S149" s="250"/>
      <c r="T149" s="25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2" t="s">
        <v>168</v>
      </c>
      <c r="AU149" s="252" t="s">
        <v>84</v>
      </c>
      <c r="AV149" s="14" t="s">
        <v>82</v>
      </c>
      <c r="AW149" s="14" t="s">
        <v>32</v>
      </c>
      <c r="AX149" s="14" t="s">
        <v>75</v>
      </c>
      <c r="AY149" s="252" t="s">
        <v>160</v>
      </c>
    </row>
    <row r="150" spans="1:51" s="14" customFormat="1" ht="12">
      <c r="A150" s="14"/>
      <c r="B150" s="244"/>
      <c r="C150" s="245"/>
      <c r="D150" s="232" t="s">
        <v>168</v>
      </c>
      <c r="E150" s="246" t="s">
        <v>1</v>
      </c>
      <c r="F150" s="247" t="s">
        <v>349</v>
      </c>
      <c r="G150" s="245"/>
      <c r="H150" s="246" t="s">
        <v>1</v>
      </c>
      <c r="I150" s="245"/>
      <c r="J150" s="245"/>
      <c r="K150" s="245"/>
      <c r="L150" s="248"/>
      <c r="M150" s="249"/>
      <c r="N150" s="250"/>
      <c r="O150" s="250"/>
      <c r="P150" s="250"/>
      <c r="Q150" s="250"/>
      <c r="R150" s="250"/>
      <c r="S150" s="250"/>
      <c r="T150" s="25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2" t="s">
        <v>168</v>
      </c>
      <c r="AU150" s="252" t="s">
        <v>84</v>
      </c>
      <c r="AV150" s="14" t="s">
        <v>82</v>
      </c>
      <c r="AW150" s="14" t="s">
        <v>32</v>
      </c>
      <c r="AX150" s="14" t="s">
        <v>75</v>
      </c>
      <c r="AY150" s="252" t="s">
        <v>160</v>
      </c>
    </row>
    <row r="151" spans="1:51" s="14" customFormat="1" ht="12">
      <c r="A151" s="14"/>
      <c r="B151" s="244"/>
      <c r="C151" s="245"/>
      <c r="D151" s="232" t="s">
        <v>168</v>
      </c>
      <c r="E151" s="246" t="s">
        <v>1</v>
      </c>
      <c r="F151" s="247" t="s">
        <v>358</v>
      </c>
      <c r="G151" s="245"/>
      <c r="H151" s="246" t="s">
        <v>1</v>
      </c>
      <c r="I151" s="245"/>
      <c r="J151" s="245"/>
      <c r="K151" s="245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168</v>
      </c>
      <c r="AU151" s="252" t="s">
        <v>84</v>
      </c>
      <c r="AV151" s="14" t="s">
        <v>82</v>
      </c>
      <c r="AW151" s="14" t="s">
        <v>32</v>
      </c>
      <c r="AX151" s="14" t="s">
        <v>75</v>
      </c>
      <c r="AY151" s="252" t="s">
        <v>160</v>
      </c>
    </row>
    <row r="152" spans="1:65" s="2" customFormat="1" ht="21.75" customHeight="1">
      <c r="A152" s="32"/>
      <c r="B152" s="33"/>
      <c r="C152" s="218" t="s">
        <v>192</v>
      </c>
      <c r="D152" s="218" t="s">
        <v>162</v>
      </c>
      <c r="E152" s="219" t="s">
        <v>243</v>
      </c>
      <c r="F152" s="220" t="s">
        <v>244</v>
      </c>
      <c r="G152" s="221" t="s">
        <v>195</v>
      </c>
      <c r="H152" s="222">
        <v>94.325</v>
      </c>
      <c r="I152" s="223">
        <v>300</v>
      </c>
      <c r="J152" s="223">
        <f>ROUND(I152*H152,2)</f>
        <v>28297.5</v>
      </c>
      <c r="K152" s="220" t="s">
        <v>173</v>
      </c>
      <c r="L152" s="38"/>
      <c r="M152" s="224" t="s">
        <v>1</v>
      </c>
      <c r="N152" s="225" t="s">
        <v>40</v>
      </c>
      <c r="O152" s="226">
        <v>0.099</v>
      </c>
      <c r="P152" s="226">
        <f>O152*H152</f>
        <v>9.338175000000001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28" t="s">
        <v>166</v>
      </c>
      <c r="AT152" s="228" t="s">
        <v>162</v>
      </c>
      <c r="AU152" s="228" t="s">
        <v>84</v>
      </c>
      <c r="AY152" s="17" t="s">
        <v>160</v>
      </c>
      <c r="BE152" s="229">
        <f>IF(N152="základní",J152,0)</f>
        <v>28297.5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7" t="s">
        <v>82</v>
      </c>
      <c r="BK152" s="229">
        <f>ROUND(I152*H152,2)</f>
        <v>28297.5</v>
      </c>
      <c r="BL152" s="17" t="s">
        <v>166</v>
      </c>
      <c r="BM152" s="228" t="s">
        <v>359</v>
      </c>
    </row>
    <row r="153" spans="1:47" s="2" customFormat="1" ht="12">
      <c r="A153" s="32"/>
      <c r="B153" s="33"/>
      <c r="C153" s="34"/>
      <c r="D153" s="232" t="s">
        <v>175</v>
      </c>
      <c r="E153" s="34"/>
      <c r="F153" s="241" t="s">
        <v>246</v>
      </c>
      <c r="G153" s="34"/>
      <c r="H153" s="34"/>
      <c r="I153" s="34"/>
      <c r="J153" s="34"/>
      <c r="K153" s="34"/>
      <c r="L153" s="38"/>
      <c r="M153" s="242"/>
      <c r="N153" s="243"/>
      <c r="O153" s="84"/>
      <c r="P153" s="84"/>
      <c r="Q153" s="84"/>
      <c r="R153" s="84"/>
      <c r="S153" s="84"/>
      <c r="T153" s="85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175</v>
      </c>
      <c r="AU153" s="17" t="s">
        <v>84</v>
      </c>
    </row>
    <row r="154" spans="1:51" s="13" customFormat="1" ht="12">
      <c r="A154" s="13"/>
      <c r="B154" s="230"/>
      <c r="C154" s="231"/>
      <c r="D154" s="232" t="s">
        <v>168</v>
      </c>
      <c r="E154" s="233" t="s">
        <v>1</v>
      </c>
      <c r="F154" s="234" t="s">
        <v>360</v>
      </c>
      <c r="G154" s="231"/>
      <c r="H154" s="235">
        <v>94.325</v>
      </c>
      <c r="I154" s="231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0" t="s">
        <v>168</v>
      </c>
      <c r="AU154" s="240" t="s">
        <v>84</v>
      </c>
      <c r="AV154" s="13" t="s">
        <v>84</v>
      </c>
      <c r="AW154" s="13" t="s">
        <v>32</v>
      </c>
      <c r="AX154" s="13" t="s">
        <v>82</v>
      </c>
      <c r="AY154" s="240" t="s">
        <v>160</v>
      </c>
    </row>
    <row r="155" spans="1:51" s="14" customFormat="1" ht="12">
      <c r="A155" s="14"/>
      <c r="B155" s="244"/>
      <c r="C155" s="245"/>
      <c r="D155" s="232" t="s">
        <v>168</v>
      </c>
      <c r="E155" s="246" t="s">
        <v>1</v>
      </c>
      <c r="F155" s="247" t="s">
        <v>327</v>
      </c>
      <c r="G155" s="245"/>
      <c r="H155" s="246" t="s">
        <v>1</v>
      </c>
      <c r="I155" s="245"/>
      <c r="J155" s="245"/>
      <c r="K155" s="245"/>
      <c r="L155" s="248"/>
      <c r="M155" s="249"/>
      <c r="N155" s="250"/>
      <c r="O155" s="250"/>
      <c r="P155" s="250"/>
      <c r="Q155" s="250"/>
      <c r="R155" s="250"/>
      <c r="S155" s="250"/>
      <c r="T155" s="25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2" t="s">
        <v>168</v>
      </c>
      <c r="AU155" s="252" t="s">
        <v>84</v>
      </c>
      <c r="AV155" s="14" t="s">
        <v>82</v>
      </c>
      <c r="AW155" s="14" t="s">
        <v>32</v>
      </c>
      <c r="AX155" s="14" t="s">
        <v>75</v>
      </c>
      <c r="AY155" s="252" t="s">
        <v>160</v>
      </c>
    </row>
    <row r="156" spans="1:51" s="14" customFormat="1" ht="12">
      <c r="A156" s="14"/>
      <c r="B156" s="244"/>
      <c r="C156" s="245"/>
      <c r="D156" s="232" t="s">
        <v>168</v>
      </c>
      <c r="E156" s="246" t="s">
        <v>1</v>
      </c>
      <c r="F156" s="247" t="s">
        <v>352</v>
      </c>
      <c r="G156" s="245"/>
      <c r="H156" s="246" t="s">
        <v>1</v>
      </c>
      <c r="I156" s="245"/>
      <c r="J156" s="245"/>
      <c r="K156" s="245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168</v>
      </c>
      <c r="AU156" s="252" t="s">
        <v>84</v>
      </c>
      <c r="AV156" s="14" t="s">
        <v>82</v>
      </c>
      <c r="AW156" s="14" t="s">
        <v>32</v>
      </c>
      <c r="AX156" s="14" t="s">
        <v>75</v>
      </c>
      <c r="AY156" s="252" t="s">
        <v>160</v>
      </c>
    </row>
    <row r="157" spans="1:51" s="14" customFormat="1" ht="12">
      <c r="A157" s="14"/>
      <c r="B157" s="244"/>
      <c r="C157" s="245"/>
      <c r="D157" s="232" t="s">
        <v>168</v>
      </c>
      <c r="E157" s="246" t="s">
        <v>1</v>
      </c>
      <c r="F157" s="247" t="s">
        <v>358</v>
      </c>
      <c r="G157" s="245"/>
      <c r="H157" s="246" t="s">
        <v>1</v>
      </c>
      <c r="I157" s="245"/>
      <c r="J157" s="245"/>
      <c r="K157" s="245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168</v>
      </c>
      <c r="AU157" s="252" t="s">
        <v>84</v>
      </c>
      <c r="AV157" s="14" t="s">
        <v>82</v>
      </c>
      <c r="AW157" s="14" t="s">
        <v>32</v>
      </c>
      <c r="AX157" s="14" t="s">
        <v>75</v>
      </c>
      <c r="AY157" s="252" t="s">
        <v>160</v>
      </c>
    </row>
    <row r="158" spans="1:65" s="2" customFormat="1" ht="33" customHeight="1">
      <c r="A158" s="32"/>
      <c r="B158" s="33"/>
      <c r="C158" s="218" t="s">
        <v>199</v>
      </c>
      <c r="D158" s="218" t="s">
        <v>162</v>
      </c>
      <c r="E158" s="219" t="s">
        <v>248</v>
      </c>
      <c r="F158" s="220" t="s">
        <v>249</v>
      </c>
      <c r="G158" s="221" t="s">
        <v>195</v>
      </c>
      <c r="H158" s="222">
        <v>1886.5</v>
      </c>
      <c r="I158" s="223">
        <v>23.3</v>
      </c>
      <c r="J158" s="223">
        <f>ROUND(I158*H158,2)</f>
        <v>43955.45</v>
      </c>
      <c r="K158" s="220" t="s">
        <v>173</v>
      </c>
      <c r="L158" s="38"/>
      <c r="M158" s="224" t="s">
        <v>1</v>
      </c>
      <c r="N158" s="225" t="s">
        <v>40</v>
      </c>
      <c r="O158" s="226">
        <v>0.006</v>
      </c>
      <c r="P158" s="226">
        <f>O158*H158</f>
        <v>11.319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28" t="s">
        <v>166</v>
      </c>
      <c r="AT158" s="228" t="s">
        <v>162</v>
      </c>
      <c r="AU158" s="228" t="s">
        <v>84</v>
      </c>
      <c r="AY158" s="17" t="s">
        <v>160</v>
      </c>
      <c r="BE158" s="229">
        <f>IF(N158="základní",J158,0)</f>
        <v>43955.45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7" t="s">
        <v>82</v>
      </c>
      <c r="BK158" s="229">
        <f>ROUND(I158*H158,2)</f>
        <v>43955.45</v>
      </c>
      <c r="BL158" s="17" t="s">
        <v>166</v>
      </c>
      <c r="BM158" s="228" t="s">
        <v>361</v>
      </c>
    </row>
    <row r="159" spans="1:47" s="2" customFormat="1" ht="12">
      <c r="A159" s="32"/>
      <c r="B159" s="33"/>
      <c r="C159" s="34"/>
      <c r="D159" s="232" t="s">
        <v>175</v>
      </c>
      <c r="E159" s="34"/>
      <c r="F159" s="241" t="s">
        <v>251</v>
      </c>
      <c r="G159" s="34"/>
      <c r="H159" s="34"/>
      <c r="I159" s="34"/>
      <c r="J159" s="34"/>
      <c r="K159" s="34"/>
      <c r="L159" s="38"/>
      <c r="M159" s="242"/>
      <c r="N159" s="243"/>
      <c r="O159" s="84"/>
      <c r="P159" s="84"/>
      <c r="Q159" s="84"/>
      <c r="R159" s="84"/>
      <c r="S159" s="84"/>
      <c r="T159" s="85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175</v>
      </c>
      <c r="AU159" s="17" t="s">
        <v>84</v>
      </c>
    </row>
    <row r="160" spans="1:51" s="13" customFormat="1" ht="12">
      <c r="A160" s="13"/>
      <c r="B160" s="230"/>
      <c r="C160" s="231"/>
      <c r="D160" s="232" t="s">
        <v>168</v>
      </c>
      <c r="E160" s="233" t="s">
        <v>1</v>
      </c>
      <c r="F160" s="234" t="s">
        <v>362</v>
      </c>
      <c r="G160" s="231"/>
      <c r="H160" s="235">
        <v>1886.5</v>
      </c>
      <c r="I160" s="231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168</v>
      </c>
      <c r="AU160" s="240" t="s">
        <v>84</v>
      </c>
      <c r="AV160" s="13" t="s">
        <v>84</v>
      </c>
      <c r="AW160" s="13" t="s">
        <v>32</v>
      </c>
      <c r="AX160" s="13" t="s">
        <v>82</v>
      </c>
      <c r="AY160" s="240" t="s">
        <v>160</v>
      </c>
    </row>
    <row r="161" spans="1:51" s="14" customFormat="1" ht="12">
      <c r="A161" s="14"/>
      <c r="B161" s="244"/>
      <c r="C161" s="245"/>
      <c r="D161" s="232" t="s">
        <v>168</v>
      </c>
      <c r="E161" s="246" t="s">
        <v>1</v>
      </c>
      <c r="F161" s="247" t="s">
        <v>327</v>
      </c>
      <c r="G161" s="245"/>
      <c r="H161" s="246" t="s">
        <v>1</v>
      </c>
      <c r="I161" s="245"/>
      <c r="J161" s="245"/>
      <c r="K161" s="245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168</v>
      </c>
      <c r="AU161" s="252" t="s">
        <v>84</v>
      </c>
      <c r="AV161" s="14" t="s">
        <v>82</v>
      </c>
      <c r="AW161" s="14" t="s">
        <v>32</v>
      </c>
      <c r="AX161" s="14" t="s">
        <v>75</v>
      </c>
      <c r="AY161" s="252" t="s">
        <v>160</v>
      </c>
    </row>
    <row r="162" spans="1:51" s="14" customFormat="1" ht="12">
      <c r="A162" s="14"/>
      <c r="B162" s="244"/>
      <c r="C162" s="245"/>
      <c r="D162" s="232" t="s">
        <v>168</v>
      </c>
      <c r="E162" s="246" t="s">
        <v>1</v>
      </c>
      <c r="F162" s="247" t="s">
        <v>352</v>
      </c>
      <c r="G162" s="245"/>
      <c r="H162" s="246" t="s">
        <v>1</v>
      </c>
      <c r="I162" s="245"/>
      <c r="J162" s="245"/>
      <c r="K162" s="245"/>
      <c r="L162" s="248"/>
      <c r="M162" s="249"/>
      <c r="N162" s="250"/>
      <c r="O162" s="250"/>
      <c r="P162" s="250"/>
      <c r="Q162" s="250"/>
      <c r="R162" s="250"/>
      <c r="S162" s="250"/>
      <c r="T162" s="25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2" t="s">
        <v>168</v>
      </c>
      <c r="AU162" s="252" t="s">
        <v>84</v>
      </c>
      <c r="AV162" s="14" t="s">
        <v>82</v>
      </c>
      <c r="AW162" s="14" t="s">
        <v>32</v>
      </c>
      <c r="AX162" s="14" t="s">
        <v>75</v>
      </c>
      <c r="AY162" s="252" t="s">
        <v>160</v>
      </c>
    </row>
    <row r="163" spans="1:51" s="14" customFormat="1" ht="12">
      <c r="A163" s="14"/>
      <c r="B163" s="244"/>
      <c r="C163" s="245"/>
      <c r="D163" s="232" t="s">
        <v>168</v>
      </c>
      <c r="E163" s="246" t="s">
        <v>1</v>
      </c>
      <c r="F163" s="247" t="s">
        <v>358</v>
      </c>
      <c r="G163" s="245"/>
      <c r="H163" s="246" t="s">
        <v>1</v>
      </c>
      <c r="I163" s="245"/>
      <c r="J163" s="245"/>
      <c r="K163" s="245"/>
      <c r="L163" s="248"/>
      <c r="M163" s="249"/>
      <c r="N163" s="250"/>
      <c r="O163" s="250"/>
      <c r="P163" s="250"/>
      <c r="Q163" s="250"/>
      <c r="R163" s="250"/>
      <c r="S163" s="250"/>
      <c r="T163" s="25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2" t="s">
        <v>168</v>
      </c>
      <c r="AU163" s="252" t="s">
        <v>84</v>
      </c>
      <c r="AV163" s="14" t="s">
        <v>82</v>
      </c>
      <c r="AW163" s="14" t="s">
        <v>32</v>
      </c>
      <c r="AX163" s="14" t="s">
        <v>75</v>
      </c>
      <c r="AY163" s="252" t="s">
        <v>160</v>
      </c>
    </row>
    <row r="164" spans="1:65" s="2" customFormat="1" ht="21.75" customHeight="1">
      <c r="A164" s="32"/>
      <c r="B164" s="33"/>
      <c r="C164" s="218" t="s">
        <v>207</v>
      </c>
      <c r="D164" s="218" t="s">
        <v>162</v>
      </c>
      <c r="E164" s="219" t="s">
        <v>363</v>
      </c>
      <c r="F164" s="220" t="s">
        <v>364</v>
      </c>
      <c r="G164" s="221" t="s">
        <v>195</v>
      </c>
      <c r="H164" s="222">
        <v>3.8</v>
      </c>
      <c r="I164" s="223">
        <v>193</v>
      </c>
      <c r="J164" s="223">
        <f>ROUND(I164*H164,2)</f>
        <v>733.4</v>
      </c>
      <c r="K164" s="220" t="s">
        <v>173</v>
      </c>
      <c r="L164" s="38"/>
      <c r="M164" s="224" t="s">
        <v>1</v>
      </c>
      <c r="N164" s="225" t="s">
        <v>40</v>
      </c>
      <c r="O164" s="226">
        <v>0.709</v>
      </c>
      <c r="P164" s="226">
        <f>O164*H164</f>
        <v>2.6942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28" t="s">
        <v>166</v>
      </c>
      <c r="AT164" s="228" t="s">
        <v>162</v>
      </c>
      <c r="AU164" s="228" t="s">
        <v>84</v>
      </c>
      <c r="AY164" s="17" t="s">
        <v>160</v>
      </c>
      <c r="BE164" s="229">
        <f>IF(N164="základní",J164,0)</f>
        <v>733.4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7" t="s">
        <v>82</v>
      </c>
      <c r="BK164" s="229">
        <f>ROUND(I164*H164,2)</f>
        <v>733.4</v>
      </c>
      <c r="BL164" s="17" t="s">
        <v>166</v>
      </c>
      <c r="BM164" s="228" t="s">
        <v>365</v>
      </c>
    </row>
    <row r="165" spans="1:47" s="2" customFormat="1" ht="12">
      <c r="A165" s="32"/>
      <c r="B165" s="33"/>
      <c r="C165" s="34"/>
      <c r="D165" s="232" t="s">
        <v>175</v>
      </c>
      <c r="E165" s="34"/>
      <c r="F165" s="241" t="s">
        <v>366</v>
      </c>
      <c r="G165" s="34"/>
      <c r="H165" s="34"/>
      <c r="I165" s="34"/>
      <c r="J165" s="34"/>
      <c r="K165" s="34"/>
      <c r="L165" s="38"/>
      <c r="M165" s="242"/>
      <c r="N165" s="243"/>
      <c r="O165" s="84"/>
      <c r="P165" s="84"/>
      <c r="Q165" s="84"/>
      <c r="R165" s="84"/>
      <c r="S165" s="84"/>
      <c r="T165" s="85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175</v>
      </c>
      <c r="AU165" s="17" t="s">
        <v>84</v>
      </c>
    </row>
    <row r="166" spans="1:51" s="13" customFormat="1" ht="12">
      <c r="A166" s="13"/>
      <c r="B166" s="230"/>
      <c r="C166" s="231"/>
      <c r="D166" s="232" t="s">
        <v>168</v>
      </c>
      <c r="E166" s="233" t="s">
        <v>1</v>
      </c>
      <c r="F166" s="234" t="s">
        <v>367</v>
      </c>
      <c r="G166" s="231"/>
      <c r="H166" s="235">
        <v>3.8</v>
      </c>
      <c r="I166" s="231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0" t="s">
        <v>168</v>
      </c>
      <c r="AU166" s="240" t="s">
        <v>84</v>
      </c>
      <c r="AV166" s="13" t="s">
        <v>84</v>
      </c>
      <c r="AW166" s="13" t="s">
        <v>32</v>
      </c>
      <c r="AX166" s="13" t="s">
        <v>82</v>
      </c>
      <c r="AY166" s="240" t="s">
        <v>160</v>
      </c>
    </row>
    <row r="167" spans="1:51" s="14" customFormat="1" ht="12">
      <c r="A167" s="14"/>
      <c r="B167" s="244"/>
      <c r="C167" s="245"/>
      <c r="D167" s="232" t="s">
        <v>168</v>
      </c>
      <c r="E167" s="246" t="s">
        <v>1</v>
      </c>
      <c r="F167" s="247" t="s">
        <v>327</v>
      </c>
      <c r="G167" s="245"/>
      <c r="H167" s="246" t="s">
        <v>1</v>
      </c>
      <c r="I167" s="245"/>
      <c r="J167" s="245"/>
      <c r="K167" s="245"/>
      <c r="L167" s="248"/>
      <c r="M167" s="249"/>
      <c r="N167" s="250"/>
      <c r="O167" s="250"/>
      <c r="P167" s="250"/>
      <c r="Q167" s="250"/>
      <c r="R167" s="250"/>
      <c r="S167" s="250"/>
      <c r="T167" s="25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2" t="s">
        <v>168</v>
      </c>
      <c r="AU167" s="252" t="s">
        <v>84</v>
      </c>
      <c r="AV167" s="14" t="s">
        <v>82</v>
      </c>
      <c r="AW167" s="14" t="s">
        <v>32</v>
      </c>
      <c r="AX167" s="14" t="s">
        <v>75</v>
      </c>
      <c r="AY167" s="252" t="s">
        <v>160</v>
      </c>
    </row>
    <row r="168" spans="1:65" s="2" customFormat="1" ht="21.75" customHeight="1">
      <c r="A168" s="32"/>
      <c r="B168" s="33"/>
      <c r="C168" s="218" t="s">
        <v>257</v>
      </c>
      <c r="D168" s="218" t="s">
        <v>162</v>
      </c>
      <c r="E168" s="219" t="s">
        <v>280</v>
      </c>
      <c r="F168" s="220" t="s">
        <v>281</v>
      </c>
      <c r="G168" s="221" t="s">
        <v>165</v>
      </c>
      <c r="H168" s="222">
        <v>156.225</v>
      </c>
      <c r="I168" s="223">
        <v>21.5</v>
      </c>
      <c r="J168" s="223">
        <f>ROUND(I168*H168,2)</f>
        <v>3358.84</v>
      </c>
      <c r="K168" s="220" t="s">
        <v>173</v>
      </c>
      <c r="L168" s="38"/>
      <c r="M168" s="224" t="s">
        <v>1</v>
      </c>
      <c r="N168" s="225" t="s">
        <v>40</v>
      </c>
      <c r="O168" s="226">
        <v>0.025</v>
      </c>
      <c r="P168" s="226">
        <f>O168*H168</f>
        <v>3.905625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28" t="s">
        <v>166</v>
      </c>
      <c r="AT168" s="228" t="s">
        <v>162</v>
      </c>
      <c r="AU168" s="228" t="s">
        <v>84</v>
      </c>
      <c r="AY168" s="17" t="s">
        <v>160</v>
      </c>
      <c r="BE168" s="229">
        <f>IF(N168="základní",J168,0)</f>
        <v>3358.84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7" t="s">
        <v>82</v>
      </c>
      <c r="BK168" s="229">
        <f>ROUND(I168*H168,2)</f>
        <v>3358.84</v>
      </c>
      <c r="BL168" s="17" t="s">
        <v>166</v>
      </c>
      <c r="BM168" s="228" t="s">
        <v>368</v>
      </c>
    </row>
    <row r="169" spans="1:47" s="2" customFormat="1" ht="12">
      <c r="A169" s="32"/>
      <c r="B169" s="33"/>
      <c r="C169" s="34"/>
      <c r="D169" s="232" t="s">
        <v>175</v>
      </c>
      <c r="E169" s="34"/>
      <c r="F169" s="241" t="s">
        <v>283</v>
      </c>
      <c r="G169" s="34"/>
      <c r="H169" s="34"/>
      <c r="I169" s="34"/>
      <c r="J169" s="34"/>
      <c r="K169" s="34"/>
      <c r="L169" s="38"/>
      <c r="M169" s="242"/>
      <c r="N169" s="243"/>
      <c r="O169" s="84"/>
      <c r="P169" s="84"/>
      <c r="Q169" s="84"/>
      <c r="R169" s="84"/>
      <c r="S169" s="84"/>
      <c r="T169" s="85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175</v>
      </c>
      <c r="AU169" s="17" t="s">
        <v>84</v>
      </c>
    </row>
    <row r="170" spans="1:51" s="13" customFormat="1" ht="12">
      <c r="A170" s="13"/>
      <c r="B170" s="230"/>
      <c r="C170" s="231"/>
      <c r="D170" s="232" t="s">
        <v>168</v>
      </c>
      <c r="E170" s="233" t="s">
        <v>1</v>
      </c>
      <c r="F170" s="234" t="s">
        <v>369</v>
      </c>
      <c r="G170" s="231"/>
      <c r="H170" s="235">
        <v>156.225</v>
      </c>
      <c r="I170" s="231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0" t="s">
        <v>168</v>
      </c>
      <c r="AU170" s="240" t="s">
        <v>84</v>
      </c>
      <c r="AV170" s="13" t="s">
        <v>84</v>
      </c>
      <c r="AW170" s="13" t="s">
        <v>32</v>
      </c>
      <c r="AX170" s="13" t="s">
        <v>82</v>
      </c>
      <c r="AY170" s="240" t="s">
        <v>160</v>
      </c>
    </row>
    <row r="171" spans="1:51" s="14" customFormat="1" ht="12">
      <c r="A171" s="14"/>
      <c r="B171" s="244"/>
      <c r="C171" s="245"/>
      <c r="D171" s="232" t="s">
        <v>168</v>
      </c>
      <c r="E171" s="246" t="s">
        <v>1</v>
      </c>
      <c r="F171" s="247" t="s">
        <v>270</v>
      </c>
      <c r="G171" s="245"/>
      <c r="H171" s="246" t="s">
        <v>1</v>
      </c>
      <c r="I171" s="245"/>
      <c r="J171" s="245"/>
      <c r="K171" s="245"/>
      <c r="L171" s="248"/>
      <c r="M171" s="249"/>
      <c r="N171" s="250"/>
      <c r="O171" s="250"/>
      <c r="P171" s="250"/>
      <c r="Q171" s="250"/>
      <c r="R171" s="250"/>
      <c r="S171" s="250"/>
      <c r="T171" s="25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2" t="s">
        <v>168</v>
      </c>
      <c r="AU171" s="252" t="s">
        <v>84</v>
      </c>
      <c r="AV171" s="14" t="s">
        <v>82</v>
      </c>
      <c r="AW171" s="14" t="s">
        <v>32</v>
      </c>
      <c r="AX171" s="14" t="s">
        <v>75</v>
      </c>
      <c r="AY171" s="252" t="s">
        <v>160</v>
      </c>
    </row>
    <row r="172" spans="1:65" s="2" customFormat="1" ht="21.75" customHeight="1">
      <c r="A172" s="32"/>
      <c r="B172" s="33"/>
      <c r="C172" s="218" t="s">
        <v>205</v>
      </c>
      <c r="D172" s="218" t="s">
        <v>162</v>
      </c>
      <c r="E172" s="219" t="s">
        <v>286</v>
      </c>
      <c r="F172" s="220" t="s">
        <v>287</v>
      </c>
      <c r="G172" s="221" t="s">
        <v>165</v>
      </c>
      <c r="H172" s="222">
        <v>52.075</v>
      </c>
      <c r="I172" s="223">
        <v>24.2</v>
      </c>
      <c r="J172" s="223">
        <f>ROUND(I172*H172,2)</f>
        <v>1260.22</v>
      </c>
      <c r="K172" s="220" t="s">
        <v>173</v>
      </c>
      <c r="L172" s="38"/>
      <c r="M172" s="224" t="s">
        <v>1</v>
      </c>
      <c r="N172" s="225" t="s">
        <v>40</v>
      </c>
      <c r="O172" s="226">
        <v>0.028</v>
      </c>
      <c r="P172" s="226">
        <f>O172*H172</f>
        <v>1.4581000000000002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28" t="s">
        <v>166</v>
      </c>
      <c r="AT172" s="228" t="s">
        <v>162</v>
      </c>
      <c r="AU172" s="228" t="s">
        <v>84</v>
      </c>
      <c r="AY172" s="17" t="s">
        <v>160</v>
      </c>
      <c r="BE172" s="229">
        <f>IF(N172="základní",J172,0)</f>
        <v>1260.22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7" t="s">
        <v>82</v>
      </c>
      <c r="BK172" s="229">
        <f>ROUND(I172*H172,2)</f>
        <v>1260.22</v>
      </c>
      <c r="BL172" s="17" t="s">
        <v>166</v>
      </c>
      <c r="BM172" s="228" t="s">
        <v>370</v>
      </c>
    </row>
    <row r="173" spans="1:47" s="2" customFormat="1" ht="12">
      <c r="A173" s="32"/>
      <c r="B173" s="33"/>
      <c r="C173" s="34"/>
      <c r="D173" s="232" t="s">
        <v>175</v>
      </c>
      <c r="E173" s="34"/>
      <c r="F173" s="241" t="s">
        <v>289</v>
      </c>
      <c r="G173" s="34"/>
      <c r="H173" s="34"/>
      <c r="I173" s="34"/>
      <c r="J173" s="34"/>
      <c r="K173" s="34"/>
      <c r="L173" s="38"/>
      <c r="M173" s="242"/>
      <c r="N173" s="243"/>
      <c r="O173" s="84"/>
      <c r="P173" s="84"/>
      <c r="Q173" s="84"/>
      <c r="R173" s="84"/>
      <c r="S173" s="84"/>
      <c r="T173" s="85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175</v>
      </c>
      <c r="AU173" s="17" t="s">
        <v>84</v>
      </c>
    </row>
    <row r="174" spans="1:51" s="13" customFormat="1" ht="12">
      <c r="A174" s="13"/>
      <c r="B174" s="230"/>
      <c r="C174" s="231"/>
      <c r="D174" s="232" t="s">
        <v>168</v>
      </c>
      <c r="E174" s="233" t="s">
        <v>1</v>
      </c>
      <c r="F174" s="234" t="s">
        <v>371</v>
      </c>
      <c r="G174" s="231"/>
      <c r="H174" s="235">
        <v>52.075</v>
      </c>
      <c r="I174" s="231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0" t="s">
        <v>168</v>
      </c>
      <c r="AU174" s="240" t="s">
        <v>84</v>
      </c>
      <c r="AV174" s="13" t="s">
        <v>84</v>
      </c>
      <c r="AW174" s="13" t="s">
        <v>32</v>
      </c>
      <c r="AX174" s="13" t="s">
        <v>82</v>
      </c>
      <c r="AY174" s="240" t="s">
        <v>160</v>
      </c>
    </row>
    <row r="175" spans="1:51" s="14" customFormat="1" ht="12">
      <c r="A175" s="14"/>
      <c r="B175" s="244"/>
      <c r="C175" s="245"/>
      <c r="D175" s="232" t="s">
        <v>168</v>
      </c>
      <c r="E175" s="246" t="s">
        <v>1</v>
      </c>
      <c r="F175" s="247" t="s">
        <v>270</v>
      </c>
      <c r="G175" s="245"/>
      <c r="H175" s="246" t="s">
        <v>1</v>
      </c>
      <c r="I175" s="245"/>
      <c r="J175" s="245"/>
      <c r="K175" s="245"/>
      <c r="L175" s="248"/>
      <c r="M175" s="249"/>
      <c r="N175" s="250"/>
      <c r="O175" s="250"/>
      <c r="P175" s="250"/>
      <c r="Q175" s="250"/>
      <c r="R175" s="250"/>
      <c r="S175" s="250"/>
      <c r="T175" s="25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2" t="s">
        <v>168</v>
      </c>
      <c r="AU175" s="252" t="s">
        <v>84</v>
      </c>
      <c r="AV175" s="14" t="s">
        <v>82</v>
      </c>
      <c r="AW175" s="14" t="s">
        <v>32</v>
      </c>
      <c r="AX175" s="14" t="s">
        <v>75</v>
      </c>
      <c r="AY175" s="252" t="s">
        <v>160</v>
      </c>
    </row>
    <row r="176" spans="1:65" s="2" customFormat="1" ht="21.75" customHeight="1">
      <c r="A176" s="32"/>
      <c r="B176" s="33"/>
      <c r="C176" s="218" t="s">
        <v>272</v>
      </c>
      <c r="D176" s="218" t="s">
        <v>162</v>
      </c>
      <c r="E176" s="219" t="s">
        <v>292</v>
      </c>
      <c r="F176" s="220" t="s">
        <v>293</v>
      </c>
      <c r="G176" s="221" t="s">
        <v>165</v>
      </c>
      <c r="H176" s="222">
        <v>141.225</v>
      </c>
      <c r="I176" s="223">
        <v>69.6</v>
      </c>
      <c r="J176" s="223">
        <f>ROUND(I176*H176,2)</f>
        <v>9829.26</v>
      </c>
      <c r="K176" s="220" t="s">
        <v>173</v>
      </c>
      <c r="L176" s="38"/>
      <c r="M176" s="224" t="s">
        <v>1</v>
      </c>
      <c r="N176" s="225" t="s">
        <v>40</v>
      </c>
      <c r="O176" s="226">
        <v>0.08</v>
      </c>
      <c r="P176" s="226">
        <f>O176*H176</f>
        <v>11.298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28" t="s">
        <v>166</v>
      </c>
      <c r="AT176" s="228" t="s">
        <v>162</v>
      </c>
      <c r="AU176" s="228" t="s">
        <v>84</v>
      </c>
      <c r="AY176" s="17" t="s">
        <v>160</v>
      </c>
      <c r="BE176" s="229">
        <f>IF(N176="základní",J176,0)</f>
        <v>9829.26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7" t="s">
        <v>82</v>
      </c>
      <c r="BK176" s="229">
        <f>ROUND(I176*H176,2)</f>
        <v>9829.26</v>
      </c>
      <c r="BL176" s="17" t="s">
        <v>166</v>
      </c>
      <c r="BM176" s="228" t="s">
        <v>372</v>
      </c>
    </row>
    <row r="177" spans="1:47" s="2" customFormat="1" ht="12">
      <c r="A177" s="32"/>
      <c r="B177" s="33"/>
      <c r="C177" s="34"/>
      <c r="D177" s="232" t="s">
        <v>175</v>
      </c>
      <c r="E177" s="34"/>
      <c r="F177" s="241" t="s">
        <v>295</v>
      </c>
      <c r="G177" s="34"/>
      <c r="H177" s="34"/>
      <c r="I177" s="34"/>
      <c r="J177" s="34"/>
      <c r="K177" s="34"/>
      <c r="L177" s="38"/>
      <c r="M177" s="242"/>
      <c r="N177" s="243"/>
      <c r="O177" s="84"/>
      <c r="P177" s="84"/>
      <c r="Q177" s="84"/>
      <c r="R177" s="84"/>
      <c r="S177" s="84"/>
      <c r="T177" s="85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175</v>
      </c>
      <c r="AU177" s="17" t="s">
        <v>84</v>
      </c>
    </row>
    <row r="178" spans="1:51" s="13" customFormat="1" ht="12">
      <c r="A178" s="13"/>
      <c r="B178" s="230"/>
      <c r="C178" s="231"/>
      <c r="D178" s="232" t="s">
        <v>168</v>
      </c>
      <c r="E178" s="233" t="s">
        <v>1</v>
      </c>
      <c r="F178" s="234" t="s">
        <v>373</v>
      </c>
      <c r="G178" s="231"/>
      <c r="H178" s="235">
        <v>141.225</v>
      </c>
      <c r="I178" s="231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168</v>
      </c>
      <c r="AU178" s="240" t="s">
        <v>84</v>
      </c>
      <c r="AV178" s="13" t="s">
        <v>84</v>
      </c>
      <c r="AW178" s="13" t="s">
        <v>32</v>
      </c>
      <c r="AX178" s="13" t="s">
        <v>82</v>
      </c>
      <c r="AY178" s="240" t="s">
        <v>160</v>
      </c>
    </row>
    <row r="179" spans="1:51" s="14" customFormat="1" ht="12">
      <c r="A179" s="14"/>
      <c r="B179" s="244"/>
      <c r="C179" s="245"/>
      <c r="D179" s="232" t="s">
        <v>168</v>
      </c>
      <c r="E179" s="246" t="s">
        <v>1</v>
      </c>
      <c r="F179" s="247" t="s">
        <v>270</v>
      </c>
      <c r="G179" s="245"/>
      <c r="H179" s="246" t="s">
        <v>1</v>
      </c>
      <c r="I179" s="245"/>
      <c r="J179" s="245"/>
      <c r="K179" s="245"/>
      <c r="L179" s="248"/>
      <c r="M179" s="249"/>
      <c r="N179" s="250"/>
      <c r="O179" s="250"/>
      <c r="P179" s="250"/>
      <c r="Q179" s="250"/>
      <c r="R179" s="250"/>
      <c r="S179" s="250"/>
      <c r="T179" s="25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2" t="s">
        <v>168</v>
      </c>
      <c r="AU179" s="252" t="s">
        <v>84</v>
      </c>
      <c r="AV179" s="14" t="s">
        <v>82</v>
      </c>
      <c r="AW179" s="14" t="s">
        <v>32</v>
      </c>
      <c r="AX179" s="14" t="s">
        <v>75</v>
      </c>
      <c r="AY179" s="252" t="s">
        <v>160</v>
      </c>
    </row>
    <row r="180" spans="1:65" s="2" customFormat="1" ht="21.75" customHeight="1">
      <c r="A180" s="32"/>
      <c r="B180" s="33"/>
      <c r="C180" s="218" t="s">
        <v>279</v>
      </c>
      <c r="D180" s="218" t="s">
        <v>162</v>
      </c>
      <c r="E180" s="219" t="s">
        <v>298</v>
      </c>
      <c r="F180" s="220" t="s">
        <v>299</v>
      </c>
      <c r="G180" s="221" t="s">
        <v>165</v>
      </c>
      <c r="H180" s="222">
        <v>47.075</v>
      </c>
      <c r="I180" s="223">
        <v>106</v>
      </c>
      <c r="J180" s="223">
        <f>ROUND(I180*H180,2)</f>
        <v>4989.95</v>
      </c>
      <c r="K180" s="220" t="s">
        <v>173</v>
      </c>
      <c r="L180" s="38"/>
      <c r="M180" s="224" t="s">
        <v>1</v>
      </c>
      <c r="N180" s="225" t="s">
        <v>40</v>
      </c>
      <c r="O180" s="226">
        <v>0.119</v>
      </c>
      <c r="P180" s="226">
        <f>O180*H180</f>
        <v>5.6019250000000005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28" t="s">
        <v>166</v>
      </c>
      <c r="AT180" s="228" t="s">
        <v>162</v>
      </c>
      <c r="AU180" s="228" t="s">
        <v>84</v>
      </c>
      <c r="AY180" s="17" t="s">
        <v>160</v>
      </c>
      <c r="BE180" s="229">
        <f>IF(N180="základní",J180,0)</f>
        <v>4989.95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7" t="s">
        <v>82</v>
      </c>
      <c r="BK180" s="229">
        <f>ROUND(I180*H180,2)</f>
        <v>4989.95</v>
      </c>
      <c r="BL180" s="17" t="s">
        <v>166</v>
      </c>
      <c r="BM180" s="228" t="s">
        <v>374</v>
      </c>
    </row>
    <row r="181" spans="1:47" s="2" customFormat="1" ht="12">
      <c r="A181" s="32"/>
      <c r="B181" s="33"/>
      <c r="C181" s="34"/>
      <c r="D181" s="232" t="s">
        <v>175</v>
      </c>
      <c r="E181" s="34"/>
      <c r="F181" s="241" t="s">
        <v>301</v>
      </c>
      <c r="G181" s="34"/>
      <c r="H181" s="34"/>
      <c r="I181" s="34"/>
      <c r="J181" s="34"/>
      <c r="K181" s="34"/>
      <c r="L181" s="38"/>
      <c r="M181" s="242"/>
      <c r="N181" s="243"/>
      <c r="O181" s="84"/>
      <c r="P181" s="84"/>
      <c r="Q181" s="84"/>
      <c r="R181" s="84"/>
      <c r="S181" s="84"/>
      <c r="T181" s="85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175</v>
      </c>
      <c r="AU181" s="17" t="s">
        <v>84</v>
      </c>
    </row>
    <row r="182" spans="1:51" s="13" customFormat="1" ht="12">
      <c r="A182" s="13"/>
      <c r="B182" s="230"/>
      <c r="C182" s="231"/>
      <c r="D182" s="232" t="s">
        <v>168</v>
      </c>
      <c r="E182" s="233" t="s">
        <v>1</v>
      </c>
      <c r="F182" s="234" t="s">
        <v>375</v>
      </c>
      <c r="G182" s="231"/>
      <c r="H182" s="235">
        <v>47.075</v>
      </c>
      <c r="I182" s="231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168</v>
      </c>
      <c r="AU182" s="240" t="s">
        <v>84</v>
      </c>
      <c r="AV182" s="13" t="s">
        <v>84</v>
      </c>
      <c r="AW182" s="13" t="s">
        <v>32</v>
      </c>
      <c r="AX182" s="13" t="s">
        <v>82</v>
      </c>
      <c r="AY182" s="240" t="s">
        <v>160</v>
      </c>
    </row>
    <row r="183" spans="1:51" s="14" customFormat="1" ht="12">
      <c r="A183" s="14"/>
      <c r="B183" s="244"/>
      <c r="C183" s="245"/>
      <c r="D183" s="232" t="s">
        <v>168</v>
      </c>
      <c r="E183" s="246" t="s">
        <v>1</v>
      </c>
      <c r="F183" s="247" t="s">
        <v>270</v>
      </c>
      <c r="G183" s="245"/>
      <c r="H183" s="246" t="s">
        <v>1</v>
      </c>
      <c r="I183" s="245"/>
      <c r="J183" s="245"/>
      <c r="K183" s="245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168</v>
      </c>
      <c r="AU183" s="252" t="s">
        <v>84</v>
      </c>
      <c r="AV183" s="14" t="s">
        <v>82</v>
      </c>
      <c r="AW183" s="14" t="s">
        <v>32</v>
      </c>
      <c r="AX183" s="14" t="s">
        <v>75</v>
      </c>
      <c r="AY183" s="252" t="s">
        <v>160</v>
      </c>
    </row>
    <row r="184" spans="1:63" s="12" customFormat="1" ht="22.8" customHeight="1">
      <c r="A184" s="12"/>
      <c r="B184" s="203"/>
      <c r="C184" s="204"/>
      <c r="D184" s="205" t="s">
        <v>74</v>
      </c>
      <c r="E184" s="216" t="s">
        <v>178</v>
      </c>
      <c r="F184" s="216" t="s">
        <v>310</v>
      </c>
      <c r="G184" s="204"/>
      <c r="H184" s="204"/>
      <c r="I184" s="204"/>
      <c r="J184" s="217">
        <f>BK184</f>
        <v>495508</v>
      </c>
      <c r="K184" s="204"/>
      <c r="L184" s="208"/>
      <c r="M184" s="209"/>
      <c r="N184" s="210"/>
      <c r="O184" s="210"/>
      <c r="P184" s="211">
        <f>SUM(P185:P192)</f>
        <v>886.5635</v>
      </c>
      <c r="Q184" s="210"/>
      <c r="R184" s="211">
        <f>SUM(R185:R192)</f>
        <v>158.328</v>
      </c>
      <c r="S184" s="210"/>
      <c r="T184" s="212">
        <f>SUM(T185:T192)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3" t="s">
        <v>82</v>
      </c>
      <c r="AT184" s="214" t="s">
        <v>74</v>
      </c>
      <c r="AU184" s="214" t="s">
        <v>82</v>
      </c>
      <c r="AY184" s="213" t="s">
        <v>160</v>
      </c>
      <c r="BK184" s="215">
        <f>SUM(BK185:BK192)</f>
        <v>495508</v>
      </c>
    </row>
    <row r="185" spans="1:65" s="2" customFormat="1" ht="21.75" customHeight="1">
      <c r="A185" s="32"/>
      <c r="B185" s="33"/>
      <c r="C185" s="218" t="s">
        <v>285</v>
      </c>
      <c r="D185" s="218" t="s">
        <v>162</v>
      </c>
      <c r="E185" s="219" t="s">
        <v>376</v>
      </c>
      <c r="F185" s="220" t="s">
        <v>377</v>
      </c>
      <c r="G185" s="221" t="s">
        <v>195</v>
      </c>
      <c r="H185" s="222">
        <v>73.3</v>
      </c>
      <c r="I185" s="223">
        <v>5930</v>
      </c>
      <c r="J185" s="223">
        <f>ROUND(I185*H185,2)</f>
        <v>434669</v>
      </c>
      <c r="K185" s="220" t="s">
        <v>173</v>
      </c>
      <c r="L185" s="38"/>
      <c r="M185" s="224" t="s">
        <v>1</v>
      </c>
      <c r="N185" s="225" t="s">
        <v>40</v>
      </c>
      <c r="O185" s="226">
        <v>9.948</v>
      </c>
      <c r="P185" s="226">
        <f>O185*H185</f>
        <v>729.1884</v>
      </c>
      <c r="Q185" s="226">
        <v>2.16</v>
      </c>
      <c r="R185" s="226">
        <f>Q185*H185</f>
        <v>158.328</v>
      </c>
      <c r="S185" s="226">
        <v>0</v>
      </c>
      <c r="T185" s="227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28" t="s">
        <v>166</v>
      </c>
      <c r="AT185" s="228" t="s">
        <v>162</v>
      </c>
      <c r="AU185" s="228" t="s">
        <v>84</v>
      </c>
      <c r="AY185" s="17" t="s">
        <v>160</v>
      </c>
      <c r="BE185" s="229">
        <f>IF(N185="základní",J185,0)</f>
        <v>434669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7" t="s">
        <v>82</v>
      </c>
      <c r="BK185" s="229">
        <f>ROUND(I185*H185,2)</f>
        <v>434669</v>
      </c>
      <c r="BL185" s="17" t="s">
        <v>166</v>
      </c>
      <c r="BM185" s="228" t="s">
        <v>378</v>
      </c>
    </row>
    <row r="186" spans="1:47" s="2" customFormat="1" ht="12">
      <c r="A186" s="32"/>
      <c r="B186" s="33"/>
      <c r="C186" s="34"/>
      <c r="D186" s="232" t="s">
        <v>175</v>
      </c>
      <c r="E186" s="34"/>
      <c r="F186" s="241" t="s">
        <v>379</v>
      </c>
      <c r="G186" s="34"/>
      <c r="H186" s="34"/>
      <c r="I186" s="34"/>
      <c r="J186" s="34"/>
      <c r="K186" s="34"/>
      <c r="L186" s="38"/>
      <c r="M186" s="242"/>
      <c r="N186" s="243"/>
      <c r="O186" s="84"/>
      <c r="P186" s="84"/>
      <c r="Q186" s="84"/>
      <c r="R186" s="84"/>
      <c r="S186" s="84"/>
      <c r="T186" s="85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175</v>
      </c>
      <c r="AU186" s="17" t="s">
        <v>84</v>
      </c>
    </row>
    <row r="187" spans="1:51" s="13" customFormat="1" ht="12">
      <c r="A187" s="13"/>
      <c r="B187" s="230"/>
      <c r="C187" s="231"/>
      <c r="D187" s="232" t="s">
        <v>168</v>
      </c>
      <c r="E187" s="233" t="s">
        <v>1</v>
      </c>
      <c r="F187" s="234" t="s">
        <v>380</v>
      </c>
      <c r="G187" s="231"/>
      <c r="H187" s="235">
        <v>73.3</v>
      </c>
      <c r="I187" s="231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0" t="s">
        <v>168</v>
      </c>
      <c r="AU187" s="240" t="s">
        <v>84</v>
      </c>
      <c r="AV187" s="13" t="s">
        <v>84</v>
      </c>
      <c r="AW187" s="13" t="s">
        <v>32</v>
      </c>
      <c r="AX187" s="13" t="s">
        <v>82</v>
      </c>
      <c r="AY187" s="240" t="s">
        <v>160</v>
      </c>
    </row>
    <row r="188" spans="1:51" s="14" customFormat="1" ht="12">
      <c r="A188" s="14"/>
      <c r="B188" s="244"/>
      <c r="C188" s="245"/>
      <c r="D188" s="232" t="s">
        <v>168</v>
      </c>
      <c r="E188" s="246" t="s">
        <v>1</v>
      </c>
      <c r="F188" s="247" t="s">
        <v>278</v>
      </c>
      <c r="G188" s="245"/>
      <c r="H188" s="246" t="s">
        <v>1</v>
      </c>
      <c r="I188" s="245"/>
      <c r="J188" s="245"/>
      <c r="K188" s="245"/>
      <c r="L188" s="248"/>
      <c r="M188" s="249"/>
      <c r="N188" s="250"/>
      <c r="O188" s="250"/>
      <c r="P188" s="250"/>
      <c r="Q188" s="250"/>
      <c r="R188" s="250"/>
      <c r="S188" s="250"/>
      <c r="T188" s="25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2" t="s">
        <v>168</v>
      </c>
      <c r="AU188" s="252" t="s">
        <v>84</v>
      </c>
      <c r="AV188" s="14" t="s">
        <v>82</v>
      </c>
      <c r="AW188" s="14" t="s">
        <v>32</v>
      </c>
      <c r="AX188" s="14" t="s">
        <v>75</v>
      </c>
      <c r="AY188" s="252" t="s">
        <v>160</v>
      </c>
    </row>
    <row r="189" spans="1:65" s="2" customFormat="1" ht="21.75" customHeight="1">
      <c r="A189" s="32"/>
      <c r="B189" s="33"/>
      <c r="C189" s="218" t="s">
        <v>291</v>
      </c>
      <c r="D189" s="218" t="s">
        <v>162</v>
      </c>
      <c r="E189" s="219" t="s">
        <v>381</v>
      </c>
      <c r="F189" s="220" t="s">
        <v>382</v>
      </c>
      <c r="G189" s="221" t="s">
        <v>195</v>
      </c>
      <c r="H189" s="222">
        <v>73.3</v>
      </c>
      <c r="I189" s="223">
        <v>830</v>
      </c>
      <c r="J189" s="223">
        <f>ROUND(I189*H189,2)</f>
        <v>60839</v>
      </c>
      <c r="K189" s="220" t="s">
        <v>173</v>
      </c>
      <c r="L189" s="38"/>
      <c r="M189" s="224" t="s">
        <v>1</v>
      </c>
      <c r="N189" s="225" t="s">
        <v>40</v>
      </c>
      <c r="O189" s="226">
        <v>2.147</v>
      </c>
      <c r="P189" s="226">
        <f>O189*H189</f>
        <v>157.37509999999997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28" t="s">
        <v>166</v>
      </c>
      <c r="AT189" s="228" t="s">
        <v>162</v>
      </c>
      <c r="AU189" s="228" t="s">
        <v>84</v>
      </c>
      <c r="AY189" s="17" t="s">
        <v>160</v>
      </c>
      <c r="BE189" s="229">
        <f>IF(N189="základní",J189,0)</f>
        <v>60839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7" t="s">
        <v>82</v>
      </c>
      <c r="BK189" s="229">
        <f>ROUND(I189*H189,2)</f>
        <v>60839</v>
      </c>
      <c r="BL189" s="17" t="s">
        <v>166</v>
      </c>
      <c r="BM189" s="228" t="s">
        <v>383</v>
      </c>
    </row>
    <row r="190" spans="1:47" s="2" customFormat="1" ht="12">
      <c r="A190" s="32"/>
      <c r="B190" s="33"/>
      <c r="C190" s="34"/>
      <c r="D190" s="232" t="s">
        <v>175</v>
      </c>
      <c r="E190" s="34"/>
      <c r="F190" s="241" t="s">
        <v>384</v>
      </c>
      <c r="G190" s="34"/>
      <c r="H190" s="34"/>
      <c r="I190" s="34"/>
      <c r="J190" s="34"/>
      <c r="K190" s="34"/>
      <c r="L190" s="38"/>
      <c r="M190" s="242"/>
      <c r="N190" s="243"/>
      <c r="O190" s="84"/>
      <c r="P190" s="84"/>
      <c r="Q190" s="84"/>
      <c r="R190" s="84"/>
      <c r="S190" s="84"/>
      <c r="T190" s="85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175</v>
      </c>
      <c r="AU190" s="17" t="s">
        <v>84</v>
      </c>
    </row>
    <row r="191" spans="1:51" s="13" customFormat="1" ht="12">
      <c r="A191" s="13"/>
      <c r="B191" s="230"/>
      <c r="C191" s="231"/>
      <c r="D191" s="232" t="s">
        <v>168</v>
      </c>
      <c r="E191" s="233" t="s">
        <v>1</v>
      </c>
      <c r="F191" s="234" t="s">
        <v>380</v>
      </c>
      <c r="G191" s="231"/>
      <c r="H191" s="235">
        <v>73.3</v>
      </c>
      <c r="I191" s="231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168</v>
      </c>
      <c r="AU191" s="240" t="s">
        <v>84</v>
      </c>
      <c r="AV191" s="13" t="s">
        <v>84</v>
      </c>
      <c r="AW191" s="13" t="s">
        <v>32</v>
      </c>
      <c r="AX191" s="13" t="s">
        <v>82</v>
      </c>
      <c r="AY191" s="240" t="s">
        <v>160</v>
      </c>
    </row>
    <row r="192" spans="1:51" s="14" customFormat="1" ht="12">
      <c r="A192" s="14"/>
      <c r="B192" s="244"/>
      <c r="C192" s="245"/>
      <c r="D192" s="232" t="s">
        <v>168</v>
      </c>
      <c r="E192" s="246" t="s">
        <v>1</v>
      </c>
      <c r="F192" s="247" t="s">
        <v>278</v>
      </c>
      <c r="G192" s="245"/>
      <c r="H192" s="246" t="s">
        <v>1</v>
      </c>
      <c r="I192" s="245"/>
      <c r="J192" s="245"/>
      <c r="K192" s="245"/>
      <c r="L192" s="248"/>
      <c r="M192" s="249"/>
      <c r="N192" s="250"/>
      <c r="O192" s="250"/>
      <c r="P192" s="250"/>
      <c r="Q192" s="250"/>
      <c r="R192" s="250"/>
      <c r="S192" s="250"/>
      <c r="T192" s="25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2" t="s">
        <v>168</v>
      </c>
      <c r="AU192" s="252" t="s">
        <v>84</v>
      </c>
      <c r="AV192" s="14" t="s">
        <v>82</v>
      </c>
      <c r="AW192" s="14" t="s">
        <v>32</v>
      </c>
      <c r="AX192" s="14" t="s">
        <v>75</v>
      </c>
      <c r="AY192" s="252" t="s">
        <v>160</v>
      </c>
    </row>
    <row r="193" spans="1:63" s="12" customFormat="1" ht="22.8" customHeight="1">
      <c r="A193" s="12"/>
      <c r="B193" s="203"/>
      <c r="C193" s="204"/>
      <c r="D193" s="205" t="s">
        <v>74</v>
      </c>
      <c r="E193" s="216" t="s">
        <v>166</v>
      </c>
      <c r="F193" s="216" t="s">
        <v>320</v>
      </c>
      <c r="G193" s="204"/>
      <c r="H193" s="204"/>
      <c r="I193" s="204"/>
      <c r="J193" s="217">
        <f>BK193</f>
        <v>153956</v>
      </c>
      <c r="K193" s="204"/>
      <c r="L193" s="208"/>
      <c r="M193" s="209"/>
      <c r="N193" s="210"/>
      <c r="O193" s="210"/>
      <c r="P193" s="211">
        <f>SUM(P194:P201)</f>
        <v>130.2824</v>
      </c>
      <c r="Q193" s="210"/>
      <c r="R193" s="211">
        <f>SUM(R194:R201)</f>
        <v>139.06055999999998</v>
      </c>
      <c r="S193" s="210"/>
      <c r="T193" s="212">
        <f>SUM(T194:T201)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3" t="s">
        <v>82</v>
      </c>
      <c r="AT193" s="214" t="s">
        <v>74</v>
      </c>
      <c r="AU193" s="214" t="s">
        <v>82</v>
      </c>
      <c r="AY193" s="213" t="s">
        <v>160</v>
      </c>
      <c r="BK193" s="215">
        <f>SUM(BK194:BK201)</f>
        <v>153956</v>
      </c>
    </row>
    <row r="194" spans="1:65" s="2" customFormat="1" ht="16.5" customHeight="1">
      <c r="A194" s="32"/>
      <c r="B194" s="33"/>
      <c r="C194" s="218" t="s">
        <v>297</v>
      </c>
      <c r="D194" s="218" t="s">
        <v>162</v>
      </c>
      <c r="E194" s="219" t="s">
        <v>385</v>
      </c>
      <c r="F194" s="220" t="s">
        <v>386</v>
      </c>
      <c r="G194" s="221" t="s">
        <v>165</v>
      </c>
      <c r="H194" s="222">
        <v>162</v>
      </c>
      <c r="I194" s="223">
        <v>132</v>
      </c>
      <c r="J194" s="223">
        <f>ROUND(I194*H194,2)</f>
        <v>21384</v>
      </c>
      <c r="K194" s="220" t="s">
        <v>173</v>
      </c>
      <c r="L194" s="38"/>
      <c r="M194" s="224" t="s">
        <v>1</v>
      </c>
      <c r="N194" s="225" t="s">
        <v>40</v>
      </c>
      <c r="O194" s="226">
        <v>0.178</v>
      </c>
      <c r="P194" s="226">
        <f>O194*H194</f>
        <v>28.836</v>
      </c>
      <c r="Q194" s="226">
        <v>0.21252</v>
      </c>
      <c r="R194" s="226">
        <f>Q194*H194</f>
        <v>34.428239999999995</v>
      </c>
      <c r="S194" s="226">
        <v>0</v>
      </c>
      <c r="T194" s="227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28" t="s">
        <v>166</v>
      </c>
      <c r="AT194" s="228" t="s">
        <v>162</v>
      </c>
      <c r="AU194" s="228" t="s">
        <v>84</v>
      </c>
      <c r="AY194" s="17" t="s">
        <v>160</v>
      </c>
      <c r="BE194" s="229">
        <f>IF(N194="základní",J194,0)</f>
        <v>21384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7" t="s">
        <v>82</v>
      </c>
      <c r="BK194" s="229">
        <f>ROUND(I194*H194,2)</f>
        <v>21384</v>
      </c>
      <c r="BL194" s="17" t="s">
        <v>166</v>
      </c>
      <c r="BM194" s="228" t="s">
        <v>387</v>
      </c>
    </row>
    <row r="195" spans="1:47" s="2" customFormat="1" ht="12">
      <c r="A195" s="32"/>
      <c r="B195" s="33"/>
      <c r="C195" s="34"/>
      <c r="D195" s="232" t="s">
        <v>175</v>
      </c>
      <c r="E195" s="34"/>
      <c r="F195" s="241" t="s">
        <v>388</v>
      </c>
      <c r="G195" s="34"/>
      <c r="H195" s="34"/>
      <c r="I195" s="34"/>
      <c r="J195" s="34"/>
      <c r="K195" s="34"/>
      <c r="L195" s="38"/>
      <c r="M195" s="242"/>
      <c r="N195" s="243"/>
      <c r="O195" s="84"/>
      <c r="P195" s="84"/>
      <c r="Q195" s="84"/>
      <c r="R195" s="84"/>
      <c r="S195" s="84"/>
      <c r="T195" s="85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175</v>
      </c>
      <c r="AU195" s="17" t="s">
        <v>84</v>
      </c>
    </row>
    <row r="196" spans="1:51" s="13" customFormat="1" ht="12">
      <c r="A196" s="13"/>
      <c r="B196" s="230"/>
      <c r="C196" s="231"/>
      <c r="D196" s="232" t="s">
        <v>168</v>
      </c>
      <c r="E196" s="233" t="s">
        <v>1</v>
      </c>
      <c r="F196" s="234" t="s">
        <v>389</v>
      </c>
      <c r="G196" s="231"/>
      <c r="H196" s="235">
        <v>162</v>
      </c>
      <c r="I196" s="231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0" t="s">
        <v>168</v>
      </c>
      <c r="AU196" s="240" t="s">
        <v>84</v>
      </c>
      <c r="AV196" s="13" t="s">
        <v>84</v>
      </c>
      <c r="AW196" s="13" t="s">
        <v>32</v>
      </c>
      <c r="AX196" s="13" t="s">
        <v>82</v>
      </c>
      <c r="AY196" s="240" t="s">
        <v>160</v>
      </c>
    </row>
    <row r="197" spans="1:51" s="14" customFormat="1" ht="12">
      <c r="A197" s="14"/>
      <c r="B197" s="244"/>
      <c r="C197" s="245"/>
      <c r="D197" s="232" t="s">
        <v>168</v>
      </c>
      <c r="E197" s="246" t="s">
        <v>1</v>
      </c>
      <c r="F197" s="247" t="s">
        <v>390</v>
      </c>
      <c r="G197" s="245"/>
      <c r="H197" s="246" t="s">
        <v>1</v>
      </c>
      <c r="I197" s="245"/>
      <c r="J197" s="245"/>
      <c r="K197" s="245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168</v>
      </c>
      <c r="AU197" s="252" t="s">
        <v>84</v>
      </c>
      <c r="AV197" s="14" t="s">
        <v>82</v>
      </c>
      <c r="AW197" s="14" t="s">
        <v>32</v>
      </c>
      <c r="AX197" s="14" t="s">
        <v>75</v>
      </c>
      <c r="AY197" s="252" t="s">
        <v>160</v>
      </c>
    </row>
    <row r="198" spans="1:65" s="2" customFormat="1" ht="21.75" customHeight="1">
      <c r="A198" s="32"/>
      <c r="B198" s="33"/>
      <c r="C198" s="218" t="s">
        <v>8</v>
      </c>
      <c r="D198" s="218" t="s">
        <v>162</v>
      </c>
      <c r="E198" s="219" t="s">
        <v>391</v>
      </c>
      <c r="F198" s="220" t="s">
        <v>392</v>
      </c>
      <c r="G198" s="221" t="s">
        <v>195</v>
      </c>
      <c r="H198" s="222">
        <v>52.4</v>
      </c>
      <c r="I198" s="223">
        <v>2530</v>
      </c>
      <c r="J198" s="223">
        <f>ROUND(I198*H198,2)</f>
        <v>132572</v>
      </c>
      <c r="K198" s="220" t="s">
        <v>173</v>
      </c>
      <c r="L198" s="38"/>
      <c r="M198" s="224" t="s">
        <v>1</v>
      </c>
      <c r="N198" s="225" t="s">
        <v>40</v>
      </c>
      <c r="O198" s="226">
        <v>1.936</v>
      </c>
      <c r="P198" s="226">
        <f>O198*H198</f>
        <v>101.4464</v>
      </c>
      <c r="Q198" s="226">
        <v>1.9968</v>
      </c>
      <c r="R198" s="226">
        <f>Q198*H198</f>
        <v>104.63231999999999</v>
      </c>
      <c r="S198" s="226">
        <v>0</v>
      </c>
      <c r="T198" s="227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28" t="s">
        <v>166</v>
      </c>
      <c r="AT198" s="228" t="s">
        <v>162</v>
      </c>
      <c r="AU198" s="228" t="s">
        <v>84</v>
      </c>
      <c r="AY198" s="17" t="s">
        <v>160</v>
      </c>
      <c r="BE198" s="229">
        <f>IF(N198="základní",J198,0)</f>
        <v>132572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7" t="s">
        <v>82</v>
      </c>
      <c r="BK198" s="229">
        <f>ROUND(I198*H198,2)</f>
        <v>132572</v>
      </c>
      <c r="BL198" s="17" t="s">
        <v>166</v>
      </c>
      <c r="BM198" s="228" t="s">
        <v>393</v>
      </c>
    </row>
    <row r="199" spans="1:47" s="2" customFormat="1" ht="12">
      <c r="A199" s="32"/>
      <c r="B199" s="33"/>
      <c r="C199" s="34"/>
      <c r="D199" s="232" t="s">
        <v>175</v>
      </c>
      <c r="E199" s="34"/>
      <c r="F199" s="241" t="s">
        <v>394</v>
      </c>
      <c r="G199" s="34"/>
      <c r="H199" s="34"/>
      <c r="I199" s="34"/>
      <c r="J199" s="34"/>
      <c r="K199" s="34"/>
      <c r="L199" s="38"/>
      <c r="M199" s="242"/>
      <c r="N199" s="243"/>
      <c r="O199" s="84"/>
      <c r="P199" s="84"/>
      <c r="Q199" s="84"/>
      <c r="R199" s="84"/>
      <c r="S199" s="84"/>
      <c r="T199" s="85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175</v>
      </c>
      <c r="AU199" s="17" t="s">
        <v>84</v>
      </c>
    </row>
    <row r="200" spans="1:51" s="13" customFormat="1" ht="12">
      <c r="A200" s="13"/>
      <c r="B200" s="230"/>
      <c r="C200" s="231"/>
      <c r="D200" s="232" t="s">
        <v>168</v>
      </c>
      <c r="E200" s="233" t="s">
        <v>1</v>
      </c>
      <c r="F200" s="234" t="s">
        <v>395</v>
      </c>
      <c r="G200" s="231"/>
      <c r="H200" s="235">
        <v>52.4</v>
      </c>
      <c r="I200" s="231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168</v>
      </c>
      <c r="AU200" s="240" t="s">
        <v>84</v>
      </c>
      <c r="AV200" s="13" t="s">
        <v>84</v>
      </c>
      <c r="AW200" s="13" t="s">
        <v>32</v>
      </c>
      <c r="AX200" s="13" t="s">
        <v>82</v>
      </c>
      <c r="AY200" s="240" t="s">
        <v>160</v>
      </c>
    </row>
    <row r="201" spans="1:51" s="14" customFormat="1" ht="12">
      <c r="A201" s="14"/>
      <c r="B201" s="244"/>
      <c r="C201" s="245"/>
      <c r="D201" s="232" t="s">
        <v>168</v>
      </c>
      <c r="E201" s="246" t="s">
        <v>1</v>
      </c>
      <c r="F201" s="247" t="s">
        <v>278</v>
      </c>
      <c r="G201" s="245"/>
      <c r="H201" s="246" t="s">
        <v>1</v>
      </c>
      <c r="I201" s="245"/>
      <c r="J201" s="245"/>
      <c r="K201" s="245"/>
      <c r="L201" s="248"/>
      <c r="M201" s="249"/>
      <c r="N201" s="250"/>
      <c r="O201" s="250"/>
      <c r="P201" s="250"/>
      <c r="Q201" s="250"/>
      <c r="R201" s="250"/>
      <c r="S201" s="250"/>
      <c r="T201" s="25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2" t="s">
        <v>168</v>
      </c>
      <c r="AU201" s="252" t="s">
        <v>84</v>
      </c>
      <c r="AV201" s="14" t="s">
        <v>82</v>
      </c>
      <c r="AW201" s="14" t="s">
        <v>32</v>
      </c>
      <c r="AX201" s="14" t="s">
        <v>75</v>
      </c>
      <c r="AY201" s="252" t="s">
        <v>160</v>
      </c>
    </row>
    <row r="202" spans="1:63" s="12" customFormat="1" ht="22.8" customHeight="1">
      <c r="A202" s="12"/>
      <c r="B202" s="203"/>
      <c r="C202" s="204"/>
      <c r="D202" s="205" t="s">
        <v>74</v>
      </c>
      <c r="E202" s="216" t="s">
        <v>205</v>
      </c>
      <c r="F202" s="216" t="s">
        <v>206</v>
      </c>
      <c r="G202" s="204"/>
      <c r="H202" s="204"/>
      <c r="I202" s="204"/>
      <c r="J202" s="217">
        <f>BK202</f>
        <v>52240.56</v>
      </c>
      <c r="K202" s="204"/>
      <c r="L202" s="208"/>
      <c r="M202" s="209"/>
      <c r="N202" s="210"/>
      <c r="O202" s="210"/>
      <c r="P202" s="211">
        <f>SUM(P203:P211)</f>
        <v>116.60300000000001</v>
      </c>
      <c r="Q202" s="210"/>
      <c r="R202" s="211">
        <f>SUM(R203:R211)</f>
        <v>0.11171899999999998</v>
      </c>
      <c r="S202" s="210"/>
      <c r="T202" s="212">
        <f>SUM(T203:T211)</f>
        <v>52.5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3" t="s">
        <v>82</v>
      </c>
      <c r="AT202" s="214" t="s">
        <v>74</v>
      </c>
      <c r="AU202" s="214" t="s">
        <v>82</v>
      </c>
      <c r="AY202" s="213" t="s">
        <v>160</v>
      </c>
      <c r="BK202" s="215">
        <f>SUM(BK203:BK211)</f>
        <v>52240.56</v>
      </c>
    </row>
    <row r="203" spans="1:65" s="2" customFormat="1" ht="21.75" customHeight="1">
      <c r="A203" s="32"/>
      <c r="B203" s="33"/>
      <c r="C203" s="218" t="s">
        <v>311</v>
      </c>
      <c r="D203" s="218" t="s">
        <v>162</v>
      </c>
      <c r="E203" s="219" t="s">
        <v>208</v>
      </c>
      <c r="F203" s="220" t="s">
        <v>209</v>
      </c>
      <c r="G203" s="221" t="s">
        <v>165</v>
      </c>
      <c r="H203" s="222">
        <v>237.7</v>
      </c>
      <c r="I203" s="223">
        <v>52.8</v>
      </c>
      <c r="J203" s="223">
        <f>ROUND(I203*H203,2)</f>
        <v>12550.56</v>
      </c>
      <c r="K203" s="220" t="s">
        <v>173</v>
      </c>
      <c r="L203" s="38"/>
      <c r="M203" s="224" t="s">
        <v>1</v>
      </c>
      <c r="N203" s="225" t="s">
        <v>40</v>
      </c>
      <c r="O203" s="226">
        <v>0.08</v>
      </c>
      <c r="P203" s="226">
        <f>O203*H203</f>
        <v>19.016</v>
      </c>
      <c r="Q203" s="226">
        <v>0.00047</v>
      </c>
      <c r="R203" s="226">
        <f>Q203*H203</f>
        <v>0.11171899999999998</v>
      </c>
      <c r="S203" s="226">
        <v>0</v>
      </c>
      <c r="T203" s="227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28" t="s">
        <v>166</v>
      </c>
      <c r="AT203" s="228" t="s">
        <v>162</v>
      </c>
      <c r="AU203" s="228" t="s">
        <v>84</v>
      </c>
      <c r="AY203" s="17" t="s">
        <v>160</v>
      </c>
      <c r="BE203" s="229">
        <f>IF(N203="základní",J203,0)</f>
        <v>12550.56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7" t="s">
        <v>82</v>
      </c>
      <c r="BK203" s="229">
        <f>ROUND(I203*H203,2)</f>
        <v>12550.56</v>
      </c>
      <c r="BL203" s="17" t="s">
        <v>166</v>
      </c>
      <c r="BM203" s="228" t="s">
        <v>396</v>
      </c>
    </row>
    <row r="204" spans="1:47" s="2" customFormat="1" ht="12">
      <c r="A204" s="32"/>
      <c r="B204" s="33"/>
      <c r="C204" s="34"/>
      <c r="D204" s="232" t="s">
        <v>175</v>
      </c>
      <c r="E204" s="34"/>
      <c r="F204" s="241" t="s">
        <v>211</v>
      </c>
      <c r="G204" s="34"/>
      <c r="H204" s="34"/>
      <c r="I204" s="34"/>
      <c r="J204" s="34"/>
      <c r="K204" s="34"/>
      <c r="L204" s="38"/>
      <c r="M204" s="242"/>
      <c r="N204" s="243"/>
      <c r="O204" s="84"/>
      <c r="P204" s="84"/>
      <c r="Q204" s="84"/>
      <c r="R204" s="84"/>
      <c r="S204" s="84"/>
      <c r="T204" s="85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175</v>
      </c>
      <c r="AU204" s="17" t="s">
        <v>84</v>
      </c>
    </row>
    <row r="205" spans="1:51" s="13" customFormat="1" ht="12">
      <c r="A205" s="13"/>
      <c r="B205" s="230"/>
      <c r="C205" s="231"/>
      <c r="D205" s="232" t="s">
        <v>168</v>
      </c>
      <c r="E205" s="233" t="s">
        <v>1</v>
      </c>
      <c r="F205" s="234" t="s">
        <v>397</v>
      </c>
      <c r="G205" s="231"/>
      <c r="H205" s="235">
        <v>237.7</v>
      </c>
      <c r="I205" s="231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168</v>
      </c>
      <c r="AU205" s="240" t="s">
        <v>84</v>
      </c>
      <c r="AV205" s="13" t="s">
        <v>84</v>
      </c>
      <c r="AW205" s="13" t="s">
        <v>32</v>
      </c>
      <c r="AX205" s="13" t="s">
        <v>82</v>
      </c>
      <c r="AY205" s="240" t="s">
        <v>160</v>
      </c>
    </row>
    <row r="206" spans="1:51" s="14" customFormat="1" ht="12">
      <c r="A206" s="14"/>
      <c r="B206" s="244"/>
      <c r="C206" s="245"/>
      <c r="D206" s="232" t="s">
        <v>168</v>
      </c>
      <c r="E206" s="246" t="s">
        <v>1</v>
      </c>
      <c r="F206" s="247" t="s">
        <v>278</v>
      </c>
      <c r="G206" s="245"/>
      <c r="H206" s="246" t="s">
        <v>1</v>
      </c>
      <c r="I206" s="245"/>
      <c r="J206" s="245"/>
      <c r="K206" s="245"/>
      <c r="L206" s="248"/>
      <c r="M206" s="249"/>
      <c r="N206" s="250"/>
      <c r="O206" s="250"/>
      <c r="P206" s="250"/>
      <c r="Q206" s="250"/>
      <c r="R206" s="250"/>
      <c r="S206" s="250"/>
      <c r="T206" s="25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2" t="s">
        <v>168</v>
      </c>
      <c r="AU206" s="252" t="s">
        <v>84</v>
      </c>
      <c r="AV206" s="14" t="s">
        <v>82</v>
      </c>
      <c r="AW206" s="14" t="s">
        <v>32</v>
      </c>
      <c r="AX206" s="14" t="s">
        <v>75</v>
      </c>
      <c r="AY206" s="252" t="s">
        <v>160</v>
      </c>
    </row>
    <row r="207" spans="1:65" s="2" customFormat="1" ht="21.75" customHeight="1">
      <c r="A207" s="32"/>
      <c r="B207" s="33"/>
      <c r="C207" s="218" t="s">
        <v>321</v>
      </c>
      <c r="D207" s="218" t="s">
        <v>162</v>
      </c>
      <c r="E207" s="219" t="s">
        <v>398</v>
      </c>
      <c r="F207" s="220" t="s">
        <v>399</v>
      </c>
      <c r="G207" s="221" t="s">
        <v>195</v>
      </c>
      <c r="H207" s="222">
        <v>21</v>
      </c>
      <c r="I207" s="223">
        <v>1890</v>
      </c>
      <c r="J207" s="223">
        <f>ROUND(I207*H207,2)</f>
        <v>39690</v>
      </c>
      <c r="K207" s="220" t="s">
        <v>173</v>
      </c>
      <c r="L207" s="38"/>
      <c r="M207" s="224" t="s">
        <v>1</v>
      </c>
      <c r="N207" s="225" t="s">
        <v>40</v>
      </c>
      <c r="O207" s="226">
        <v>4.647</v>
      </c>
      <c r="P207" s="226">
        <f>O207*H207</f>
        <v>97.587</v>
      </c>
      <c r="Q207" s="226">
        <v>0</v>
      </c>
      <c r="R207" s="226">
        <f>Q207*H207</f>
        <v>0</v>
      </c>
      <c r="S207" s="226">
        <v>2.5</v>
      </c>
      <c r="T207" s="227">
        <f>S207*H207</f>
        <v>52.5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28" t="s">
        <v>166</v>
      </c>
      <c r="AT207" s="228" t="s">
        <v>162</v>
      </c>
      <c r="AU207" s="228" t="s">
        <v>84</v>
      </c>
      <c r="AY207" s="17" t="s">
        <v>160</v>
      </c>
      <c r="BE207" s="229">
        <f>IF(N207="základní",J207,0)</f>
        <v>39690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7" t="s">
        <v>82</v>
      </c>
      <c r="BK207" s="229">
        <f>ROUND(I207*H207,2)</f>
        <v>39690</v>
      </c>
      <c r="BL207" s="17" t="s">
        <v>166</v>
      </c>
      <c r="BM207" s="228" t="s">
        <v>400</v>
      </c>
    </row>
    <row r="208" spans="1:47" s="2" customFormat="1" ht="12">
      <c r="A208" s="32"/>
      <c r="B208" s="33"/>
      <c r="C208" s="34"/>
      <c r="D208" s="232" t="s">
        <v>175</v>
      </c>
      <c r="E208" s="34"/>
      <c r="F208" s="241" t="s">
        <v>401</v>
      </c>
      <c r="G208" s="34"/>
      <c r="H208" s="34"/>
      <c r="I208" s="34"/>
      <c r="J208" s="34"/>
      <c r="K208" s="34"/>
      <c r="L208" s="38"/>
      <c r="M208" s="242"/>
      <c r="N208" s="243"/>
      <c r="O208" s="84"/>
      <c r="P208" s="84"/>
      <c r="Q208" s="84"/>
      <c r="R208" s="84"/>
      <c r="S208" s="84"/>
      <c r="T208" s="85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175</v>
      </c>
      <c r="AU208" s="17" t="s">
        <v>84</v>
      </c>
    </row>
    <row r="209" spans="1:51" s="13" customFormat="1" ht="12">
      <c r="A209" s="13"/>
      <c r="B209" s="230"/>
      <c r="C209" s="231"/>
      <c r="D209" s="232" t="s">
        <v>168</v>
      </c>
      <c r="E209" s="233" t="s">
        <v>1</v>
      </c>
      <c r="F209" s="234" t="s">
        <v>7</v>
      </c>
      <c r="G209" s="231"/>
      <c r="H209" s="235">
        <v>21</v>
      </c>
      <c r="I209" s="231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0" t="s">
        <v>168</v>
      </c>
      <c r="AU209" s="240" t="s">
        <v>84</v>
      </c>
      <c r="AV209" s="13" t="s">
        <v>84</v>
      </c>
      <c r="AW209" s="13" t="s">
        <v>32</v>
      </c>
      <c r="AX209" s="13" t="s">
        <v>82</v>
      </c>
      <c r="AY209" s="240" t="s">
        <v>160</v>
      </c>
    </row>
    <row r="210" spans="1:51" s="14" customFormat="1" ht="12">
      <c r="A210" s="14"/>
      <c r="B210" s="244"/>
      <c r="C210" s="245"/>
      <c r="D210" s="232" t="s">
        <v>168</v>
      </c>
      <c r="E210" s="246" t="s">
        <v>1</v>
      </c>
      <c r="F210" s="247" t="s">
        <v>402</v>
      </c>
      <c r="G210" s="245"/>
      <c r="H210" s="246" t="s">
        <v>1</v>
      </c>
      <c r="I210" s="245"/>
      <c r="J210" s="245"/>
      <c r="K210" s="245"/>
      <c r="L210" s="248"/>
      <c r="M210" s="249"/>
      <c r="N210" s="250"/>
      <c r="O210" s="250"/>
      <c r="P210" s="250"/>
      <c r="Q210" s="250"/>
      <c r="R210" s="250"/>
      <c r="S210" s="250"/>
      <c r="T210" s="25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2" t="s">
        <v>168</v>
      </c>
      <c r="AU210" s="252" t="s">
        <v>84</v>
      </c>
      <c r="AV210" s="14" t="s">
        <v>82</v>
      </c>
      <c r="AW210" s="14" t="s">
        <v>32</v>
      </c>
      <c r="AX210" s="14" t="s">
        <v>75</v>
      </c>
      <c r="AY210" s="252" t="s">
        <v>160</v>
      </c>
    </row>
    <row r="211" spans="1:51" s="14" customFormat="1" ht="12">
      <c r="A211" s="14"/>
      <c r="B211" s="244"/>
      <c r="C211" s="245"/>
      <c r="D211" s="232" t="s">
        <v>168</v>
      </c>
      <c r="E211" s="246" t="s">
        <v>1</v>
      </c>
      <c r="F211" s="247" t="s">
        <v>403</v>
      </c>
      <c r="G211" s="245"/>
      <c r="H211" s="246" t="s">
        <v>1</v>
      </c>
      <c r="I211" s="245"/>
      <c r="J211" s="245"/>
      <c r="K211" s="245"/>
      <c r="L211" s="248"/>
      <c r="M211" s="249"/>
      <c r="N211" s="250"/>
      <c r="O211" s="250"/>
      <c r="P211" s="250"/>
      <c r="Q211" s="250"/>
      <c r="R211" s="250"/>
      <c r="S211" s="250"/>
      <c r="T211" s="25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2" t="s">
        <v>168</v>
      </c>
      <c r="AU211" s="252" t="s">
        <v>84</v>
      </c>
      <c r="AV211" s="14" t="s">
        <v>82</v>
      </c>
      <c r="AW211" s="14" t="s">
        <v>32</v>
      </c>
      <c r="AX211" s="14" t="s">
        <v>75</v>
      </c>
      <c r="AY211" s="252" t="s">
        <v>160</v>
      </c>
    </row>
    <row r="212" spans="1:63" s="12" customFormat="1" ht="22.8" customHeight="1">
      <c r="A212" s="12"/>
      <c r="B212" s="203"/>
      <c r="C212" s="204"/>
      <c r="D212" s="205" t="s">
        <v>74</v>
      </c>
      <c r="E212" s="216" t="s">
        <v>404</v>
      </c>
      <c r="F212" s="216" t="s">
        <v>405</v>
      </c>
      <c r="G212" s="204"/>
      <c r="H212" s="204"/>
      <c r="I212" s="204"/>
      <c r="J212" s="217">
        <f>BK212</f>
        <v>286149.07999999996</v>
      </c>
      <c r="K212" s="204"/>
      <c r="L212" s="208"/>
      <c r="M212" s="209"/>
      <c r="N212" s="210"/>
      <c r="O212" s="210"/>
      <c r="P212" s="211">
        <f>SUM(P213:P236)</f>
        <v>9.344999999999999</v>
      </c>
      <c r="Q212" s="210"/>
      <c r="R212" s="211">
        <f>SUM(R213:R236)</f>
        <v>0</v>
      </c>
      <c r="S212" s="210"/>
      <c r="T212" s="212">
        <f>SUM(T213:T236)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3" t="s">
        <v>82</v>
      </c>
      <c r="AT212" s="214" t="s">
        <v>74</v>
      </c>
      <c r="AU212" s="214" t="s">
        <v>82</v>
      </c>
      <c r="AY212" s="213" t="s">
        <v>160</v>
      </c>
      <c r="BK212" s="215">
        <f>SUM(BK213:BK236)</f>
        <v>286149.07999999996</v>
      </c>
    </row>
    <row r="213" spans="1:65" s="2" customFormat="1" ht="21.75" customHeight="1">
      <c r="A213" s="32"/>
      <c r="B213" s="33"/>
      <c r="C213" s="218" t="s">
        <v>328</v>
      </c>
      <c r="D213" s="218" t="s">
        <v>162</v>
      </c>
      <c r="E213" s="219" t="s">
        <v>406</v>
      </c>
      <c r="F213" s="220" t="s">
        <v>407</v>
      </c>
      <c r="G213" s="221" t="s">
        <v>265</v>
      </c>
      <c r="H213" s="222">
        <v>52.5</v>
      </c>
      <c r="I213" s="223">
        <v>143</v>
      </c>
      <c r="J213" s="223">
        <f>ROUND(I213*H213,2)</f>
        <v>7507.5</v>
      </c>
      <c r="K213" s="220" t="s">
        <v>173</v>
      </c>
      <c r="L213" s="38"/>
      <c r="M213" s="224" t="s">
        <v>1</v>
      </c>
      <c r="N213" s="225" t="s">
        <v>40</v>
      </c>
      <c r="O213" s="226">
        <v>0.091</v>
      </c>
      <c r="P213" s="226">
        <f>O213*H213</f>
        <v>4.7775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28" t="s">
        <v>166</v>
      </c>
      <c r="AT213" s="228" t="s">
        <v>162</v>
      </c>
      <c r="AU213" s="228" t="s">
        <v>84</v>
      </c>
      <c r="AY213" s="17" t="s">
        <v>160</v>
      </c>
      <c r="BE213" s="229">
        <f>IF(N213="základní",J213,0)</f>
        <v>7507.5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7" t="s">
        <v>82</v>
      </c>
      <c r="BK213" s="229">
        <f>ROUND(I213*H213,2)</f>
        <v>7507.5</v>
      </c>
      <c r="BL213" s="17" t="s">
        <v>166</v>
      </c>
      <c r="BM213" s="228" t="s">
        <v>408</v>
      </c>
    </row>
    <row r="214" spans="1:47" s="2" customFormat="1" ht="12">
      <c r="A214" s="32"/>
      <c r="B214" s="33"/>
      <c r="C214" s="34"/>
      <c r="D214" s="232" t="s">
        <v>175</v>
      </c>
      <c r="E214" s="34"/>
      <c r="F214" s="241" t="s">
        <v>409</v>
      </c>
      <c r="G214" s="34"/>
      <c r="H214" s="34"/>
      <c r="I214" s="34"/>
      <c r="J214" s="34"/>
      <c r="K214" s="34"/>
      <c r="L214" s="38"/>
      <c r="M214" s="242"/>
      <c r="N214" s="243"/>
      <c r="O214" s="84"/>
      <c r="P214" s="84"/>
      <c r="Q214" s="84"/>
      <c r="R214" s="84"/>
      <c r="S214" s="84"/>
      <c r="T214" s="85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175</v>
      </c>
      <c r="AU214" s="17" t="s">
        <v>84</v>
      </c>
    </row>
    <row r="215" spans="1:51" s="13" customFormat="1" ht="12">
      <c r="A215" s="13"/>
      <c r="B215" s="230"/>
      <c r="C215" s="231"/>
      <c r="D215" s="232" t="s">
        <v>168</v>
      </c>
      <c r="E215" s="233" t="s">
        <v>1</v>
      </c>
      <c r="F215" s="234" t="s">
        <v>410</v>
      </c>
      <c r="G215" s="231"/>
      <c r="H215" s="235">
        <v>52.5</v>
      </c>
      <c r="I215" s="231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168</v>
      </c>
      <c r="AU215" s="240" t="s">
        <v>84</v>
      </c>
      <c r="AV215" s="13" t="s">
        <v>84</v>
      </c>
      <c r="AW215" s="13" t="s">
        <v>32</v>
      </c>
      <c r="AX215" s="13" t="s">
        <v>82</v>
      </c>
      <c r="AY215" s="240" t="s">
        <v>160</v>
      </c>
    </row>
    <row r="216" spans="1:51" s="14" customFormat="1" ht="12">
      <c r="A216" s="14"/>
      <c r="B216" s="244"/>
      <c r="C216" s="245"/>
      <c r="D216" s="232" t="s">
        <v>168</v>
      </c>
      <c r="E216" s="246" t="s">
        <v>1</v>
      </c>
      <c r="F216" s="247" t="s">
        <v>411</v>
      </c>
      <c r="G216" s="245"/>
      <c r="H216" s="246" t="s">
        <v>1</v>
      </c>
      <c r="I216" s="245"/>
      <c r="J216" s="245"/>
      <c r="K216" s="245"/>
      <c r="L216" s="248"/>
      <c r="M216" s="249"/>
      <c r="N216" s="250"/>
      <c r="O216" s="250"/>
      <c r="P216" s="250"/>
      <c r="Q216" s="250"/>
      <c r="R216" s="250"/>
      <c r="S216" s="250"/>
      <c r="T216" s="25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2" t="s">
        <v>168</v>
      </c>
      <c r="AU216" s="252" t="s">
        <v>84</v>
      </c>
      <c r="AV216" s="14" t="s">
        <v>82</v>
      </c>
      <c r="AW216" s="14" t="s">
        <v>32</v>
      </c>
      <c r="AX216" s="14" t="s">
        <v>75</v>
      </c>
      <c r="AY216" s="252" t="s">
        <v>160</v>
      </c>
    </row>
    <row r="217" spans="1:51" s="14" customFormat="1" ht="12">
      <c r="A217" s="14"/>
      <c r="B217" s="244"/>
      <c r="C217" s="245"/>
      <c r="D217" s="232" t="s">
        <v>168</v>
      </c>
      <c r="E217" s="246" t="s">
        <v>1</v>
      </c>
      <c r="F217" s="247" t="s">
        <v>184</v>
      </c>
      <c r="G217" s="245"/>
      <c r="H217" s="246" t="s">
        <v>1</v>
      </c>
      <c r="I217" s="245"/>
      <c r="J217" s="245"/>
      <c r="K217" s="245"/>
      <c r="L217" s="248"/>
      <c r="M217" s="249"/>
      <c r="N217" s="250"/>
      <c r="O217" s="250"/>
      <c r="P217" s="250"/>
      <c r="Q217" s="250"/>
      <c r="R217" s="250"/>
      <c r="S217" s="250"/>
      <c r="T217" s="25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2" t="s">
        <v>168</v>
      </c>
      <c r="AU217" s="252" t="s">
        <v>84</v>
      </c>
      <c r="AV217" s="14" t="s">
        <v>82</v>
      </c>
      <c r="AW217" s="14" t="s">
        <v>32</v>
      </c>
      <c r="AX217" s="14" t="s">
        <v>75</v>
      </c>
      <c r="AY217" s="252" t="s">
        <v>160</v>
      </c>
    </row>
    <row r="218" spans="1:65" s="2" customFormat="1" ht="21.75" customHeight="1">
      <c r="A218" s="32"/>
      <c r="B218" s="33"/>
      <c r="C218" s="218" t="s">
        <v>337</v>
      </c>
      <c r="D218" s="218" t="s">
        <v>162</v>
      </c>
      <c r="E218" s="219" t="s">
        <v>412</v>
      </c>
      <c r="F218" s="220" t="s">
        <v>413</v>
      </c>
      <c r="G218" s="221" t="s">
        <v>265</v>
      </c>
      <c r="H218" s="222">
        <v>1522.5</v>
      </c>
      <c r="I218" s="223">
        <v>12.6</v>
      </c>
      <c r="J218" s="223">
        <f>ROUND(I218*H218,2)</f>
        <v>19183.5</v>
      </c>
      <c r="K218" s="220" t="s">
        <v>173</v>
      </c>
      <c r="L218" s="38"/>
      <c r="M218" s="224" t="s">
        <v>1</v>
      </c>
      <c r="N218" s="225" t="s">
        <v>40</v>
      </c>
      <c r="O218" s="226">
        <v>0.003</v>
      </c>
      <c r="P218" s="226">
        <f>O218*H218</f>
        <v>4.5675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28" t="s">
        <v>166</v>
      </c>
      <c r="AT218" s="228" t="s">
        <v>162</v>
      </c>
      <c r="AU218" s="228" t="s">
        <v>84</v>
      </c>
      <c r="AY218" s="17" t="s">
        <v>160</v>
      </c>
      <c r="BE218" s="229">
        <f>IF(N218="základní",J218,0)</f>
        <v>19183.5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7" t="s">
        <v>82</v>
      </c>
      <c r="BK218" s="229">
        <f>ROUND(I218*H218,2)</f>
        <v>19183.5</v>
      </c>
      <c r="BL218" s="17" t="s">
        <v>166</v>
      </c>
      <c r="BM218" s="228" t="s">
        <v>414</v>
      </c>
    </row>
    <row r="219" spans="1:47" s="2" customFormat="1" ht="12">
      <c r="A219" s="32"/>
      <c r="B219" s="33"/>
      <c r="C219" s="34"/>
      <c r="D219" s="232" t="s">
        <v>175</v>
      </c>
      <c r="E219" s="34"/>
      <c r="F219" s="241" t="s">
        <v>415</v>
      </c>
      <c r="G219" s="34"/>
      <c r="H219" s="34"/>
      <c r="I219" s="34"/>
      <c r="J219" s="34"/>
      <c r="K219" s="34"/>
      <c r="L219" s="38"/>
      <c r="M219" s="242"/>
      <c r="N219" s="243"/>
      <c r="O219" s="84"/>
      <c r="P219" s="84"/>
      <c r="Q219" s="84"/>
      <c r="R219" s="84"/>
      <c r="S219" s="84"/>
      <c r="T219" s="85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175</v>
      </c>
      <c r="AU219" s="17" t="s">
        <v>84</v>
      </c>
    </row>
    <row r="220" spans="1:51" s="13" customFormat="1" ht="12">
      <c r="A220" s="13"/>
      <c r="B220" s="230"/>
      <c r="C220" s="231"/>
      <c r="D220" s="232" t="s">
        <v>168</v>
      </c>
      <c r="E220" s="233" t="s">
        <v>1</v>
      </c>
      <c r="F220" s="234" t="s">
        <v>416</v>
      </c>
      <c r="G220" s="231"/>
      <c r="H220" s="235">
        <v>1522.5</v>
      </c>
      <c r="I220" s="231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0" t="s">
        <v>168</v>
      </c>
      <c r="AU220" s="240" t="s">
        <v>84</v>
      </c>
      <c r="AV220" s="13" t="s">
        <v>84</v>
      </c>
      <c r="AW220" s="13" t="s">
        <v>32</v>
      </c>
      <c r="AX220" s="13" t="s">
        <v>82</v>
      </c>
      <c r="AY220" s="240" t="s">
        <v>160</v>
      </c>
    </row>
    <row r="221" spans="1:51" s="14" customFormat="1" ht="12">
      <c r="A221" s="14"/>
      <c r="B221" s="244"/>
      <c r="C221" s="245"/>
      <c r="D221" s="232" t="s">
        <v>168</v>
      </c>
      <c r="E221" s="246" t="s">
        <v>1</v>
      </c>
      <c r="F221" s="247" t="s">
        <v>417</v>
      </c>
      <c r="G221" s="245"/>
      <c r="H221" s="246" t="s">
        <v>1</v>
      </c>
      <c r="I221" s="245"/>
      <c r="J221" s="245"/>
      <c r="K221" s="245"/>
      <c r="L221" s="248"/>
      <c r="M221" s="249"/>
      <c r="N221" s="250"/>
      <c r="O221" s="250"/>
      <c r="P221" s="250"/>
      <c r="Q221" s="250"/>
      <c r="R221" s="250"/>
      <c r="S221" s="250"/>
      <c r="T221" s="25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2" t="s">
        <v>168</v>
      </c>
      <c r="AU221" s="252" t="s">
        <v>84</v>
      </c>
      <c r="AV221" s="14" t="s">
        <v>82</v>
      </c>
      <c r="AW221" s="14" t="s">
        <v>32</v>
      </c>
      <c r="AX221" s="14" t="s">
        <v>75</v>
      </c>
      <c r="AY221" s="252" t="s">
        <v>160</v>
      </c>
    </row>
    <row r="222" spans="1:51" s="14" customFormat="1" ht="12">
      <c r="A222" s="14"/>
      <c r="B222" s="244"/>
      <c r="C222" s="245"/>
      <c r="D222" s="232" t="s">
        <v>168</v>
      </c>
      <c r="E222" s="246" t="s">
        <v>1</v>
      </c>
      <c r="F222" s="247" t="s">
        <v>418</v>
      </c>
      <c r="G222" s="245"/>
      <c r="H222" s="246" t="s">
        <v>1</v>
      </c>
      <c r="I222" s="245"/>
      <c r="J222" s="245"/>
      <c r="K222" s="245"/>
      <c r="L222" s="248"/>
      <c r="M222" s="249"/>
      <c r="N222" s="250"/>
      <c r="O222" s="250"/>
      <c r="P222" s="250"/>
      <c r="Q222" s="250"/>
      <c r="R222" s="250"/>
      <c r="S222" s="250"/>
      <c r="T222" s="25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2" t="s">
        <v>168</v>
      </c>
      <c r="AU222" s="252" t="s">
        <v>84</v>
      </c>
      <c r="AV222" s="14" t="s">
        <v>82</v>
      </c>
      <c r="AW222" s="14" t="s">
        <v>32</v>
      </c>
      <c r="AX222" s="14" t="s">
        <v>75</v>
      </c>
      <c r="AY222" s="252" t="s">
        <v>160</v>
      </c>
    </row>
    <row r="223" spans="1:65" s="2" customFormat="1" ht="21.75" customHeight="1">
      <c r="A223" s="32"/>
      <c r="B223" s="33"/>
      <c r="C223" s="218" t="s">
        <v>419</v>
      </c>
      <c r="D223" s="218" t="s">
        <v>162</v>
      </c>
      <c r="E223" s="219" t="s">
        <v>420</v>
      </c>
      <c r="F223" s="220" t="s">
        <v>421</v>
      </c>
      <c r="G223" s="221" t="s">
        <v>265</v>
      </c>
      <c r="H223" s="222">
        <v>15.75</v>
      </c>
      <c r="I223" s="223">
        <v>492</v>
      </c>
      <c r="J223" s="223">
        <f>ROUND(I223*H223,2)</f>
        <v>7749</v>
      </c>
      <c r="K223" s="220" t="s">
        <v>173</v>
      </c>
      <c r="L223" s="38"/>
      <c r="M223" s="224" t="s">
        <v>1</v>
      </c>
      <c r="N223" s="225" t="s">
        <v>40</v>
      </c>
      <c r="O223" s="226">
        <v>0</v>
      </c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28" t="s">
        <v>166</v>
      </c>
      <c r="AT223" s="228" t="s">
        <v>162</v>
      </c>
      <c r="AU223" s="228" t="s">
        <v>84</v>
      </c>
      <c r="AY223" s="17" t="s">
        <v>160</v>
      </c>
      <c r="BE223" s="229">
        <f>IF(N223="základní",J223,0)</f>
        <v>7749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7" t="s">
        <v>82</v>
      </c>
      <c r="BK223" s="229">
        <f>ROUND(I223*H223,2)</f>
        <v>7749</v>
      </c>
      <c r="BL223" s="17" t="s">
        <v>166</v>
      </c>
      <c r="BM223" s="228" t="s">
        <v>422</v>
      </c>
    </row>
    <row r="224" spans="1:47" s="2" customFormat="1" ht="12">
      <c r="A224" s="32"/>
      <c r="B224" s="33"/>
      <c r="C224" s="34"/>
      <c r="D224" s="232" t="s">
        <v>175</v>
      </c>
      <c r="E224" s="34"/>
      <c r="F224" s="241" t="s">
        <v>423</v>
      </c>
      <c r="G224" s="34"/>
      <c r="H224" s="34"/>
      <c r="I224" s="34"/>
      <c r="J224" s="34"/>
      <c r="K224" s="34"/>
      <c r="L224" s="38"/>
      <c r="M224" s="242"/>
      <c r="N224" s="243"/>
      <c r="O224" s="84"/>
      <c r="P224" s="84"/>
      <c r="Q224" s="84"/>
      <c r="R224" s="84"/>
      <c r="S224" s="84"/>
      <c r="T224" s="85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175</v>
      </c>
      <c r="AU224" s="17" t="s">
        <v>84</v>
      </c>
    </row>
    <row r="225" spans="1:51" s="13" customFormat="1" ht="12">
      <c r="A225" s="13"/>
      <c r="B225" s="230"/>
      <c r="C225" s="231"/>
      <c r="D225" s="232" t="s">
        <v>168</v>
      </c>
      <c r="E225" s="233" t="s">
        <v>1</v>
      </c>
      <c r="F225" s="234" t="s">
        <v>424</v>
      </c>
      <c r="G225" s="231"/>
      <c r="H225" s="235">
        <v>15.75</v>
      </c>
      <c r="I225" s="231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0" t="s">
        <v>168</v>
      </c>
      <c r="AU225" s="240" t="s">
        <v>84</v>
      </c>
      <c r="AV225" s="13" t="s">
        <v>84</v>
      </c>
      <c r="AW225" s="13" t="s">
        <v>32</v>
      </c>
      <c r="AX225" s="13" t="s">
        <v>82</v>
      </c>
      <c r="AY225" s="240" t="s">
        <v>160</v>
      </c>
    </row>
    <row r="226" spans="1:51" s="14" customFormat="1" ht="12">
      <c r="A226" s="14"/>
      <c r="B226" s="244"/>
      <c r="C226" s="245"/>
      <c r="D226" s="232" t="s">
        <v>168</v>
      </c>
      <c r="E226" s="246" t="s">
        <v>1</v>
      </c>
      <c r="F226" s="247" t="s">
        <v>425</v>
      </c>
      <c r="G226" s="245"/>
      <c r="H226" s="246" t="s">
        <v>1</v>
      </c>
      <c r="I226" s="245"/>
      <c r="J226" s="245"/>
      <c r="K226" s="245"/>
      <c r="L226" s="248"/>
      <c r="M226" s="249"/>
      <c r="N226" s="250"/>
      <c r="O226" s="250"/>
      <c r="P226" s="250"/>
      <c r="Q226" s="250"/>
      <c r="R226" s="250"/>
      <c r="S226" s="250"/>
      <c r="T226" s="25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2" t="s">
        <v>168</v>
      </c>
      <c r="AU226" s="252" t="s">
        <v>84</v>
      </c>
      <c r="AV226" s="14" t="s">
        <v>82</v>
      </c>
      <c r="AW226" s="14" t="s">
        <v>32</v>
      </c>
      <c r="AX226" s="14" t="s">
        <v>75</v>
      </c>
      <c r="AY226" s="252" t="s">
        <v>160</v>
      </c>
    </row>
    <row r="227" spans="1:51" s="14" customFormat="1" ht="12">
      <c r="A227" s="14"/>
      <c r="B227" s="244"/>
      <c r="C227" s="245"/>
      <c r="D227" s="232" t="s">
        <v>168</v>
      </c>
      <c r="E227" s="246" t="s">
        <v>1</v>
      </c>
      <c r="F227" s="247" t="s">
        <v>426</v>
      </c>
      <c r="G227" s="245"/>
      <c r="H227" s="246" t="s">
        <v>1</v>
      </c>
      <c r="I227" s="245"/>
      <c r="J227" s="245"/>
      <c r="K227" s="245"/>
      <c r="L227" s="248"/>
      <c r="M227" s="249"/>
      <c r="N227" s="250"/>
      <c r="O227" s="250"/>
      <c r="P227" s="250"/>
      <c r="Q227" s="250"/>
      <c r="R227" s="250"/>
      <c r="S227" s="250"/>
      <c r="T227" s="25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2" t="s">
        <v>168</v>
      </c>
      <c r="AU227" s="252" t="s">
        <v>84</v>
      </c>
      <c r="AV227" s="14" t="s">
        <v>82</v>
      </c>
      <c r="AW227" s="14" t="s">
        <v>32</v>
      </c>
      <c r="AX227" s="14" t="s">
        <v>75</v>
      </c>
      <c r="AY227" s="252" t="s">
        <v>160</v>
      </c>
    </row>
    <row r="228" spans="1:65" s="2" customFormat="1" ht="21.75" customHeight="1">
      <c r="A228" s="32"/>
      <c r="B228" s="33"/>
      <c r="C228" s="218" t="s">
        <v>7</v>
      </c>
      <c r="D228" s="218" t="s">
        <v>162</v>
      </c>
      <c r="E228" s="219" t="s">
        <v>427</v>
      </c>
      <c r="F228" s="220" t="s">
        <v>264</v>
      </c>
      <c r="G228" s="221" t="s">
        <v>265</v>
      </c>
      <c r="H228" s="222">
        <v>753.62</v>
      </c>
      <c r="I228" s="223">
        <v>334</v>
      </c>
      <c r="J228" s="223">
        <f>ROUND(I228*H228,2)</f>
        <v>251709.08</v>
      </c>
      <c r="K228" s="220" t="s">
        <v>173</v>
      </c>
      <c r="L228" s="38"/>
      <c r="M228" s="224" t="s">
        <v>1</v>
      </c>
      <c r="N228" s="225" t="s">
        <v>40</v>
      </c>
      <c r="O228" s="226">
        <v>0</v>
      </c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28" t="s">
        <v>166</v>
      </c>
      <c r="AT228" s="228" t="s">
        <v>162</v>
      </c>
      <c r="AU228" s="228" t="s">
        <v>84</v>
      </c>
      <c r="AY228" s="17" t="s">
        <v>160</v>
      </c>
      <c r="BE228" s="229">
        <f>IF(N228="základní",J228,0)</f>
        <v>251709.08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7" t="s">
        <v>82</v>
      </c>
      <c r="BK228" s="229">
        <f>ROUND(I228*H228,2)</f>
        <v>251709.08</v>
      </c>
      <c r="BL228" s="17" t="s">
        <v>166</v>
      </c>
      <c r="BM228" s="228" t="s">
        <v>428</v>
      </c>
    </row>
    <row r="229" spans="1:47" s="2" customFormat="1" ht="12">
      <c r="A229" s="32"/>
      <c r="B229" s="33"/>
      <c r="C229" s="34"/>
      <c r="D229" s="232" t="s">
        <v>175</v>
      </c>
      <c r="E229" s="34"/>
      <c r="F229" s="241" t="s">
        <v>267</v>
      </c>
      <c r="G229" s="34"/>
      <c r="H229" s="34"/>
      <c r="I229" s="34"/>
      <c r="J229" s="34"/>
      <c r="K229" s="34"/>
      <c r="L229" s="38"/>
      <c r="M229" s="242"/>
      <c r="N229" s="243"/>
      <c r="O229" s="84"/>
      <c r="P229" s="84"/>
      <c r="Q229" s="84"/>
      <c r="R229" s="84"/>
      <c r="S229" s="84"/>
      <c r="T229" s="85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7" t="s">
        <v>175</v>
      </c>
      <c r="AU229" s="17" t="s">
        <v>84</v>
      </c>
    </row>
    <row r="230" spans="1:51" s="13" customFormat="1" ht="12">
      <c r="A230" s="13"/>
      <c r="B230" s="230"/>
      <c r="C230" s="231"/>
      <c r="D230" s="232" t="s">
        <v>168</v>
      </c>
      <c r="E230" s="233" t="s">
        <v>1</v>
      </c>
      <c r="F230" s="234" t="s">
        <v>429</v>
      </c>
      <c r="G230" s="231"/>
      <c r="H230" s="235">
        <v>716.87</v>
      </c>
      <c r="I230" s="231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0" t="s">
        <v>168</v>
      </c>
      <c r="AU230" s="240" t="s">
        <v>84</v>
      </c>
      <c r="AV230" s="13" t="s">
        <v>84</v>
      </c>
      <c r="AW230" s="13" t="s">
        <v>32</v>
      </c>
      <c r="AX230" s="13" t="s">
        <v>75</v>
      </c>
      <c r="AY230" s="240" t="s">
        <v>160</v>
      </c>
    </row>
    <row r="231" spans="1:51" s="14" customFormat="1" ht="12">
      <c r="A231" s="14"/>
      <c r="B231" s="244"/>
      <c r="C231" s="245"/>
      <c r="D231" s="232" t="s">
        <v>168</v>
      </c>
      <c r="E231" s="246" t="s">
        <v>1</v>
      </c>
      <c r="F231" s="247" t="s">
        <v>184</v>
      </c>
      <c r="G231" s="245"/>
      <c r="H231" s="246" t="s">
        <v>1</v>
      </c>
      <c r="I231" s="245"/>
      <c r="J231" s="245"/>
      <c r="K231" s="245"/>
      <c r="L231" s="248"/>
      <c r="M231" s="249"/>
      <c r="N231" s="250"/>
      <c r="O231" s="250"/>
      <c r="P231" s="250"/>
      <c r="Q231" s="250"/>
      <c r="R231" s="250"/>
      <c r="S231" s="250"/>
      <c r="T231" s="25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2" t="s">
        <v>168</v>
      </c>
      <c r="AU231" s="252" t="s">
        <v>84</v>
      </c>
      <c r="AV231" s="14" t="s">
        <v>82</v>
      </c>
      <c r="AW231" s="14" t="s">
        <v>32</v>
      </c>
      <c r="AX231" s="14" t="s">
        <v>75</v>
      </c>
      <c r="AY231" s="252" t="s">
        <v>160</v>
      </c>
    </row>
    <row r="232" spans="1:51" s="14" customFormat="1" ht="12">
      <c r="A232" s="14"/>
      <c r="B232" s="244"/>
      <c r="C232" s="245"/>
      <c r="D232" s="232" t="s">
        <v>168</v>
      </c>
      <c r="E232" s="246" t="s">
        <v>1</v>
      </c>
      <c r="F232" s="247" t="s">
        <v>430</v>
      </c>
      <c r="G232" s="245"/>
      <c r="H232" s="246" t="s">
        <v>1</v>
      </c>
      <c r="I232" s="245"/>
      <c r="J232" s="245"/>
      <c r="K232" s="245"/>
      <c r="L232" s="248"/>
      <c r="M232" s="249"/>
      <c r="N232" s="250"/>
      <c r="O232" s="250"/>
      <c r="P232" s="250"/>
      <c r="Q232" s="250"/>
      <c r="R232" s="250"/>
      <c r="S232" s="250"/>
      <c r="T232" s="25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2" t="s">
        <v>168</v>
      </c>
      <c r="AU232" s="252" t="s">
        <v>84</v>
      </c>
      <c r="AV232" s="14" t="s">
        <v>82</v>
      </c>
      <c r="AW232" s="14" t="s">
        <v>32</v>
      </c>
      <c r="AX232" s="14" t="s">
        <v>75</v>
      </c>
      <c r="AY232" s="252" t="s">
        <v>160</v>
      </c>
    </row>
    <row r="233" spans="1:51" s="13" customFormat="1" ht="12">
      <c r="A233" s="13"/>
      <c r="B233" s="230"/>
      <c r="C233" s="231"/>
      <c r="D233" s="232" t="s">
        <v>168</v>
      </c>
      <c r="E233" s="233" t="s">
        <v>1</v>
      </c>
      <c r="F233" s="234" t="s">
        <v>431</v>
      </c>
      <c r="G233" s="231"/>
      <c r="H233" s="235">
        <v>36.75</v>
      </c>
      <c r="I233" s="231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0" t="s">
        <v>168</v>
      </c>
      <c r="AU233" s="240" t="s">
        <v>84</v>
      </c>
      <c r="AV233" s="13" t="s">
        <v>84</v>
      </c>
      <c r="AW233" s="13" t="s">
        <v>32</v>
      </c>
      <c r="AX233" s="13" t="s">
        <v>75</v>
      </c>
      <c r="AY233" s="240" t="s">
        <v>160</v>
      </c>
    </row>
    <row r="234" spans="1:51" s="14" customFormat="1" ht="12">
      <c r="A234" s="14"/>
      <c r="B234" s="244"/>
      <c r="C234" s="245"/>
      <c r="D234" s="232" t="s">
        <v>168</v>
      </c>
      <c r="E234" s="246" t="s">
        <v>1</v>
      </c>
      <c r="F234" s="247" t="s">
        <v>425</v>
      </c>
      <c r="G234" s="245"/>
      <c r="H234" s="246" t="s">
        <v>1</v>
      </c>
      <c r="I234" s="245"/>
      <c r="J234" s="245"/>
      <c r="K234" s="245"/>
      <c r="L234" s="248"/>
      <c r="M234" s="249"/>
      <c r="N234" s="250"/>
      <c r="O234" s="250"/>
      <c r="P234" s="250"/>
      <c r="Q234" s="250"/>
      <c r="R234" s="250"/>
      <c r="S234" s="250"/>
      <c r="T234" s="25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2" t="s">
        <v>168</v>
      </c>
      <c r="AU234" s="252" t="s">
        <v>84</v>
      </c>
      <c r="AV234" s="14" t="s">
        <v>82</v>
      </c>
      <c r="AW234" s="14" t="s">
        <v>32</v>
      </c>
      <c r="AX234" s="14" t="s">
        <v>75</v>
      </c>
      <c r="AY234" s="252" t="s">
        <v>160</v>
      </c>
    </row>
    <row r="235" spans="1:51" s="14" customFormat="1" ht="12">
      <c r="A235" s="14"/>
      <c r="B235" s="244"/>
      <c r="C235" s="245"/>
      <c r="D235" s="232" t="s">
        <v>168</v>
      </c>
      <c r="E235" s="246" t="s">
        <v>1</v>
      </c>
      <c r="F235" s="247" t="s">
        <v>432</v>
      </c>
      <c r="G235" s="245"/>
      <c r="H235" s="246" t="s">
        <v>1</v>
      </c>
      <c r="I235" s="245"/>
      <c r="J235" s="245"/>
      <c r="K235" s="245"/>
      <c r="L235" s="248"/>
      <c r="M235" s="249"/>
      <c r="N235" s="250"/>
      <c r="O235" s="250"/>
      <c r="P235" s="250"/>
      <c r="Q235" s="250"/>
      <c r="R235" s="250"/>
      <c r="S235" s="250"/>
      <c r="T235" s="25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2" t="s">
        <v>168</v>
      </c>
      <c r="AU235" s="252" t="s">
        <v>84</v>
      </c>
      <c r="AV235" s="14" t="s">
        <v>82</v>
      </c>
      <c r="AW235" s="14" t="s">
        <v>32</v>
      </c>
      <c r="AX235" s="14" t="s">
        <v>75</v>
      </c>
      <c r="AY235" s="252" t="s">
        <v>160</v>
      </c>
    </row>
    <row r="236" spans="1:51" s="15" customFormat="1" ht="12">
      <c r="A236" s="15"/>
      <c r="B236" s="260"/>
      <c r="C236" s="261"/>
      <c r="D236" s="232" t="s">
        <v>168</v>
      </c>
      <c r="E236" s="262" t="s">
        <v>1</v>
      </c>
      <c r="F236" s="263" t="s">
        <v>433</v>
      </c>
      <c r="G236" s="261"/>
      <c r="H236" s="264">
        <v>753.62</v>
      </c>
      <c r="I236" s="261"/>
      <c r="J236" s="261"/>
      <c r="K236" s="261"/>
      <c r="L236" s="265"/>
      <c r="M236" s="266"/>
      <c r="N236" s="267"/>
      <c r="O236" s="267"/>
      <c r="P236" s="267"/>
      <c r="Q236" s="267"/>
      <c r="R236" s="267"/>
      <c r="S236" s="267"/>
      <c r="T236" s="268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9" t="s">
        <v>168</v>
      </c>
      <c r="AU236" s="269" t="s">
        <v>84</v>
      </c>
      <c r="AV236" s="15" t="s">
        <v>166</v>
      </c>
      <c r="AW236" s="15" t="s">
        <v>32</v>
      </c>
      <c r="AX236" s="15" t="s">
        <v>82</v>
      </c>
      <c r="AY236" s="269" t="s">
        <v>160</v>
      </c>
    </row>
    <row r="237" spans="1:63" s="12" customFormat="1" ht="22.8" customHeight="1">
      <c r="A237" s="12"/>
      <c r="B237" s="203"/>
      <c r="C237" s="204"/>
      <c r="D237" s="205" t="s">
        <v>74</v>
      </c>
      <c r="E237" s="216" t="s">
        <v>335</v>
      </c>
      <c r="F237" s="216" t="s">
        <v>336</v>
      </c>
      <c r="G237" s="204"/>
      <c r="H237" s="204"/>
      <c r="I237" s="204"/>
      <c r="J237" s="217">
        <f>BK237</f>
        <v>80920</v>
      </c>
      <c r="K237" s="204"/>
      <c r="L237" s="208"/>
      <c r="M237" s="209"/>
      <c r="N237" s="210"/>
      <c r="O237" s="210"/>
      <c r="P237" s="211">
        <f>SUM(P238:P239)</f>
        <v>100.555</v>
      </c>
      <c r="Q237" s="210"/>
      <c r="R237" s="211">
        <f>SUM(R238:R239)</f>
        <v>0</v>
      </c>
      <c r="S237" s="210"/>
      <c r="T237" s="212">
        <f>SUM(T238:T239)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3" t="s">
        <v>82</v>
      </c>
      <c r="AT237" s="214" t="s">
        <v>74</v>
      </c>
      <c r="AU237" s="214" t="s">
        <v>82</v>
      </c>
      <c r="AY237" s="213" t="s">
        <v>160</v>
      </c>
      <c r="BK237" s="215">
        <f>SUM(BK238:BK239)</f>
        <v>80920</v>
      </c>
    </row>
    <row r="238" spans="1:65" s="2" customFormat="1" ht="16.5" customHeight="1">
      <c r="A238" s="32"/>
      <c r="B238" s="33"/>
      <c r="C238" s="218" t="s">
        <v>434</v>
      </c>
      <c r="D238" s="218" t="s">
        <v>162</v>
      </c>
      <c r="E238" s="219" t="s">
        <v>338</v>
      </c>
      <c r="F238" s="220" t="s">
        <v>339</v>
      </c>
      <c r="G238" s="221" t="s">
        <v>265</v>
      </c>
      <c r="H238" s="222">
        <v>297.5</v>
      </c>
      <c r="I238" s="223">
        <v>272</v>
      </c>
      <c r="J238" s="223">
        <f>ROUND(I238*H238,2)</f>
        <v>80920</v>
      </c>
      <c r="K238" s="220" t="s">
        <v>173</v>
      </c>
      <c r="L238" s="38"/>
      <c r="M238" s="224" t="s">
        <v>1</v>
      </c>
      <c r="N238" s="225" t="s">
        <v>40</v>
      </c>
      <c r="O238" s="226">
        <v>0.338</v>
      </c>
      <c r="P238" s="226">
        <f>O238*H238</f>
        <v>100.555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228" t="s">
        <v>166</v>
      </c>
      <c r="AT238" s="228" t="s">
        <v>162</v>
      </c>
      <c r="AU238" s="228" t="s">
        <v>84</v>
      </c>
      <c r="AY238" s="17" t="s">
        <v>160</v>
      </c>
      <c r="BE238" s="229">
        <f>IF(N238="základní",J238,0)</f>
        <v>80920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7" t="s">
        <v>82</v>
      </c>
      <c r="BK238" s="229">
        <f>ROUND(I238*H238,2)</f>
        <v>80920</v>
      </c>
      <c r="BL238" s="17" t="s">
        <v>166</v>
      </c>
      <c r="BM238" s="228" t="s">
        <v>435</v>
      </c>
    </row>
    <row r="239" spans="1:47" s="2" customFormat="1" ht="12">
      <c r="A239" s="32"/>
      <c r="B239" s="33"/>
      <c r="C239" s="34"/>
      <c r="D239" s="232" t="s">
        <v>175</v>
      </c>
      <c r="E239" s="34"/>
      <c r="F239" s="241" t="s">
        <v>341</v>
      </c>
      <c r="G239" s="34"/>
      <c r="H239" s="34"/>
      <c r="I239" s="34"/>
      <c r="J239" s="34"/>
      <c r="K239" s="34"/>
      <c r="L239" s="38"/>
      <c r="M239" s="256"/>
      <c r="N239" s="257"/>
      <c r="O239" s="258"/>
      <c r="P239" s="258"/>
      <c r="Q239" s="258"/>
      <c r="R239" s="258"/>
      <c r="S239" s="258"/>
      <c r="T239" s="259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7" t="s">
        <v>175</v>
      </c>
      <c r="AU239" s="17" t="s">
        <v>84</v>
      </c>
    </row>
    <row r="240" spans="1:31" s="2" customFormat="1" ht="6.95" customHeight="1">
      <c r="A240" s="32"/>
      <c r="B240" s="59"/>
      <c r="C240" s="60"/>
      <c r="D240" s="60"/>
      <c r="E240" s="60"/>
      <c r="F240" s="60"/>
      <c r="G240" s="60"/>
      <c r="H240" s="60"/>
      <c r="I240" s="60"/>
      <c r="J240" s="60"/>
      <c r="K240" s="60"/>
      <c r="L240" s="38"/>
      <c r="M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</row>
  </sheetData>
  <sheetProtection password="CC35" sheet="1" objects="1" scenarios="1" formatColumns="0" formatRows="0" autoFilter="0"/>
  <autoFilter ref="C126:K23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84</v>
      </c>
    </row>
    <row r="4" spans="2:46" s="1" customFormat="1" ht="24.95" customHeight="1">
      <c r="B4" s="20"/>
      <c r="D4" s="141" t="s">
        <v>132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14</v>
      </c>
      <c r="L6" s="20"/>
    </row>
    <row r="7" spans="2:12" s="1" customFormat="1" ht="16.5" customHeight="1">
      <c r="B7" s="20"/>
      <c r="E7" s="144" t="str">
        <f>'Rekapitulace stavby'!K6</f>
        <v>Svratouch, protipovodňové úpravy potoka Řivnáč</v>
      </c>
      <c r="F7" s="143"/>
      <c r="G7" s="143"/>
      <c r="H7" s="143"/>
      <c r="L7" s="20"/>
    </row>
    <row r="8" spans="2:12" s="1" customFormat="1" ht="12" customHeight="1">
      <c r="B8" s="20"/>
      <c r="D8" s="143" t="s">
        <v>133</v>
      </c>
      <c r="L8" s="20"/>
    </row>
    <row r="9" spans="1:31" s="2" customFormat="1" ht="16.5" customHeight="1">
      <c r="A9" s="32"/>
      <c r="B9" s="38"/>
      <c r="C9" s="32"/>
      <c r="D9" s="32"/>
      <c r="E9" s="144" t="s">
        <v>134</v>
      </c>
      <c r="F9" s="32"/>
      <c r="G9" s="32"/>
      <c r="H9" s="32"/>
      <c r="I9" s="32"/>
      <c r="J9" s="32"/>
      <c r="K9" s="32"/>
      <c r="L9" s="56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8"/>
      <c r="C10" s="32"/>
      <c r="D10" s="143" t="s">
        <v>135</v>
      </c>
      <c r="E10" s="32"/>
      <c r="F10" s="32"/>
      <c r="G10" s="32"/>
      <c r="H10" s="32"/>
      <c r="I10" s="32"/>
      <c r="J10" s="32"/>
      <c r="K10" s="32"/>
      <c r="L10" s="56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8"/>
      <c r="C11" s="32"/>
      <c r="D11" s="32"/>
      <c r="E11" s="145" t="s">
        <v>436</v>
      </c>
      <c r="F11" s="32"/>
      <c r="G11" s="32"/>
      <c r="H11" s="32"/>
      <c r="I11" s="32"/>
      <c r="J11" s="32"/>
      <c r="K11" s="32"/>
      <c r="L11" s="56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8"/>
      <c r="C12" s="32"/>
      <c r="D12" s="32"/>
      <c r="E12" s="32"/>
      <c r="F12" s="32"/>
      <c r="G12" s="32"/>
      <c r="H12" s="32"/>
      <c r="I12" s="32"/>
      <c r="J12" s="32"/>
      <c r="K12" s="32"/>
      <c r="L12" s="56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8"/>
      <c r="C13" s="32"/>
      <c r="D13" s="143" t="s">
        <v>16</v>
      </c>
      <c r="E13" s="32"/>
      <c r="F13" s="134" t="s">
        <v>1</v>
      </c>
      <c r="G13" s="32"/>
      <c r="H13" s="32"/>
      <c r="I13" s="143" t="s">
        <v>17</v>
      </c>
      <c r="J13" s="134" t="s">
        <v>1</v>
      </c>
      <c r="K13" s="32"/>
      <c r="L13" s="56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43" t="s">
        <v>18</v>
      </c>
      <c r="E14" s="32"/>
      <c r="F14" s="134" t="s">
        <v>19</v>
      </c>
      <c r="G14" s="32"/>
      <c r="H14" s="32"/>
      <c r="I14" s="143" t="s">
        <v>20</v>
      </c>
      <c r="J14" s="146" t="str">
        <f>'Rekapitulace stavby'!AN8</f>
        <v>23. 10. 2020</v>
      </c>
      <c r="K14" s="32"/>
      <c r="L14" s="56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8" customHeight="1">
      <c r="A15" s="32"/>
      <c r="B15" s="38"/>
      <c r="C15" s="32"/>
      <c r="D15" s="32"/>
      <c r="E15" s="32"/>
      <c r="F15" s="32"/>
      <c r="G15" s="32"/>
      <c r="H15" s="32"/>
      <c r="I15" s="32"/>
      <c r="J15" s="32"/>
      <c r="K15" s="32"/>
      <c r="L15" s="56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8"/>
      <c r="C16" s="32"/>
      <c r="D16" s="143" t="s">
        <v>22</v>
      </c>
      <c r="E16" s="32"/>
      <c r="F16" s="32"/>
      <c r="G16" s="32"/>
      <c r="H16" s="32"/>
      <c r="I16" s="143" t="s">
        <v>23</v>
      </c>
      <c r="J16" s="134" t="s">
        <v>1</v>
      </c>
      <c r="K16" s="32"/>
      <c r="L16" s="56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8"/>
      <c r="C17" s="32"/>
      <c r="D17" s="32"/>
      <c r="E17" s="134" t="s">
        <v>24</v>
      </c>
      <c r="F17" s="32"/>
      <c r="G17" s="32"/>
      <c r="H17" s="32"/>
      <c r="I17" s="143" t="s">
        <v>25</v>
      </c>
      <c r="J17" s="134" t="s">
        <v>1</v>
      </c>
      <c r="K17" s="32"/>
      <c r="L17" s="56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8"/>
      <c r="C18" s="32"/>
      <c r="D18" s="32"/>
      <c r="E18" s="32"/>
      <c r="F18" s="32"/>
      <c r="G18" s="32"/>
      <c r="H18" s="32"/>
      <c r="I18" s="32"/>
      <c r="J18" s="32"/>
      <c r="K18" s="32"/>
      <c r="L18" s="56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8"/>
      <c r="C19" s="32"/>
      <c r="D19" s="143" t="s">
        <v>26</v>
      </c>
      <c r="E19" s="32"/>
      <c r="F19" s="32"/>
      <c r="G19" s="32"/>
      <c r="H19" s="32"/>
      <c r="I19" s="143" t="s">
        <v>23</v>
      </c>
      <c r="J19" s="134" t="str">
        <f>'Rekapitulace stavby'!AN13</f>
        <v/>
      </c>
      <c r="K19" s="32"/>
      <c r="L19" s="56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8"/>
      <c r="C20" s="32"/>
      <c r="D20" s="32"/>
      <c r="E20" s="134" t="str">
        <f>'Rekapitulace stavby'!E14</f>
        <v xml:space="preserve"> </v>
      </c>
      <c r="F20" s="134"/>
      <c r="G20" s="134"/>
      <c r="H20" s="134"/>
      <c r="I20" s="143" t="s">
        <v>25</v>
      </c>
      <c r="J20" s="134" t="str">
        <f>'Rekapitulace stavby'!AN14</f>
        <v/>
      </c>
      <c r="K20" s="32"/>
      <c r="L20" s="56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8"/>
      <c r="C21" s="32"/>
      <c r="D21" s="32"/>
      <c r="E21" s="32"/>
      <c r="F21" s="32"/>
      <c r="G21" s="32"/>
      <c r="H21" s="32"/>
      <c r="I21" s="32"/>
      <c r="J21" s="32"/>
      <c r="K21" s="32"/>
      <c r="L21" s="56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8"/>
      <c r="C22" s="32"/>
      <c r="D22" s="143" t="s">
        <v>28</v>
      </c>
      <c r="E22" s="32"/>
      <c r="F22" s="32"/>
      <c r="G22" s="32"/>
      <c r="H22" s="32"/>
      <c r="I22" s="143" t="s">
        <v>23</v>
      </c>
      <c r="J22" s="134" t="s">
        <v>29</v>
      </c>
      <c r="K22" s="32"/>
      <c r="L22" s="56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8"/>
      <c r="C23" s="32"/>
      <c r="D23" s="32"/>
      <c r="E23" s="134" t="s">
        <v>30</v>
      </c>
      <c r="F23" s="32"/>
      <c r="G23" s="32"/>
      <c r="H23" s="32"/>
      <c r="I23" s="143" t="s">
        <v>25</v>
      </c>
      <c r="J23" s="134" t="s">
        <v>31</v>
      </c>
      <c r="K23" s="32"/>
      <c r="L23" s="56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8"/>
      <c r="C24" s="32"/>
      <c r="D24" s="32"/>
      <c r="E24" s="32"/>
      <c r="F24" s="32"/>
      <c r="G24" s="32"/>
      <c r="H24" s="32"/>
      <c r="I24" s="32"/>
      <c r="J24" s="32"/>
      <c r="K24" s="32"/>
      <c r="L24" s="5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8"/>
      <c r="C25" s="32"/>
      <c r="D25" s="143" t="s">
        <v>33</v>
      </c>
      <c r="E25" s="32"/>
      <c r="F25" s="32"/>
      <c r="G25" s="32"/>
      <c r="H25" s="32"/>
      <c r="I25" s="143" t="s">
        <v>23</v>
      </c>
      <c r="J25" s="134" t="s">
        <v>29</v>
      </c>
      <c r="K25" s="32"/>
      <c r="L25" s="56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8"/>
      <c r="C26" s="32"/>
      <c r="D26" s="32"/>
      <c r="E26" s="134" t="s">
        <v>30</v>
      </c>
      <c r="F26" s="32"/>
      <c r="G26" s="32"/>
      <c r="H26" s="32"/>
      <c r="I26" s="143" t="s">
        <v>25</v>
      </c>
      <c r="J26" s="134" t="s">
        <v>31</v>
      </c>
      <c r="K26" s="32"/>
      <c r="L26" s="56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8"/>
      <c r="C27" s="32"/>
      <c r="D27" s="32"/>
      <c r="E27" s="32"/>
      <c r="F27" s="32"/>
      <c r="G27" s="32"/>
      <c r="H27" s="32"/>
      <c r="I27" s="32"/>
      <c r="J27" s="32"/>
      <c r="K27" s="32"/>
      <c r="L27" s="56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8"/>
      <c r="C28" s="32"/>
      <c r="D28" s="143" t="s">
        <v>34</v>
      </c>
      <c r="E28" s="32"/>
      <c r="F28" s="32"/>
      <c r="G28" s="32"/>
      <c r="H28" s="32"/>
      <c r="I28" s="32"/>
      <c r="J28" s="32"/>
      <c r="K28" s="32"/>
      <c r="L28" s="56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47"/>
      <c r="B29" s="148"/>
      <c r="C29" s="147"/>
      <c r="D29" s="147"/>
      <c r="E29" s="149" t="s">
        <v>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2"/>
      <c r="B30" s="38"/>
      <c r="C30" s="32"/>
      <c r="D30" s="32"/>
      <c r="E30" s="32"/>
      <c r="F30" s="32"/>
      <c r="G30" s="32"/>
      <c r="H30" s="32"/>
      <c r="I30" s="32"/>
      <c r="J30" s="32"/>
      <c r="K30" s="32"/>
      <c r="L30" s="56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51"/>
      <c r="E31" s="151"/>
      <c r="F31" s="151"/>
      <c r="G31" s="151"/>
      <c r="H31" s="151"/>
      <c r="I31" s="151"/>
      <c r="J31" s="151"/>
      <c r="K31" s="151"/>
      <c r="L31" s="56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8"/>
      <c r="C32" s="32"/>
      <c r="D32" s="152" t="s">
        <v>35</v>
      </c>
      <c r="E32" s="32"/>
      <c r="F32" s="32"/>
      <c r="G32" s="32"/>
      <c r="H32" s="32"/>
      <c r="I32" s="32"/>
      <c r="J32" s="153">
        <f>ROUND(J126,2)</f>
        <v>1126894.44</v>
      </c>
      <c r="K32" s="32"/>
      <c r="L32" s="56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8"/>
      <c r="C33" s="32"/>
      <c r="D33" s="151"/>
      <c r="E33" s="151"/>
      <c r="F33" s="151"/>
      <c r="G33" s="151"/>
      <c r="H33" s="151"/>
      <c r="I33" s="151"/>
      <c r="J33" s="151"/>
      <c r="K33" s="151"/>
      <c r="L33" s="56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32"/>
      <c r="F34" s="154" t="s">
        <v>37</v>
      </c>
      <c r="G34" s="32"/>
      <c r="H34" s="32"/>
      <c r="I34" s="154" t="s">
        <v>36</v>
      </c>
      <c r="J34" s="154" t="s">
        <v>38</v>
      </c>
      <c r="K34" s="32"/>
      <c r="L34" s="56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8"/>
      <c r="C35" s="32"/>
      <c r="D35" s="155" t="s">
        <v>39</v>
      </c>
      <c r="E35" s="143" t="s">
        <v>40</v>
      </c>
      <c r="F35" s="156">
        <f>ROUND((SUM(BE126:BE208)),2)</f>
        <v>1126894.44</v>
      </c>
      <c r="G35" s="32"/>
      <c r="H35" s="32"/>
      <c r="I35" s="157">
        <v>0.21</v>
      </c>
      <c r="J35" s="156">
        <f>ROUND(((SUM(BE126:BE208))*I35),2)</f>
        <v>236647.83</v>
      </c>
      <c r="K35" s="32"/>
      <c r="L35" s="56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8"/>
      <c r="C36" s="32"/>
      <c r="D36" s="32"/>
      <c r="E36" s="143" t="s">
        <v>41</v>
      </c>
      <c r="F36" s="156">
        <f>ROUND((SUM(BF126:BF208)),2)</f>
        <v>0</v>
      </c>
      <c r="G36" s="32"/>
      <c r="H36" s="32"/>
      <c r="I36" s="157">
        <v>0.15</v>
      </c>
      <c r="J36" s="156">
        <f>ROUND(((SUM(BF126:BF208))*I36),2)</f>
        <v>0</v>
      </c>
      <c r="K36" s="32"/>
      <c r="L36" s="56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43" t="s">
        <v>42</v>
      </c>
      <c r="F37" s="156">
        <f>ROUND((SUM(BG126:BG208)),2)</f>
        <v>0</v>
      </c>
      <c r="G37" s="32"/>
      <c r="H37" s="32"/>
      <c r="I37" s="157">
        <v>0.21</v>
      </c>
      <c r="J37" s="156">
        <f>0</f>
        <v>0</v>
      </c>
      <c r="K37" s="32"/>
      <c r="L37" s="56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8"/>
      <c r="C38" s="32"/>
      <c r="D38" s="32"/>
      <c r="E38" s="143" t="s">
        <v>43</v>
      </c>
      <c r="F38" s="156">
        <f>ROUND((SUM(BH126:BH208)),2)</f>
        <v>0</v>
      </c>
      <c r="G38" s="32"/>
      <c r="H38" s="32"/>
      <c r="I38" s="157">
        <v>0.15</v>
      </c>
      <c r="J38" s="156">
        <f>0</f>
        <v>0</v>
      </c>
      <c r="K38" s="32"/>
      <c r="L38" s="56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8"/>
      <c r="C39" s="32"/>
      <c r="D39" s="32"/>
      <c r="E39" s="143" t="s">
        <v>44</v>
      </c>
      <c r="F39" s="156">
        <f>ROUND((SUM(BI126:BI208)),2)</f>
        <v>0</v>
      </c>
      <c r="G39" s="32"/>
      <c r="H39" s="32"/>
      <c r="I39" s="157">
        <v>0</v>
      </c>
      <c r="J39" s="156">
        <f>0</f>
        <v>0</v>
      </c>
      <c r="K39" s="32"/>
      <c r="L39" s="56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8"/>
      <c r="C40" s="32"/>
      <c r="D40" s="32"/>
      <c r="E40" s="32"/>
      <c r="F40" s="32"/>
      <c r="G40" s="32"/>
      <c r="H40" s="32"/>
      <c r="I40" s="32"/>
      <c r="J40" s="32"/>
      <c r="K40" s="32"/>
      <c r="L40" s="56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8"/>
      <c r="C41" s="158"/>
      <c r="D41" s="159" t="s">
        <v>45</v>
      </c>
      <c r="E41" s="160"/>
      <c r="F41" s="160"/>
      <c r="G41" s="161" t="s">
        <v>46</v>
      </c>
      <c r="H41" s="162" t="s">
        <v>47</v>
      </c>
      <c r="I41" s="160"/>
      <c r="J41" s="163">
        <f>SUM(J32:J39)</f>
        <v>1363542.27</v>
      </c>
      <c r="K41" s="164"/>
      <c r="L41" s="56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8"/>
      <c r="C42" s="32"/>
      <c r="D42" s="32"/>
      <c r="E42" s="32"/>
      <c r="F42" s="32"/>
      <c r="G42" s="32"/>
      <c r="H42" s="32"/>
      <c r="I42" s="32"/>
      <c r="J42" s="32"/>
      <c r="K42" s="32"/>
      <c r="L42" s="56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6"/>
      <c r="D50" s="165" t="s">
        <v>48</v>
      </c>
      <c r="E50" s="166"/>
      <c r="F50" s="166"/>
      <c r="G50" s="165" t="s">
        <v>49</v>
      </c>
      <c r="H50" s="166"/>
      <c r="I50" s="166"/>
      <c r="J50" s="166"/>
      <c r="K50" s="166"/>
      <c r="L50" s="56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2"/>
      <c r="B61" s="38"/>
      <c r="C61" s="32"/>
      <c r="D61" s="167" t="s">
        <v>50</v>
      </c>
      <c r="E61" s="168"/>
      <c r="F61" s="169" t="s">
        <v>51</v>
      </c>
      <c r="G61" s="167" t="s">
        <v>50</v>
      </c>
      <c r="H61" s="168"/>
      <c r="I61" s="168"/>
      <c r="J61" s="170" t="s">
        <v>51</v>
      </c>
      <c r="K61" s="168"/>
      <c r="L61" s="56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2"/>
      <c r="B65" s="38"/>
      <c r="C65" s="32"/>
      <c r="D65" s="165" t="s">
        <v>52</v>
      </c>
      <c r="E65" s="171"/>
      <c r="F65" s="171"/>
      <c r="G65" s="165" t="s">
        <v>53</v>
      </c>
      <c r="H65" s="171"/>
      <c r="I65" s="171"/>
      <c r="J65" s="171"/>
      <c r="K65" s="171"/>
      <c r="L65" s="56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2"/>
      <c r="B76" s="38"/>
      <c r="C76" s="32"/>
      <c r="D76" s="167" t="s">
        <v>50</v>
      </c>
      <c r="E76" s="168"/>
      <c r="F76" s="169" t="s">
        <v>51</v>
      </c>
      <c r="G76" s="167" t="s">
        <v>50</v>
      </c>
      <c r="H76" s="168"/>
      <c r="I76" s="168"/>
      <c r="J76" s="170" t="s">
        <v>51</v>
      </c>
      <c r="K76" s="168"/>
      <c r="L76" s="56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56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56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3" t="s">
        <v>137</v>
      </c>
      <c r="D82" s="34"/>
      <c r="E82" s="34"/>
      <c r="F82" s="34"/>
      <c r="G82" s="34"/>
      <c r="H82" s="34"/>
      <c r="I82" s="34"/>
      <c r="J82" s="34"/>
      <c r="K82" s="34"/>
      <c r="L82" s="56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9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76" t="str">
        <f>E7</f>
        <v>Svratouch, protipovodňové úpravy potoka Řivnáč</v>
      </c>
      <c r="F85" s="29"/>
      <c r="G85" s="29"/>
      <c r="H85" s="29"/>
      <c r="I85" s="34"/>
      <c r="J85" s="34"/>
      <c r="K85" s="34"/>
      <c r="L85" s="56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2"/>
      <c r="B87" s="33"/>
      <c r="C87" s="34"/>
      <c r="D87" s="34"/>
      <c r="E87" s="176" t="s">
        <v>134</v>
      </c>
      <c r="F87" s="34"/>
      <c r="G87" s="34"/>
      <c r="H87" s="34"/>
      <c r="I87" s="34"/>
      <c r="J87" s="34"/>
      <c r="K87" s="34"/>
      <c r="L87" s="56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9" t="s">
        <v>135</v>
      </c>
      <c r="D88" s="34"/>
      <c r="E88" s="34"/>
      <c r="F88" s="34"/>
      <c r="G88" s="34"/>
      <c r="H88" s="34"/>
      <c r="I88" s="34"/>
      <c r="J88" s="34"/>
      <c r="K88" s="34"/>
      <c r="L88" s="56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69" t="str">
        <f>E11</f>
        <v>SO 01.3 - Rozšíření koryta s opevněním břehů v ř.km 1,814-1,860</v>
      </c>
      <c r="F89" s="34"/>
      <c r="G89" s="34"/>
      <c r="H89" s="34"/>
      <c r="I89" s="34"/>
      <c r="J89" s="34"/>
      <c r="K89" s="34"/>
      <c r="L89" s="56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9" t="s">
        <v>18</v>
      </c>
      <c r="D91" s="34"/>
      <c r="E91" s="34"/>
      <c r="F91" s="26" t="str">
        <f>F14</f>
        <v>Svratouch</v>
      </c>
      <c r="G91" s="34"/>
      <c r="H91" s="34"/>
      <c r="I91" s="29" t="s">
        <v>20</v>
      </c>
      <c r="J91" s="72" t="str">
        <f>IF(J14="","",J14)</f>
        <v>23. 10. 2020</v>
      </c>
      <c r="K91" s="34"/>
      <c r="L91" s="56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customHeight="1">
      <c r="A93" s="32"/>
      <c r="B93" s="33"/>
      <c r="C93" s="29" t="s">
        <v>22</v>
      </c>
      <c r="D93" s="34"/>
      <c r="E93" s="34"/>
      <c r="F93" s="26" t="str">
        <f>E17</f>
        <v>Obec Svratouch</v>
      </c>
      <c r="G93" s="34"/>
      <c r="H93" s="34"/>
      <c r="I93" s="29" t="s">
        <v>28</v>
      </c>
      <c r="J93" s="30" t="str">
        <f>E23</f>
        <v>Envicons, s.r.o.</v>
      </c>
      <c r="K93" s="34"/>
      <c r="L93" s="56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15" customHeight="1">
      <c r="A94" s="32"/>
      <c r="B94" s="33"/>
      <c r="C94" s="29" t="s">
        <v>26</v>
      </c>
      <c r="D94" s="34"/>
      <c r="E94" s="34"/>
      <c r="F94" s="26" t="str">
        <f>IF(E20="","",E20)</f>
        <v xml:space="preserve"> </v>
      </c>
      <c r="G94" s="34"/>
      <c r="H94" s="34"/>
      <c r="I94" s="29" t="s">
        <v>33</v>
      </c>
      <c r="J94" s="30" t="str">
        <f>E26</f>
        <v>Envicons, s.r.o.</v>
      </c>
      <c r="K94" s="34"/>
      <c r="L94" s="56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77" t="s">
        <v>138</v>
      </c>
      <c r="D96" s="178"/>
      <c r="E96" s="178"/>
      <c r="F96" s="178"/>
      <c r="G96" s="178"/>
      <c r="H96" s="178"/>
      <c r="I96" s="178"/>
      <c r="J96" s="179" t="s">
        <v>139</v>
      </c>
      <c r="K96" s="178"/>
      <c r="L96" s="56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8" customHeight="1">
      <c r="A98" s="32"/>
      <c r="B98" s="33"/>
      <c r="C98" s="180" t="s">
        <v>140</v>
      </c>
      <c r="D98" s="34"/>
      <c r="E98" s="34"/>
      <c r="F98" s="34"/>
      <c r="G98" s="34"/>
      <c r="H98" s="34"/>
      <c r="I98" s="34"/>
      <c r="J98" s="103">
        <f>J126</f>
        <v>1126894.44</v>
      </c>
      <c r="K98" s="34"/>
      <c r="L98" s="56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141</v>
      </c>
    </row>
    <row r="99" spans="1:31" s="9" customFormat="1" ht="24.95" customHeight="1">
      <c r="A99" s="9"/>
      <c r="B99" s="181"/>
      <c r="C99" s="182"/>
      <c r="D99" s="183" t="s">
        <v>142</v>
      </c>
      <c r="E99" s="184"/>
      <c r="F99" s="184"/>
      <c r="G99" s="184"/>
      <c r="H99" s="184"/>
      <c r="I99" s="184"/>
      <c r="J99" s="185">
        <f>J127</f>
        <v>1126894.44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7"/>
      <c r="C100" s="126"/>
      <c r="D100" s="188" t="s">
        <v>143</v>
      </c>
      <c r="E100" s="189"/>
      <c r="F100" s="189"/>
      <c r="G100" s="189"/>
      <c r="H100" s="189"/>
      <c r="I100" s="189"/>
      <c r="J100" s="190">
        <f>J128</f>
        <v>383538.52</v>
      </c>
      <c r="K100" s="126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26"/>
      <c r="D101" s="188" t="s">
        <v>216</v>
      </c>
      <c r="E101" s="189"/>
      <c r="F101" s="189"/>
      <c r="G101" s="189"/>
      <c r="H101" s="189"/>
      <c r="I101" s="189"/>
      <c r="J101" s="190">
        <f>J175</f>
        <v>376733.19999999995</v>
      </c>
      <c r="K101" s="126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26"/>
      <c r="D102" s="188" t="s">
        <v>144</v>
      </c>
      <c r="E102" s="189"/>
      <c r="F102" s="189"/>
      <c r="G102" s="189"/>
      <c r="H102" s="189"/>
      <c r="I102" s="189"/>
      <c r="J102" s="190">
        <f>J195</f>
        <v>17318.4</v>
      </c>
      <c r="K102" s="126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26"/>
      <c r="D103" s="188" t="s">
        <v>343</v>
      </c>
      <c r="E103" s="189"/>
      <c r="F103" s="189"/>
      <c r="G103" s="189"/>
      <c r="H103" s="189"/>
      <c r="I103" s="189"/>
      <c r="J103" s="190">
        <f>J200</f>
        <v>271672.26</v>
      </c>
      <c r="K103" s="126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26"/>
      <c r="D104" s="188" t="s">
        <v>217</v>
      </c>
      <c r="E104" s="189"/>
      <c r="F104" s="189"/>
      <c r="G104" s="189"/>
      <c r="H104" s="189"/>
      <c r="I104" s="189"/>
      <c r="J104" s="190">
        <f>J206</f>
        <v>77632.06</v>
      </c>
      <c r="K104" s="126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2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56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6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3" t="s">
        <v>145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9" t="s">
        <v>14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4"/>
      <c r="D114" s="34"/>
      <c r="E114" s="176" t="str">
        <f>E7</f>
        <v>Svratouch, protipovodňové úpravy potoka Řivnáč</v>
      </c>
      <c r="F114" s="29"/>
      <c r="G114" s="29"/>
      <c r="H114" s="29"/>
      <c r="I114" s="34"/>
      <c r="J114" s="34"/>
      <c r="K114" s="34"/>
      <c r="L114" s="56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2:12" s="1" customFormat="1" ht="12" customHeight="1">
      <c r="B115" s="21"/>
      <c r="C115" s="29" t="s">
        <v>133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2"/>
      <c r="B116" s="33"/>
      <c r="C116" s="34"/>
      <c r="D116" s="34"/>
      <c r="E116" s="176" t="s">
        <v>134</v>
      </c>
      <c r="F116" s="34"/>
      <c r="G116" s="34"/>
      <c r="H116" s="34"/>
      <c r="I116" s="34"/>
      <c r="J116" s="34"/>
      <c r="K116" s="34"/>
      <c r="L116" s="56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9" t="s">
        <v>135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4"/>
      <c r="D118" s="34"/>
      <c r="E118" s="69" t="str">
        <f>E11</f>
        <v>SO 01.3 - Rozšíření koryta s opevněním břehů v ř.km 1,814-1,860</v>
      </c>
      <c r="F118" s="34"/>
      <c r="G118" s="34"/>
      <c r="H118" s="34"/>
      <c r="I118" s="34"/>
      <c r="J118" s="34"/>
      <c r="K118" s="34"/>
      <c r="L118" s="56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9" t="s">
        <v>18</v>
      </c>
      <c r="D120" s="34"/>
      <c r="E120" s="34"/>
      <c r="F120" s="26" t="str">
        <f>F14</f>
        <v>Svratouch</v>
      </c>
      <c r="G120" s="34"/>
      <c r="H120" s="34"/>
      <c r="I120" s="29" t="s">
        <v>20</v>
      </c>
      <c r="J120" s="72" t="str">
        <f>IF(J14="","",J14)</f>
        <v>23. 10. 2020</v>
      </c>
      <c r="K120" s="34"/>
      <c r="L120" s="56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15" customHeight="1">
      <c r="A122" s="32"/>
      <c r="B122" s="33"/>
      <c r="C122" s="29" t="s">
        <v>22</v>
      </c>
      <c r="D122" s="34"/>
      <c r="E122" s="34"/>
      <c r="F122" s="26" t="str">
        <f>E17</f>
        <v>Obec Svratouch</v>
      </c>
      <c r="G122" s="34"/>
      <c r="H122" s="34"/>
      <c r="I122" s="29" t="s">
        <v>28</v>
      </c>
      <c r="J122" s="30" t="str">
        <f>E23</f>
        <v>Envicons, s.r.o.</v>
      </c>
      <c r="K122" s="34"/>
      <c r="L122" s="56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15" customHeight="1">
      <c r="A123" s="32"/>
      <c r="B123" s="33"/>
      <c r="C123" s="29" t="s">
        <v>26</v>
      </c>
      <c r="D123" s="34"/>
      <c r="E123" s="34"/>
      <c r="F123" s="26" t="str">
        <f>IF(E20="","",E20)</f>
        <v xml:space="preserve"> </v>
      </c>
      <c r="G123" s="34"/>
      <c r="H123" s="34"/>
      <c r="I123" s="29" t="s">
        <v>33</v>
      </c>
      <c r="J123" s="30" t="str">
        <f>E26</f>
        <v>Envicons, s.r.o.</v>
      </c>
      <c r="K123" s="34"/>
      <c r="L123" s="56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" customHeight="1">
      <c r="A124" s="32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92"/>
      <c r="B125" s="193"/>
      <c r="C125" s="194" t="s">
        <v>146</v>
      </c>
      <c r="D125" s="195" t="s">
        <v>60</v>
      </c>
      <c r="E125" s="195" t="s">
        <v>56</v>
      </c>
      <c r="F125" s="195" t="s">
        <v>57</v>
      </c>
      <c r="G125" s="195" t="s">
        <v>147</v>
      </c>
      <c r="H125" s="195" t="s">
        <v>148</v>
      </c>
      <c r="I125" s="195" t="s">
        <v>149</v>
      </c>
      <c r="J125" s="195" t="s">
        <v>139</v>
      </c>
      <c r="K125" s="196" t="s">
        <v>150</v>
      </c>
      <c r="L125" s="197"/>
      <c r="M125" s="93" t="s">
        <v>1</v>
      </c>
      <c r="N125" s="94" t="s">
        <v>39</v>
      </c>
      <c r="O125" s="94" t="s">
        <v>151</v>
      </c>
      <c r="P125" s="94" t="s">
        <v>152</v>
      </c>
      <c r="Q125" s="94" t="s">
        <v>153</v>
      </c>
      <c r="R125" s="94" t="s">
        <v>154</v>
      </c>
      <c r="S125" s="94" t="s">
        <v>155</v>
      </c>
      <c r="T125" s="95" t="s">
        <v>156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2"/>
      <c r="B126" s="33"/>
      <c r="C126" s="100" t="s">
        <v>157</v>
      </c>
      <c r="D126" s="34"/>
      <c r="E126" s="34"/>
      <c r="F126" s="34"/>
      <c r="G126" s="34"/>
      <c r="H126" s="34"/>
      <c r="I126" s="34"/>
      <c r="J126" s="198">
        <f>BK126</f>
        <v>1126894.44</v>
      </c>
      <c r="K126" s="34"/>
      <c r="L126" s="38"/>
      <c r="M126" s="96"/>
      <c r="N126" s="199"/>
      <c r="O126" s="97"/>
      <c r="P126" s="200">
        <f>P127</f>
        <v>742.328026</v>
      </c>
      <c r="Q126" s="97"/>
      <c r="R126" s="200">
        <f>R127</f>
        <v>285.41231839999995</v>
      </c>
      <c r="S126" s="97"/>
      <c r="T126" s="201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74</v>
      </c>
      <c r="AU126" s="17" t="s">
        <v>141</v>
      </c>
      <c r="BK126" s="202">
        <f>BK127</f>
        <v>1126894.44</v>
      </c>
    </row>
    <row r="127" spans="1:63" s="12" customFormat="1" ht="25.9" customHeight="1">
      <c r="A127" s="12"/>
      <c r="B127" s="203"/>
      <c r="C127" s="204"/>
      <c r="D127" s="205" t="s">
        <v>74</v>
      </c>
      <c r="E127" s="206" t="s">
        <v>158</v>
      </c>
      <c r="F127" s="206" t="s">
        <v>159</v>
      </c>
      <c r="G127" s="204"/>
      <c r="H127" s="204"/>
      <c r="I127" s="204"/>
      <c r="J127" s="207">
        <f>BK127</f>
        <v>1126894.44</v>
      </c>
      <c r="K127" s="204"/>
      <c r="L127" s="208"/>
      <c r="M127" s="209"/>
      <c r="N127" s="210"/>
      <c r="O127" s="210"/>
      <c r="P127" s="211">
        <f>P128+P175+P195+P200+P206</f>
        <v>742.328026</v>
      </c>
      <c r="Q127" s="210"/>
      <c r="R127" s="211">
        <f>R128+R175+R195+R200+R206</f>
        <v>285.41231839999995</v>
      </c>
      <c r="S127" s="210"/>
      <c r="T127" s="212">
        <f>T128+T175+T195+T200+T206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82</v>
      </c>
      <c r="AT127" s="214" t="s">
        <v>74</v>
      </c>
      <c r="AU127" s="214" t="s">
        <v>75</v>
      </c>
      <c r="AY127" s="213" t="s">
        <v>160</v>
      </c>
      <c r="BK127" s="215">
        <f>BK128+BK175+BK195+BK200+BK206</f>
        <v>1126894.44</v>
      </c>
    </row>
    <row r="128" spans="1:63" s="12" customFormat="1" ht="22.8" customHeight="1">
      <c r="A128" s="12"/>
      <c r="B128" s="203"/>
      <c r="C128" s="204"/>
      <c r="D128" s="205" t="s">
        <v>74</v>
      </c>
      <c r="E128" s="216" t="s">
        <v>82</v>
      </c>
      <c r="F128" s="216" t="s">
        <v>161</v>
      </c>
      <c r="G128" s="204"/>
      <c r="H128" s="204"/>
      <c r="I128" s="204"/>
      <c r="J128" s="217">
        <f>BK128</f>
        <v>383538.52</v>
      </c>
      <c r="K128" s="204"/>
      <c r="L128" s="208"/>
      <c r="M128" s="209"/>
      <c r="N128" s="210"/>
      <c r="O128" s="210"/>
      <c r="P128" s="211">
        <f>SUM(P129:P174)</f>
        <v>222.72035000000002</v>
      </c>
      <c r="Q128" s="210"/>
      <c r="R128" s="211">
        <f>SUM(R129:R174)</f>
        <v>0</v>
      </c>
      <c r="S128" s="210"/>
      <c r="T128" s="212">
        <f>SUM(T129:T174)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82</v>
      </c>
      <c r="AT128" s="214" t="s">
        <v>74</v>
      </c>
      <c r="AU128" s="214" t="s">
        <v>82</v>
      </c>
      <c r="AY128" s="213" t="s">
        <v>160</v>
      </c>
      <c r="BK128" s="215">
        <f>SUM(BK129:BK174)</f>
        <v>383538.52</v>
      </c>
    </row>
    <row r="129" spans="1:65" s="2" customFormat="1" ht="21.75" customHeight="1">
      <c r="A129" s="32"/>
      <c r="B129" s="33"/>
      <c r="C129" s="218" t="s">
        <v>82</v>
      </c>
      <c r="D129" s="218" t="s">
        <v>162</v>
      </c>
      <c r="E129" s="219" t="s">
        <v>344</v>
      </c>
      <c r="F129" s="220" t="s">
        <v>345</v>
      </c>
      <c r="G129" s="221" t="s">
        <v>195</v>
      </c>
      <c r="H129" s="222">
        <v>326.925</v>
      </c>
      <c r="I129" s="223">
        <v>117</v>
      </c>
      <c r="J129" s="223">
        <f>ROUND(I129*H129,2)</f>
        <v>38250.23</v>
      </c>
      <c r="K129" s="220" t="s">
        <v>173</v>
      </c>
      <c r="L129" s="38"/>
      <c r="M129" s="224" t="s">
        <v>1</v>
      </c>
      <c r="N129" s="225" t="s">
        <v>40</v>
      </c>
      <c r="O129" s="226">
        <v>0.193</v>
      </c>
      <c r="P129" s="226">
        <f>O129*H129</f>
        <v>63.09652500000001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28" t="s">
        <v>166</v>
      </c>
      <c r="AT129" s="228" t="s">
        <v>162</v>
      </c>
      <c r="AU129" s="228" t="s">
        <v>84</v>
      </c>
      <c r="AY129" s="17" t="s">
        <v>160</v>
      </c>
      <c r="BE129" s="229">
        <f>IF(N129="základní",J129,0)</f>
        <v>38250.23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7" t="s">
        <v>82</v>
      </c>
      <c r="BK129" s="229">
        <f>ROUND(I129*H129,2)</f>
        <v>38250.23</v>
      </c>
      <c r="BL129" s="17" t="s">
        <v>166</v>
      </c>
      <c r="BM129" s="228" t="s">
        <v>437</v>
      </c>
    </row>
    <row r="130" spans="1:47" s="2" customFormat="1" ht="12">
      <c r="A130" s="32"/>
      <c r="B130" s="33"/>
      <c r="C130" s="34"/>
      <c r="D130" s="232" t="s">
        <v>175</v>
      </c>
      <c r="E130" s="34"/>
      <c r="F130" s="241" t="s">
        <v>347</v>
      </c>
      <c r="G130" s="34"/>
      <c r="H130" s="34"/>
      <c r="I130" s="34"/>
      <c r="J130" s="34"/>
      <c r="K130" s="34"/>
      <c r="L130" s="38"/>
      <c r="M130" s="242"/>
      <c r="N130" s="243"/>
      <c r="O130" s="84"/>
      <c r="P130" s="84"/>
      <c r="Q130" s="84"/>
      <c r="R130" s="84"/>
      <c r="S130" s="84"/>
      <c r="T130" s="85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175</v>
      </c>
      <c r="AU130" s="17" t="s">
        <v>84</v>
      </c>
    </row>
    <row r="131" spans="1:51" s="13" customFormat="1" ht="12">
      <c r="A131" s="13"/>
      <c r="B131" s="230"/>
      <c r="C131" s="231"/>
      <c r="D131" s="232" t="s">
        <v>168</v>
      </c>
      <c r="E131" s="233" t="s">
        <v>1</v>
      </c>
      <c r="F131" s="234" t="s">
        <v>438</v>
      </c>
      <c r="G131" s="231"/>
      <c r="H131" s="235">
        <v>326.925</v>
      </c>
      <c r="I131" s="231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168</v>
      </c>
      <c r="AU131" s="240" t="s">
        <v>84</v>
      </c>
      <c r="AV131" s="13" t="s">
        <v>84</v>
      </c>
      <c r="AW131" s="13" t="s">
        <v>32</v>
      </c>
      <c r="AX131" s="13" t="s">
        <v>82</v>
      </c>
      <c r="AY131" s="240" t="s">
        <v>160</v>
      </c>
    </row>
    <row r="132" spans="1:51" s="14" customFormat="1" ht="12">
      <c r="A132" s="14"/>
      <c r="B132" s="244"/>
      <c r="C132" s="245"/>
      <c r="D132" s="232" t="s">
        <v>168</v>
      </c>
      <c r="E132" s="246" t="s">
        <v>1</v>
      </c>
      <c r="F132" s="247" t="s">
        <v>439</v>
      </c>
      <c r="G132" s="245"/>
      <c r="H132" s="246" t="s">
        <v>1</v>
      </c>
      <c r="I132" s="245"/>
      <c r="J132" s="245"/>
      <c r="K132" s="245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168</v>
      </c>
      <c r="AU132" s="252" t="s">
        <v>84</v>
      </c>
      <c r="AV132" s="14" t="s">
        <v>82</v>
      </c>
      <c r="AW132" s="14" t="s">
        <v>32</v>
      </c>
      <c r="AX132" s="14" t="s">
        <v>75</v>
      </c>
      <c r="AY132" s="252" t="s">
        <v>160</v>
      </c>
    </row>
    <row r="133" spans="1:65" s="2" customFormat="1" ht="21.75" customHeight="1">
      <c r="A133" s="32"/>
      <c r="B133" s="33"/>
      <c r="C133" s="218" t="s">
        <v>84</v>
      </c>
      <c r="D133" s="218" t="s">
        <v>162</v>
      </c>
      <c r="E133" s="219" t="s">
        <v>440</v>
      </c>
      <c r="F133" s="220" t="s">
        <v>441</v>
      </c>
      <c r="G133" s="221" t="s">
        <v>195</v>
      </c>
      <c r="H133" s="222">
        <v>108.975</v>
      </c>
      <c r="I133" s="223">
        <v>214</v>
      </c>
      <c r="J133" s="223">
        <f>ROUND(I133*H133,2)</f>
        <v>23320.65</v>
      </c>
      <c r="K133" s="220" t="s">
        <v>173</v>
      </c>
      <c r="L133" s="38"/>
      <c r="M133" s="224" t="s">
        <v>1</v>
      </c>
      <c r="N133" s="225" t="s">
        <v>40</v>
      </c>
      <c r="O133" s="226">
        <v>0.352</v>
      </c>
      <c r="P133" s="226">
        <f>O133*H133</f>
        <v>38.359199999999994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28" t="s">
        <v>166</v>
      </c>
      <c r="AT133" s="228" t="s">
        <v>162</v>
      </c>
      <c r="AU133" s="228" t="s">
        <v>84</v>
      </c>
      <c r="AY133" s="17" t="s">
        <v>160</v>
      </c>
      <c r="BE133" s="229">
        <f>IF(N133="základní",J133,0)</f>
        <v>23320.65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7" t="s">
        <v>82</v>
      </c>
      <c r="BK133" s="229">
        <f>ROUND(I133*H133,2)</f>
        <v>23320.65</v>
      </c>
      <c r="BL133" s="17" t="s">
        <v>166</v>
      </c>
      <c r="BM133" s="228" t="s">
        <v>442</v>
      </c>
    </row>
    <row r="134" spans="1:47" s="2" customFormat="1" ht="12">
      <c r="A134" s="32"/>
      <c r="B134" s="33"/>
      <c r="C134" s="34"/>
      <c r="D134" s="232" t="s">
        <v>175</v>
      </c>
      <c r="E134" s="34"/>
      <c r="F134" s="241" t="s">
        <v>443</v>
      </c>
      <c r="G134" s="34"/>
      <c r="H134" s="34"/>
      <c r="I134" s="34"/>
      <c r="J134" s="34"/>
      <c r="K134" s="34"/>
      <c r="L134" s="38"/>
      <c r="M134" s="242"/>
      <c r="N134" s="243"/>
      <c r="O134" s="84"/>
      <c r="P134" s="84"/>
      <c r="Q134" s="84"/>
      <c r="R134" s="84"/>
      <c r="S134" s="84"/>
      <c r="T134" s="85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175</v>
      </c>
      <c r="AU134" s="17" t="s">
        <v>84</v>
      </c>
    </row>
    <row r="135" spans="1:51" s="13" customFormat="1" ht="12">
      <c r="A135" s="13"/>
      <c r="B135" s="230"/>
      <c r="C135" s="231"/>
      <c r="D135" s="232" t="s">
        <v>168</v>
      </c>
      <c r="E135" s="233" t="s">
        <v>1</v>
      </c>
      <c r="F135" s="234" t="s">
        <v>444</v>
      </c>
      <c r="G135" s="231"/>
      <c r="H135" s="235">
        <v>108.975</v>
      </c>
      <c r="I135" s="231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168</v>
      </c>
      <c r="AU135" s="240" t="s">
        <v>84</v>
      </c>
      <c r="AV135" s="13" t="s">
        <v>84</v>
      </c>
      <c r="AW135" s="13" t="s">
        <v>32</v>
      </c>
      <c r="AX135" s="13" t="s">
        <v>82</v>
      </c>
      <c r="AY135" s="240" t="s">
        <v>160</v>
      </c>
    </row>
    <row r="136" spans="1:51" s="14" customFormat="1" ht="12">
      <c r="A136" s="14"/>
      <c r="B136" s="244"/>
      <c r="C136" s="245"/>
      <c r="D136" s="232" t="s">
        <v>168</v>
      </c>
      <c r="E136" s="246" t="s">
        <v>1</v>
      </c>
      <c r="F136" s="247" t="s">
        <v>445</v>
      </c>
      <c r="G136" s="245"/>
      <c r="H136" s="246" t="s">
        <v>1</v>
      </c>
      <c r="I136" s="245"/>
      <c r="J136" s="245"/>
      <c r="K136" s="245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168</v>
      </c>
      <c r="AU136" s="252" t="s">
        <v>84</v>
      </c>
      <c r="AV136" s="14" t="s">
        <v>82</v>
      </c>
      <c r="AW136" s="14" t="s">
        <v>32</v>
      </c>
      <c r="AX136" s="14" t="s">
        <v>75</v>
      </c>
      <c r="AY136" s="252" t="s">
        <v>160</v>
      </c>
    </row>
    <row r="137" spans="1:65" s="2" customFormat="1" ht="21.75" customHeight="1">
      <c r="A137" s="32"/>
      <c r="B137" s="33"/>
      <c r="C137" s="218" t="s">
        <v>178</v>
      </c>
      <c r="D137" s="218" t="s">
        <v>162</v>
      </c>
      <c r="E137" s="219" t="s">
        <v>231</v>
      </c>
      <c r="F137" s="220" t="s">
        <v>232</v>
      </c>
      <c r="G137" s="221" t="s">
        <v>195</v>
      </c>
      <c r="H137" s="222">
        <v>321.075</v>
      </c>
      <c r="I137" s="223">
        <v>259</v>
      </c>
      <c r="J137" s="223">
        <f>ROUND(I137*H137,2)</f>
        <v>83158.43</v>
      </c>
      <c r="K137" s="220" t="s">
        <v>173</v>
      </c>
      <c r="L137" s="38"/>
      <c r="M137" s="224" t="s">
        <v>1</v>
      </c>
      <c r="N137" s="225" t="s">
        <v>40</v>
      </c>
      <c r="O137" s="226">
        <v>0.087</v>
      </c>
      <c r="P137" s="226">
        <f>O137*H137</f>
        <v>27.933524999999996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28" t="s">
        <v>166</v>
      </c>
      <c r="AT137" s="228" t="s">
        <v>162</v>
      </c>
      <c r="AU137" s="228" t="s">
        <v>84</v>
      </c>
      <c r="AY137" s="17" t="s">
        <v>160</v>
      </c>
      <c r="BE137" s="229">
        <f>IF(N137="základní",J137,0)</f>
        <v>83158.43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7" t="s">
        <v>82</v>
      </c>
      <c r="BK137" s="229">
        <f>ROUND(I137*H137,2)</f>
        <v>83158.43</v>
      </c>
      <c r="BL137" s="17" t="s">
        <v>166</v>
      </c>
      <c r="BM137" s="228" t="s">
        <v>446</v>
      </c>
    </row>
    <row r="138" spans="1:47" s="2" customFormat="1" ht="12">
      <c r="A138" s="32"/>
      <c r="B138" s="33"/>
      <c r="C138" s="34"/>
      <c r="D138" s="232" t="s">
        <v>175</v>
      </c>
      <c r="E138" s="34"/>
      <c r="F138" s="241" t="s">
        <v>234</v>
      </c>
      <c r="G138" s="34"/>
      <c r="H138" s="34"/>
      <c r="I138" s="34"/>
      <c r="J138" s="34"/>
      <c r="K138" s="34"/>
      <c r="L138" s="38"/>
      <c r="M138" s="242"/>
      <c r="N138" s="243"/>
      <c r="O138" s="84"/>
      <c r="P138" s="84"/>
      <c r="Q138" s="84"/>
      <c r="R138" s="84"/>
      <c r="S138" s="84"/>
      <c r="T138" s="85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175</v>
      </c>
      <c r="AU138" s="17" t="s">
        <v>84</v>
      </c>
    </row>
    <row r="139" spans="1:51" s="13" customFormat="1" ht="12">
      <c r="A139" s="13"/>
      <c r="B139" s="230"/>
      <c r="C139" s="231"/>
      <c r="D139" s="232" t="s">
        <v>168</v>
      </c>
      <c r="E139" s="233" t="s">
        <v>1</v>
      </c>
      <c r="F139" s="234" t="s">
        <v>447</v>
      </c>
      <c r="G139" s="231"/>
      <c r="H139" s="235">
        <v>321.075</v>
      </c>
      <c r="I139" s="231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168</v>
      </c>
      <c r="AU139" s="240" t="s">
        <v>84</v>
      </c>
      <c r="AV139" s="13" t="s">
        <v>84</v>
      </c>
      <c r="AW139" s="13" t="s">
        <v>32</v>
      </c>
      <c r="AX139" s="13" t="s">
        <v>82</v>
      </c>
      <c r="AY139" s="240" t="s">
        <v>160</v>
      </c>
    </row>
    <row r="140" spans="1:51" s="14" customFormat="1" ht="12">
      <c r="A140" s="14"/>
      <c r="B140" s="244"/>
      <c r="C140" s="245"/>
      <c r="D140" s="232" t="s">
        <v>168</v>
      </c>
      <c r="E140" s="246" t="s">
        <v>1</v>
      </c>
      <c r="F140" s="247" t="s">
        <v>448</v>
      </c>
      <c r="G140" s="245"/>
      <c r="H140" s="246" t="s">
        <v>1</v>
      </c>
      <c r="I140" s="245"/>
      <c r="J140" s="245"/>
      <c r="K140" s="245"/>
      <c r="L140" s="248"/>
      <c r="M140" s="249"/>
      <c r="N140" s="250"/>
      <c r="O140" s="250"/>
      <c r="P140" s="250"/>
      <c r="Q140" s="250"/>
      <c r="R140" s="250"/>
      <c r="S140" s="250"/>
      <c r="T140" s="25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2" t="s">
        <v>168</v>
      </c>
      <c r="AU140" s="252" t="s">
        <v>84</v>
      </c>
      <c r="AV140" s="14" t="s">
        <v>82</v>
      </c>
      <c r="AW140" s="14" t="s">
        <v>32</v>
      </c>
      <c r="AX140" s="14" t="s">
        <v>75</v>
      </c>
      <c r="AY140" s="252" t="s">
        <v>160</v>
      </c>
    </row>
    <row r="141" spans="1:65" s="2" customFormat="1" ht="33" customHeight="1">
      <c r="A141" s="32"/>
      <c r="B141" s="33"/>
      <c r="C141" s="218" t="s">
        <v>166</v>
      </c>
      <c r="D141" s="218" t="s">
        <v>162</v>
      </c>
      <c r="E141" s="219" t="s">
        <v>237</v>
      </c>
      <c r="F141" s="220" t="s">
        <v>238</v>
      </c>
      <c r="G141" s="221" t="s">
        <v>195</v>
      </c>
      <c r="H141" s="222">
        <v>6421.5</v>
      </c>
      <c r="I141" s="223">
        <v>19.8</v>
      </c>
      <c r="J141" s="223">
        <f>ROUND(I141*H141,2)</f>
        <v>127145.7</v>
      </c>
      <c r="K141" s="220" t="s">
        <v>173</v>
      </c>
      <c r="L141" s="38"/>
      <c r="M141" s="224" t="s">
        <v>1</v>
      </c>
      <c r="N141" s="225" t="s">
        <v>40</v>
      </c>
      <c r="O141" s="226">
        <v>0.005</v>
      </c>
      <c r="P141" s="226">
        <f>O141*H141</f>
        <v>32.1075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28" t="s">
        <v>166</v>
      </c>
      <c r="AT141" s="228" t="s">
        <v>162</v>
      </c>
      <c r="AU141" s="228" t="s">
        <v>84</v>
      </c>
      <c r="AY141" s="17" t="s">
        <v>160</v>
      </c>
      <c r="BE141" s="229">
        <f>IF(N141="základní",J141,0)</f>
        <v>127145.7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7" t="s">
        <v>82</v>
      </c>
      <c r="BK141" s="229">
        <f>ROUND(I141*H141,2)</f>
        <v>127145.7</v>
      </c>
      <c r="BL141" s="17" t="s">
        <v>166</v>
      </c>
      <c r="BM141" s="228" t="s">
        <v>449</v>
      </c>
    </row>
    <row r="142" spans="1:47" s="2" customFormat="1" ht="12">
      <c r="A142" s="32"/>
      <c r="B142" s="33"/>
      <c r="C142" s="34"/>
      <c r="D142" s="232" t="s">
        <v>175</v>
      </c>
      <c r="E142" s="34"/>
      <c r="F142" s="241" t="s">
        <v>240</v>
      </c>
      <c r="G142" s="34"/>
      <c r="H142" s="34"/>
      <c r="I142" s="34"/>
      <c r="J142" s="34"/>
      <c r="K142" s="34"/>
      <c r="L142" s="38"/>
      <c r="M142" s="242"/>
      <c r="N142" s="243"/>
      <c r="O142" s="84"/>
      <c r="P142" s="84"/>
      <c r="Q142" s="84"/>
      <c r="R142" s="84"/>
      <c r="S142" s="84"/>
      <c r="T142" s="85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175</v>
      </c>
      <c r="AU142" s="17" t="s">
        <v>84</v>
      </c>
    </row>
    <row r="143" spans="1:51" s="13" customFormat="1" ht="12">
      <c r="A143" s="13"/>
      <c r="B143" s="230"/>
      <c r="C143" s="231"/>
      <c r="D143" s="232" t="s">
        <v>168</v>
      </c>
      <c r="E143" s="233" t="s">
        <v>1</v>
      </c>
      <c r="F143" s="234" t="s">
        <v>450</v>
      </c>
      <c r="G143" s="231"/>
      <c r="H143" s="235">
        <v>6421.5</v>
      </c>
      <c r="I143" s="231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0" t="s">
        <v>168</v>
      </c>
      <c r="AU143" s="240" t="s">
        <v>84</v>
      </c>
      <c r="AV143" s="13" t="s">
        <v>84</v>
      </c>
      <c r="AW143" s="13" t="s">
        <v>32</v>
      </c>
      <c r="AX143" s="13" t="s">
        <v>82</v>
      </c>
      <c r="AY143" s="240" t="s">
        <v>160</v>
      </c>
    </row>
    <row r="144" spans="1:51" s="14" customFormat="1" ht="12">
      <c r="A144" s="14"/>
      <c r="B144" s="244"/>
      <c r="C144" s="245"/>
      <c r="D144" s="232" t="s">
        <v>168</v>
      </c>
      <c r="E144" s="246" t="s">
        <v>1</v>
      </c>
      <c r="F144" s="247" t="s">
        <v>448</v>
      </c>
      <c r="G144" s="245"/>
      <c r="H144" s="246" t="s">
        <v>1</v>
      </c>
      <c r="I144" s="245"/>
      <c r="J144" s="245"/>
      <c r="K144" s="245"/>
      <c r="L144" s="248"/>
      <c r="M144" s="249"/>
      <c r="N144" s="250"/>
      <c r="O144" s="250"/>
      <c r="P144" s="250"/>
      <c r="Q144" s="250"/>
      <c r="R144" s="250"/>
      <c r="S144" s="250"/>
      <c r="T144" s="25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168</v>
      </c>
      <c r="AU144" s="252" t="s">
        <v>84</v>
      </c>
      <c r="AV144" s="14" t="s">
        <v>82</v>
      </c>
      <c r="AW144" s="14" t="s">
        <v>32</v>
      </c>
      <c r="AX144" s="14" t="s">
        <v>75</v>
      </c>
      <c r="AY144" s="252" t="s">
        <v>160</v>
      </c>
    </row>
    <row r="145" spans="1:51" s="14" customFormat="1" ht="12">
      <c r="A145" s="14"/>
      <c r="B145" s="244"/>
      <c r="C145" s="245"/>
      <c r="D145" s="232" t="s">
        <v>168</v>
      </c>
      <c r="E145" s="246" t="s">
        <v>1</v>
      </c>
      <c r="F145" s="247" t="s">
        <v>358</v>
      </c>
      <c r="G145" s="245"/>
      <c r="H145" s="246" t="s">
        <v>1</v>
      </c>
      <c r="I145" s="245"/>
      <c r="J145" s="245"/>
      <c r="K145" s="245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168</v>
      </c>
      <c r="AU145" s="252" t="s">
        <v>84</v>
      </c>
      <c r="AV145" s="14" t="s">
        <v>82</v>
      </c>
      <c r="AW145" s="14" t="s">
        <v>32</v>
      </c>
      <c r="AX145" s="14" t="s">
        <v>75</v>
      </c>
      <c r="AY145" s="252" t="s">
        <v>160</v>
      </c>
    </row>
    <row r="146" spans="1:65" s="2" customFormat="1" ht="21.75" customHeight="1">
      <c r="A146" s="32"/>
      <c r="B146" s="33"/>
      <c r="C146" s="218" t="s">
        <v>192</v>
      </c>
      <c r="D146" s="218" t="s">
        <v>162</v>
      </c>
      <c r="E146" s="219" t="s">
        <v>243</v>
      </c>
      <c r="F146" s="220" t="s">
        <v>244</v>
      </c>
      <c r="G146" s="221" t="s">
        <v>195</v>
      </c>
      <c r="H146" s="222">
        <v>107.025</v>
      </c>
      <c r="I146" s="223">
        <v>300</v>
      </c>
      <c r="J146" s="223">
        <f>ROUND(I146*H146,2)</f>
        <v>32107.5</v>
      </c>
      <c r="K146" s="220" t="s">
        <v>173</v>
      </c>
      <c r="L146" s="38"/>
      <c r="M146" s="224" t="s">
        <v>1</v>
      </c>
      <c r="N146" s="225" t="s">
        <v>40</v>
      </c>
      <c r="O146" s="226">
        <v>0.099</v>
      </c>
      <c r="P146" s="226">
        <f>O146*H146</f>
        <v>10.595475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28" t="s">
        <v>166</v>
      </c>
      <c r="AT146" s="228" t="s">
        <v>162</v>
      </c>
      <c r="AU146" s="228" t="s">
        <v>84</v>
      </c>
      <c r="AY146" s="17" t="s">
        <v>160</v>
      </c>
      <c r="BE146" s="229">
        <f>IF(N146="základní",J146,0)</f>
        <v>32107.5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7" t="s">
        <v>82</v>
      </c>
      <c r="BK146" s="229">
        <f>ROUND(I146*H146,2)</f>
        <v>32107.5</v>
      </c>
      <c r="BL146" s="17" t="s">
        <v>166</v>
      </c>
      <c r="BM146" s="228" t="s">
        <v>451</v>
      </c>
    </row>
    <row r="147" spans="1:47" s="2" customFormat="1" ht="12">
      <c r="A147" s="32"/>
      <c r="B147" s="33"/>
      <c r="C147" s="34"/>
      <c r="D147" s="232" t="s">
        <v>175</v>
      </c>
      <c r="E147" s="34"/>
      <c r="F147" s="241" t="s">
        <v>246</v>
      </c>
      <c r="G147" s="34"/>
      <c r="H147" s="34"/>
      <c r="I147" s="34"/>
      <c r="J147" s="34"/>
      <c r="K147" s="34"/>
      <c r="L147" s="38"/>
      <c r="M147" s="242"/>
      <c r="N147" s="243"/>
      <c r="O147" s="84"/>
      <c r="P147" s="84"/>
      <c r="Q147" s="84"/>
      <c r="R147" s="84"/>
      <c r="S147" s="84"/>
      <c r="T147" s="85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175</v>
      </c>
      <c r="AU147" s="17" t="s">
        <v>84</v>
      </c>
    </row>
    <row r="148" spans="1:51" s="13" customFormat="1" ht="12">
      <c r="A148" s="13"/>
      <c r="B148" s="230"/>
      <c r="C148" s="231"/>
      <c r="D148" s="232" t="s">
        <v>168</v>
      </c>
      <c r="E148" s="233" t="s">
        <v>1</v>
      </c>
      <c r="F148" s="234" t="s">
        <v>452</v>
      </c>
      <c r="G148" s="231"/>
      <c r="H148" s="235">
        <v>107.025</v>
      </c>
      <c r="I148" s="231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0" t="s">
        <v>168</v>
      </c>
      <c r="AU148" s="240" t="s">
        <v>84</v>
      </c>
      <c r="AV148" s="13" t="s">
        <v>84</v>
      </c>
      <c r="AW148" s="13" t="s">
        <v>32</v>
      </c>
      <c r="AX148" s="13" t="s">
        <v>82</v>
      </c>
      <c r="AY148" s="240" t="s">
        <v>160</v>
      </c>
    </row>
    <row r="149" spans="1:51" s="14" customFormat="1" ht="12">
      <c r="A149" s="14"/>
      <c r="B149" s="244"/>
      <c r="C149" s="245"/>
      <c r="D149" s="232" t="s">
        <v>168</v>
      </c>
      <c r="E149" s="246" t="s">
        <v>1</v>
      </c>
      <c r="F149" s="247" t="s">
        <v>453</v>
      </c>
      <c r="G149" s="245"/>
      <c r="H149" s="246" t="s">
        <v>1</v>
      </c>
      <c r="I149" s="245"/>
      <c r="J149" s="245"/>
      <c r="K149" s="245"/>
      <c r="L149" s="248"/>
      <c r="M149" s="249"/>
      <c r="N149" s="250"/>
      <c r="O149" s="250"/>
      <c r="P149" s="250"/>
      <c r="Q149" s="250"/>
      <c r="R149" s="250"/>
      <c r="S149" s="250"/>
      <c r="T149" s="25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2" t="s">
        <v>168</v>
      </c>
      <c r="AU149" s="252" t="s">
        <v>84</v>
      </c>
      <c r="AV149" s="14" t="s">
        <v>82</v>
      </c>
      <c r="AW149" s="14" t="s">
        <v>32</v>
      </c>
      <c r="AX149" s="14" t="s">
        <v>75</v>
      </c>
      <c r="AY149" s="252" t="s">
        <v>160</v>
      </c>
    </row>
    <row r="150" spans="1:65" s="2" customFormat="1" ht="33" customHeight="1">
      <c r="A150" s="32"/>
      <c r="B150" s="33"/>
      <c r="C150" s="218" t="s">
        <v>199</v>
      </c>
      <c r="D150" s="218" t="s">
        <v>162</v>
      </c>
      <c r="E150" s="219" t="s">
        <v>248</v>
      </c>
      <c r="F150" s="220" t="s">
        <v>249</v>
      </c>
      <c r="G150" s="221" t="s">
        <v>195</v>
      </c>
      <c r="H150" s="222">
        <v>2140.5</v>
      </c>
      <c r="I150" s="223">
        <v>23.3</v>
      </c>
      <c r="J150" s="223">
        <f>ROUND(I150*H150,2)</f>
        <v>49873.65</v>
      </c>
      <c r="K150" s="220" t="s">
        <v>173</v>
      </c>
      <c r="L150" s="38"/>
      <c r="M150" s="224" t="s">
        <v>1</v>
      </c>
      <c r="N150" s="225" t="s">
        <v>40</v>
      </c>
      <c r="O150" s="226">
        <v>0.006</v>
      </c>
      <c r="P150" s="226">
        <f>O150*H150</f>
        <v>12.843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28" t="s">
        <v>166</v>
      </c>
      <c r="AT150" s="228" t="s">
        <v>162</v>
      </c>
      <c r="AU150" s="228" t="s">
        <v>84</v>
      </c>
      <c r="AY150" s="17" t="s">
        <v>160</v>
      </c>
      <c r="BE150" s="229">
        <f>IF(N150="základní",J150,0)</f>
        <v>49873.65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7" t="s">
        <v>82</v>
      </c>
      <c r="BK150" s="229">
        <f>ROUND(I150*H150,2)</f>
        <v>49873.65</v>
      </c>
      <c r="BL150" s="17" t="s">
        <v>166</v>
      </c>
      <c r="BM150" s="228" t="s">
        <v>454</v>
      </c>
    </row>
    <row r="151" spans="1:47" s="2" customFormat="1" ht="12">
      <c r="A151" s="32"/>
      <c r="B151" s="33"/>
      <c r="C151" s="34"/>
      <c r="D151" s="232" t="s">
        <v>175</v>
      </c>
      <c r="E151" s="34"/>
      <c r="F151" s="241" t="s">
        <v>251</v>
      </c>
      <c r="G151" s="34"/>
      <c r="H151" s="34"/>
      <c r="I151" s="34"/>
      <c r="J151" s="34"/>
      <c r="K151" s="34"/>
      <c r="L151" s="38"/>
      <c r="M151" s="242"/>
      <c r="N151" s="243"/>
      <c r="O151" s="84"/>
      <c r="P151" s="84"/>
      <c r="Q151" s="84"/>
      <c r="R151" s="84"/>
      <c r="S151" s="84"/>
      <c r="T151" s="85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175</v>
      </c>
      <c r="AU151" s="17" t="s">
        <v>84</v>
      </c>
    </row>
    <row r="152" spans="1:51" s="13" customFormat="1" ht="12">
      <c r="A152" s="13"/>
      <c r="B152" s="230"/>
      <c r="C152" s="231"/>
      <c r="D152" s="232" t="s">
        <v>168</v>
      </c>
      <c r="E152" s="233" t="s">
        <v>1</v>
      </c>
      <c r="F152" s="234" t="s">
        <v>455</v>
      </c>
      <c r="G152" s="231"/>
      <c r="H152" s="235">
        <v>2140.5</v>
      </c>
      <c r="I152" s="231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168</v>
      </c>
      <c r="AU152" s="240" t="s">
        <v>84</v>
      </c>
      <c r="AV152" s="13" t="s">
        <v>84</v>
      </c>
      <c r="AW152" s="13" t="s">
        <v>32</v>
      </c>
      <c r="AX152" s="13" t="s">
        <v>82</v>
      </c>
      <c r="AY152" s="240" t="s">
        <v>160</v>
      </c>
    </row>
    <row r="153" spans="1:51" s="14" customFormat="1" ht="12">
      <c r="A153" s="14"/>
      <c r="B153" s="244"/>
      <c r="C153" s="245"/>
      <c r="D153" s="232" t="s">
        <v>168</v>
      </c>
      <c r="E153" s="246" t="s">
        <v>1</v>
      </c>
      <c r="F153" s="247" t="s">
        <v>453</v>
      </c>
      <c r="G153" s="245"/>
      <c r="H153" s="246" t="s">
        <v>1</v>
      </c>
      <c r="I153" s="245"/>
      <c r="J153" s="245"/>
      <c r="K153" s="245"/>
      <c r="L153" s="248"/>
      <c r="M153" s="249"/>
      <c r="N153" s="250"/>
      <c r="O153" s="250"/>
      <c r="P153" s="250"/>
      <c r="Q153" s="250"/>
      <c r="R153" s="250"/>
      <c r="S153" s="250"/>
      <c r="T153" s="25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2" t="s">
        <v>168</v>
      </c>
      <c r="AU153" s="252" t="s">
        <v>84</v>
      </c>
      <c r="AV153" s="14" t="s">
        <v>82</v>
      </c>
      <c r="AW153" s="14" t="s">
        <v>32</v>
      </c>
      <c r="AX153" s="14" t="s">
        <v>75</v>
      </c>
      <c r="AY153" s="252" t="s">
        <v>160</v>
      </c>
    </row>
    <row r="154" spans="1:51" s="14" customFormat="1" ht="12">
      <c r="A154" s="14"/>
      <c r="B154" s="244"/>
      <c r="C154" s="245"/>
      <c r="D154" s="232" t="s">
        <v>168</v>
      </c>
      <c r="E154" s="246" t="s">
        <v>1</v>
      </c>
      <c r="F154" s="247" t="s">
        <v>358</v>
      </c>
      <c r="G154" s="245"/>
      <c r="H154" s="246" t="s">
        <v>1</v>
      </c>
      <c r="I154" s="245"/>
      <c r="J154" s="245"/>
      <c r="K154" s="245"/>
      <c r="L154" s="248"/>
      <c r="M154" s="249"/>
      <c r="N154" s="250"/>
      <c r="O154" s="250"/>
      <c r="P154" s="250"/>
      <c r="Q154" s="250"/>
      <c r="R154" s="250"/>
      <c r="S154" s="250"/>
      <c r="T154" s="25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2" t="s">
        <v>168</v>
      </c>
      <c r="AU154" s="252" t="s">
        <v>84</v>
      </c>
      <c r="AV154" s="14" t="s">
        <v>82</v>
      </c>
      <c r="AW154" s="14" t="s">
        <v>32</v>
      </c>
      <c r="AX154" s="14" t="s">
        <v>75</v>
      </c>
      <c r="AY154" s="252" t="s">
        <v>160</v>
      </c>
    </row>
    <row r="155" spans="1:65" s="2" customFormat="1" ht="21.75" customHeight="1">
      <c r="A155" s="32"/>
      <c r="B155" s="33"/>
      <c r="C155" s="218" t="s">
        <v>207</v>
      </c>
      <c r="D155" s="218" t="s">
        <v>162</v>
      </c>
      <c r="E155" s="219" t="s">
        <v>363</v>
      </c>
      <c r="F155" s="220" t="s">
        <v>364</v>
      </c>
      <c r="G155" s="221" t="s">
        <v>195</v>
      </c>
      <c r="H155" s="222">
        <v>7.8</v>
      </c>
      <c r="I155" s="223">
        <v>193</v>
      </c>
      <c r="J155" s="223">
        <f>ROUND(I155*H155,2)</f>
        <v>1505.4</v>
      </c>
      <c r="K155" s="220" t="s">
        <v>173</v>
      </c>
      <c r="L155" s="38"/>
      <c r="M155" s="224" t="s">
        <v>1</v>
      </c>
      <c r="N155" s="225" t="s">
        <v>40</v>
      </c>
      <c r="O155" s="226">
        <v>0.709</v>
      </c>
      <c r="P155" s="226">
        <f>O155*H155</f>
        <v>5.5302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28" t="s">
        <v>166</v>
      </c>
      <c r="AT155" s="228" t="s">
        <v>162</v>
      </c>
      <c r="AU155" s="228" t="s">
        <v>84</v>
      </c>
      <c r="AY155" s="17" t="s">
        <v>160</v>
      </c>
      <c r="BE155" s="229">
        <f>IF(N155="základní",J155,0)</f>
        <v>1505.4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7" t="s">
        <v>82</v>
      </c>
      <c r="BK155" s="229">
        <f>ROUND(I155*H155,2)</f>
        <v>1505.4</v>
      </c>
      <c r="BL155" s="17" t="s">
        <v>166</v>
      </c>
      <c r="BM155" s="228" t="s">
        <v>456</v>
      </c>
    </row>
    <row r="156" spans="1:47" s="2" customFormat="1" ht="12">
      <c r="A156" s="32"/>
      <c r="B156" s="33"/>
      <c r="C156" s="34"/>
      <c r="D156" s="232" t="s">
        <v>175</v>
      </c>
      <c r="E156" s="34"/>
      <c r="F156" s="241" t="s">
        <v>366</v>
      </c>
      <c r="G156" s="34"/>
      <c r="H156" s="34"/>
      <c r="I156" s="34"/>
      <c r="J156" s="34"/>
      <c r="K156" s="34"/>
      <c r="L156" s="38"/>
      <c r="M156" s="242"/>
      <c r="N156" s="243"/>
      <c r="O156" s="84"/>
      <c r="P156" s="84"/>
      <c r="Q156" s="84"/>
      <c r="R156" s="84"/>
      <c r="S156" s="84"/>
      <c r="T156" s="85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175</v>
      </c>
      <c r="AU156" s="17" t="s">
        <v>84</v>
      </c>
    </row>
    <row r="157" spans="1:51" s="13" customFormat="1" ht="12">
      <c r="A157" s="13"/>
      <c r="B157" s="230"/>
      <c r="C157" s="231"/>
      <c r="D157" s="232" t="s">
        <v>168</v>
      </c>
      <c r="E157" s="233" t="s">
        <v>1</v>
      </c>
      <c r="F157" s="234" t="s">
        <v>457</v>
      </c>
      <c r="G157" s="231"/>
      <c r="H157" s="235">
        <v>7.8</v>
      </c>
      <c r="I157" s="231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0" t="s">
        <v>168</v>
      </c>
      <c r="AU157" s="240" t="s">
        <v>84</v>
      </c>
      <c r="AV157" s="13" t="s">
        <v>84</v>
      </c>
      <c r="AW157" s="13" t="s">
        <v>32</v>
      </c>
      <c r="AX157" s="13" t="s">
        <v>82</v>
      </c>
      <c r="AY157" s="240" t="s">
        <v>160</v>
      </c>
    </row>
    <row r="158" spans="1:51" s="14" customFormat="1" ht="12">
      <c r="A158" s="14"/>
      <c r="B158" s="244"/>
      <c r="C158" s="245"/>
      <c r="D158" s="232" t="s">
        <v>168</v>
      </c>
      <c r="E158" s="246" t="s">
        <v>1</v>
      </c>
      <c r="F158" s="247" t="s">
        <v>270</v>
      </c>
      <c r="G158" s="245"/>
      <c r="H158" s="246" t="s">
        <v>1</v>
      </c>
      <c r="I158" s="245"/>
      <c r="J158" s="245"/>
      <c r="K158" s="245"/>
      <c r="L158" s="248"/>
      <c r="M158" s="249"/>
      <c r="N158" s="250"/>
      <c r="O158" s="250"/>
      <c r="P158" s="250"/>
      <c r="Q158" s="250"/>
      <c r="R158" s="250"/>
      <c r="S158" s="250"/>
      <c r="T158" s="25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2" t="s">
        <v>168</v>
      </c>
      <c r="AU158" s="252" t="s">
        <v>84</v>
      </c>
      <c r="AV158" s="14" t="s">
        <v>82</v>
      </c>
      <c r="AW158" s="14" t="s">
        <v>32</v>
      </c>
      <c r="AX158" s="14" t="s">
        <v>75</v>
      </c>
      <c r="AY158" s="252" t="s">
        <v>160</v>
      </c>
    </row>
    <row r="159" spans="1:65" s="2" customFormat="1" ht="21.75" customHeight="1">
      <c r="A159" s="32"/>
      <c r="B159" s="33"/>
      <c r="C159" s="218" t="s">
        <v>257</v>
      </c>
      <c r="D159" s="218" t="s">
        <v>162</v>
      </c>
      <c r="E159" s="219" t="s">
        <v>280</v>
      </c>
      <c r="F159" s="220" t="s">
        <v>281</v>
      </c>
      <c r="G159" s="221" t="s">
        <v>165</v>
      </c>
      <c r="H159" s="222">
        <v>197.85</v>
      </c>
      <c r="I159" s="223">
        <v>21.5</v>
      </c>
      <c r="J159" s="223">
        <f>ROUND(I159*H159,2)</f>
        <v>4253.78</v>
      </c>
      <c r="K159" s="220" t="s">
        <v>173</v>
      </c>
      <c r="L159" s="38"/>
      <c r="M159" s="224" t="s">
        <v>1</v>
      </c>
      <c r="N159" s="225" t="s">
        <v>40</v>
      </c>
      <c r="O159" s="226">
        <v>0.025</v>
      </c>
      <c r="P159" s="226">
        <f>O159*H159</f>
        <v>4.94625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28" t="s">
        <v>166</v>
      </c>
      <c r="AT159" s="228" t="s">
        <v>162</v>
      </c>
      <c r="AU159" s="228" t="s">
        <v>84</v>
      </c>
      <c r="AY159" s="17" t="s">
        <v>160</v>
      </c>
      <c r="BE159" s="229">
        <f>IF(N159="základní",J159,0)</f>
        <v>4253.78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7" t="s">
        <v>82</v>
      </c>
      <c r="BK159" s="229">
        <f>ROUND(I159*H159,2)</f>
        <v>4253.78</v>
      </c>
      <c r="BL159" s="17" t="s">
        <v>166</v>
      </c>
      <c r="BM159" s="228" t="s">
        <v>458</v>
      </c>
    </row>
    <row r="160" spans="1:47" s="2" customFormat="1" ht="12">
      <c r="A160" s="32"/>
      <c r="B160" s="33"/>
      <c r="C160" s="34"/>
      <c r="D160" s="232" t="s">
        <v>175</v>
      </c>
      <c r="E160" s="34"/>
      <c r="F160" s="241" t="s">
        <v>283</v>
      </c>
      <c r="G160" s="34"/>
      <c r="H160" s="34"/>
      <c r="I160" s="34"/>
      <c r="J160" s="34"/>
      <c r="K160" s="34"/>
      <c r="L160" s="38"/>
      <c r="M160" s="242"/>
      <c r="N160" s="243"/>
      <c r="O160" s="84"/>
      <c r="P160" s="84"/>
      <c r="Q160" s="84"/>
      <c r="R160" s="84"/>
      <c r="S160" s="84"/>
      <c r="T160" s="85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175</v>
      </c>
      <c r="AU160" s="17" t="s">
        <v>84</v>
      </c>
    </row>
    <row r="161" spans="1:51" s="13" customFormat="1" ht="12">
      <c r="A161" s="13"/>
      <c r="B161" s="230"/>
      <c r="C161" s="231"/>
      <c r="D161" s="232" t="s">
        <v>168</v>
      </c>
      <c r="E161" s="233" t="s">
        <v>1</v>
      </c>
      <c r="F161" s="234" t="s">
        <v>459</v>
      </c>
      <c r="G161" s="231"/>
      <c r="H161" s="235">
        <v>197.85</v>
      </c>
      <c r="I161" s="231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168</v>
      </c>
      <c r="AU161" s="240" t="s">
        <v>84</v>
      </c>
      <c r="AV161" s="13" t="s">
        <v>84</v>
      </c>
      <c r="AW161" s="13" t="s">
        <v>32</v>
      </c>
      <c r="AX161" s="13" t="s">
        <v>82</v>
      </c>
      <c r="AY161" s="240" t="s">
        <v>160</v>
      </c>
    </row>
    <row r="162" spans="1:51" s="14" customFormat="1" ht="12">
      <c r="A162" s="14"/>
      <c r="B162" s="244"/>
      <c r="C162" s="245"/>
      <c r="D162" s="232" t="s">
        <v>168</v>
      </c>
      <c r="E162" s="246" t="s">
        <v>1</v>
      </c>
      <c r="F162" s="247" t="s">
        <v>270</v>
      </c>
      <c r="G162" s="245"/>
      <c r="H162" s="246" t="s">
        <v>1</v>
      </c>
      <c r="I162" s="245"/>
      <c r="J162" s="245"/>
      <c r="K162" s="245"/>
      <c r="L162" s="248"/>
      <c r="M162" s="249"/>
      <c r="N162" s="250"/>
      <c r="O162" s="250"/>
      <c r="P162" s="250"/>
      <c r="Q162" s="250"/>
      <c r="R162" s="250"/>
      <c r="S162" s="250"/>
      <c r="T162" s="25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2" t="s">
        <v>168</v>
      </c>
      <c r="AU162" s="252" t="s">
        <v>84</v>
      </c>
      <c r="AV162" s="14" t="s">
        <v>82</v>
      </c>
      <c r="AW162" s="14" t="s">
        <v>32</v>
      </c>
      <c r="AX162" s="14" t="s">
        <v>75</v>
      </c>
      <c r="AY162" s="252" t="s">
        <v>160</v>
      </c>
    </row>
    <row r="163" spans="1:65" s="2" customFormat="1" ht="21.75" customHeight="1">
      <c r="A163" s="32"/>
      <c r="B163" s="33"/>
      <c r="C163" s="218" t="s">
        <v>205</v>
      </c>
      <c r="D163" s="218" t="s">
        <v>162</v>
      </c>
      <c r="E163" s="219" t="s">
        <v>286</v>
      </c>
      <c r="F163" s="220" t="s">
        <v>287</v>
      </c>
      <c r="G163" s="221" t="s">
        <v>165</v>
      </c>
      <c r="H163" s="222">
        <v>65.95</v>
      </c>
      <c r="I163" s="223">
        <v>24.2</v>
      </c>
      <c r="J163" s="223">
        <f>ROUND(I163*H163,2)</f>
        <v>1595.99</v>
      </c>
      <c r="K163" s="220" t="s">
        <v>173</v>
      </c>
      <c r="L163" s="38"/>
      <c r="M163" s="224" t="s">
        <v>1</v>
      </c>
      <c r="N163" s="225" t="s">
        <v>40</v>
      </c>
      <c r="O163" s="226">
        <v>0.028</v>
      </c>
      <c r="P163" s="226">
        <f>O163*H163</f>
        <v>1.8466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28" t="s">
        <v>166</v>
      </c>
      <c r="AT163" s="228" t="s">
        <v>162</v>
      </c>
      <c r="AU163" s="228" t="s">
        <v>84</v>
      </c>
      <c r="AY163" s="17" t="s">
        <v>160</v>
      </c>
      <c r="BE163" s="229">
        <f>IF(N163="základní",J163,0)</f>
        <v>1595.99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7" t="s">
        <v>82</v>
      </c>
      <c r="BK163" s="229">
        <f>ROUND(I163*H163,2)</f>
        <v>1595.99</v>
      </c>
      <c r="BL163" s="17" t="s">
        <v>166</v>
      </c>
      <c r="BM163" s="228" t="s">
        <v>460</v>
      </c>
    </row>
    <row r="164" spans="1:47" s="2" customFormat="1" ht="12">
      <c r="A164" s="32"/>
      <c r="B164" s="33"/>
      <c r="C164" s="34"/>
      <c r="D164" s="232" t="s">
        <v>175</v>
      </c>
      <c r="E164" s="34"/>
      <c r="F164" s="241" t="s">
        <v>289</v>
      </c>
      <c r="G164" s="34"/>
      <c r="H164" s="34"/>
      <c r="I164" s="34"/>
      <c r="J164" s="34"/>
      <c r="K164" s="34"/>
      <c r="L164" s="38"/>
      <c r="M164" s="242"/>
      <c r="N164" s="243"/>
      <c r="O164" s="84"/>
      <c r="P164" s="84"/>
      <c r="Q164" s="84"/>
      <c r="R164" s="84"/>
      <c r="S164" s="84"/>
      <c r="T164" s="85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175</v>
      </c>
      <c r="AU164" s="17" t="s">
        <v>84</v>
      </c>
    </row>
    <row r="165" spans="1:51" s="13" customFormat="1" ht="12">
      <c r="A165" s="13"/>
      <c r="B165" s="230"/>
      <c r="C165" s="231"/>
      <c r="D165" s="232" t="s">
        <v>168</v>
      </c>
      <c r="E165" s="233" t="s">
        <v>1</v>
      </c>
      <c r="F165" s="234" t="s">
        <v>461</v>
      </c>
      <c r="G165" s="231"/>
      <c r="H165" s="235">
        <v>65.95</v>
      </c>
      <c r="I165" s="231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0" t="s">
        <v>168</v>
      </c>
      <c r="AU165" s="240" t="s">
        <v>84</v>
      </c>
      <c r="AV165" s="13" t="s">
        <v>84</v>
      </c>
      <c r="AW165" s="13" t="s">
        <v>32</v>
      </c>
      <c r="AX165" s="13" t="s">
        <v>82</v>
      </c>
      <c r="AY165" s="240" t="s">
        <v>160</v>
      </c>
    </row>
    <row r="166" spans="1:51" s="14" customFormat="1" ht="12">
      <c r="A166" s="14"/>
      <c r="B166" s="244"/>
      <c r="C166" s="245"/>
      <c r="D166" s="232" t="s">
        <v>168</v>
      </c>
      <c r="E166" s="246" t="s">
        <v>1</v>
      </c>
      <c r="F166" s="247" t="s">
        <v>184</v>
      </c>
      <c r="G166" s="245"/>
      <c r="H166" s="246" t="s">
        <v>1</v>
      </c>
      <c r="I166" s="245"/>
      <c r="J166" s="245"/>
      <c r="K166" s="245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168</v>
      </c>
      <c r="AU166" s="252" t="s">
        <v>84</v>
      </c>
      <c r="AV166" s="14" t="s">
        <v>82</v>
      </c>
      <c r="AW166" s="14" t="s">
        <v>32</v>
      </c>
      <c r="AX166" s="14" t="s">
        <v>75</v>
      </c>
      <c r="AY166" s="252" t="s">
        <v>160</v>
      </c>
    </row>
    <row r="167" spans="1:65" s="2" customFormat="1" ht="21.75" customHeight="1">
      <c r="A167" s="32"/>
      <c r="B167" s="33"/>
      <c r="C167" s="218" t="s">
        <v>272</v>
      </c>
      <c r="D167" s="218" t="s">
        <v>162</v>
      </c>
      <c r="E167" s="219" t="s">
        <v>292</v>
      </c>
      <c r="F167" s="220" t="s">
        <v>293</v>
      </c>
      <c r="G167" s="221" t="s">
        <v>165</v>
      </c>
      <c r="H167" s="222">
        <v>212.775</v>
      </c>
      <c r="I167" s="223">
        <v>69.6</v>
      </c>
      <c r="J167" s="223">
        <f>ROUND(I167*H167,2)</f>
        <v>14809.14</v>
      </c>
      <c r="K167" s="220" t="s">
        <v>173</v>
      </c>
      <c r="L167" s="38"/>
      <c r="M167" s="224" t="s">
        <v>1</v>
      </c>
      <c r="N167" s="225" t="s">
        <v>40</v>
      </c>
      <c r="O167" s="226">
        <v>0.08</v>
      </c>
      <c r="P167" s="226">
        <f>O167*H167</f>
        <v>17.022000000000002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28" t="s">
        <v>166</v>
      </c>
      <c r="AT167" s="228" t="s">
        <v>162</v>
      </c>
      <c r="AU167" s="228" t="s">
        <v>84</v>
      </c>
      <c r="AY167" s="17" t="s">
        <v>160</v>
      </c>
      <c r="BE167" s="229">
        <f>IF(N167="základní",J167,0)</f>
        <v>14809.14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7" t="s">
        <v>82</v>
      </c>
      <c r="BK167" s="229">
        <f>ROUND(I167*H167,2)</f>
        <v>14809.14</v>
      </c>
      <c r="BL167" s="17" t="s">
        <v>166</v>
      </c>
      <c r="BM167" s="228" t="s">
        <v>462</v>
      </c>
    </row>
    <row r="168" spans="1:47" s="2" customFormat="1" ht="12">
      <c r="A168" s="32"/>
      <c r="B168" s="33"/>
      <c r="C168" s="34"/>
      <c r="D168" s="232" t="s">
        <v>175</v>
      </c>
      <c r="E168" s="34"/>
      <c r="F168" s="241" t="s">
        <v>295</v>
      </c>
      <c r="G168" s="34"/>
      <c r="H168" s="34"/>
      <c r="I168" s="34"/>
      <c r="J168" s="34"/>
      <c r="K168" s="34"/>
      <c r="L168" s="38"/>
      <c r="M168" s="242"/>
      <c r="N168" s="243"/>
      <c r="O168" s="84"/>
      <c r="P168" s="84"/>
      <c r="Q168" s="84"/>
      <c r="R168" s="84"/>
      <c r="S168" s="84"/>
      <c r="T168" s="85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175</v>
      </c>
      <c r="AU168" s="17" t="s">
        <v>84</v>
      </c>
    </row>
    <row r="169" spans="1:51" s="13" customFormat="1" ht="12">
      <c r="A169" s="13"/>
      <c r="B169" s="230"/>
      <c r="C169" s="231"/>
      <c r="D169" s="232" t="s">
        <v>168</v>
      </c>
      <c r="E169" s="233" t="s">
        <v>1</v>
      </c>
      <c r="F169" s="234" t="s">
        <v>463</v>
      </c>
      <c r="G169" s="231"/>
      <c r="H169" s="235">
        <v>212.775</v>
      </c>
      <c r="I169" s="231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0" t="s">
        <v>168</v>
      </c>
      <c r="AU169" s="240" t="s">
        <v>84</v>
      </c>
      <c r="AV169" s="13" t="s">
        <v>84</v>
      </c>
      <c r="AW169" s="13" t="s">
        <v>32</v>
      </c>
      <c r="AX169" s="13" t="s">
        <v>82</v>
      </c>
      <c r="AY169" s="240" t="s">
        <v>160</v>
      </c>
    </row>
    <row r="170" spans="1:51" s="14" customFormat="1" ht="12">
      <c r="A170" s="14"/>
      <c r="B170" s="244"/>
      <c r="C170" s="245"/>
      <c r="D170" s="232" t="s">
        <v>168</v>
      </c>
      <c r="E170" s="246" t="s">
        <v>1</v>
      </c>
      <c r="F170" s="247" t="s">
        <v>184</v>
      </c>
      <c r="G170" s="245"/>
      <c r="H170" s="246" t="s">
        <v>1</v>
      </c>
      <c r="I170" s="245"/>
      <c r="J170" s="245"/>
      <c r="K170" s="245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168</v>
      </c>
      <c r="AU170" s="252" t="s">
        <v>84</v>
      </c>
      <c r="AV170" s="14" t="s">
        <v>82</v>
      </c>
      <c r="AW170" s="14" t="s">
        <v>32</v>
      </c>
      <c r="AX170" s="14" t="s">
        <v>75</v>
      </c>
      <c r="AY170" s="252" t="s">
        <v>160</v>
      </c>
    </row>
    <row r="171" spans="1:65" s="2" customFormat="1" ht="21.75" customHeight="1">
      <c r="A171" s="32"/>
      <c r="B171" s="33"/>
      <c r="C171" s="218" t="s">
        <v>279</v>
      </c>
      <c r="D171" s="218" t="s">
        <v>162</v>
      </c>
      <c r="E171" s="219" t="s">
        <v>298</v>
      </c>
      <c r="F171" s="220" t="s">
        <v>299</v>
      </c>
      <c r="G171" s="221" t="s">
        <v>165</v>
      </c>
      <c r="H171" s="222">
        <v>70.925</v>
      </c>
      <c r="I171" s="223">
        <v>106</v>
      </c>
      <c r="J171" s="223">
        <f>ROUND(I171*H171,2)</f>
        <v>7518.05</v>
      </c>
      <c r="K171" s="220" t="s">
        <v>173</v>
      </c>
      <c r="L171" s="38"/>
      <c r="M171" s="224" t="s">
        <v>1</v>
      </c>
      <c r="N171" s="225" t="s">
        <v>40</v>
      </c>
      <c r="O171" s="226">
        <v>0.119</v>
      </c>
      <c r="P171" s="226">
        <f>O171*H171</f>
        <v>8.440074999999998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28" t="s">
        <v>166</v>
      </c>
      <c r="AT171" s="228" t="s">
        <v>162</v>
      </c>
      <c r="AU171" s="228" t="s">
        <v>84</v>
      </c>
      <c r="AY171" s="17" t="s">
        <v>160</v>
      </c>
      <c r="BE171" s="229">
        <f>IF(N171="základní",J171,0)</f>
        <v>7518.05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7" t="s">
        <v>82</v>
      </c>
      <c r="BK171" s="229">
        <f>ROUND(I171*H171,2)</f>
        <v>7518.05</v>
      </c>
      <c r="BL171" s="17" t="s">
        <v>166</v>
      </c>
      <c r="BM171" s="228" t="s">
        <v>464</v>
      </c>
    </row>
    <row r="172" spans="1:47" s="2" customFormat="1" ht="12">
      <c r="A172" s="32"/>
      <c r="B172" s="33"/>
      <c r="C172" s="34"/>
      <c r="D172" s="232" t="s">
        <v>175</v>
      </c>
      <c r="E172" s="34"/>
      <c r="F172" s="241" t="s">
        <v>301</v>
      </c>
      <c r="G172" s="34"/>
      <c r="H172" s="34"/>
      <c r="I172" s="34"/>
      <c r="J172" s="34"/>
      <c r="K172" s="34"/>
      <c r="L172" s="38"/>
      <c r="M172" s="242"/>
      <c r="N172" s="243"/>
      <c r="O172" s="84"/>
      <c r="P172" s="84"/>
      <c r="Q172" s="84"/>
      <c r="R172" s="84"/>
      <c r="S172" s="84"/>
      <c r="T172" s="85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175</v>
      </c>
      <c r="AU172" s="17" t="s">
        <v>84</v>
      </c>
    </row>
    <row r="173" spans="1:51" s="13" customFormat="1" ht="12">
      <c r="A173" s="13"/>
      <c r="B173" s="230"/>
      <c r="C173" s="231"/>
      <c r="D173" s="232" t="s">
        <v>168</v>
      </c>
      <c r="E173" s="233" t="s">
        <v>1</v>
      </c>
      <c r="F173" s="234" t="s">
        <v>465</v>
      </c>
      <c r="G173" s="231"/>
      <c r="H173" s="235">
        <v>70.925</v>
      </c>
      <c r="I173" s="231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0" t="s">
        <v>168</v>
      </c>
      <c r="AU173" s="240" t="s">
        <v>84</v>
      </c>
      <c r="AV173" s="13" t="s">
        <v>84</v>
      </c>
      <c r="AW173" s="13" t="s">
        <v>32</v>
      </c>
      <c r="AX173" s="13" t="s">
        <v>82</v>
      </c>
      <c r="AY173" s="240" t="s">
        <v>160</v>
      </c>
    </row>
    <row r="174" spans="1:51" s="14" customFormat="1" ht="12">
      <c r="A174" s="14"/>
      <c r="B174" s="244"/>
      <c r="C174" s="245"/>
      <c r="D174" s="232" t="s">
        <v>168</v>
      </c>
      <c r="E174" s="246" t="s">
        <v>1</v>
      </c>
      <c r="F174" s="247" t="s">
        <v>184</v>
      </c>
      <c r="G174" s="245"/>
      <c r="H174" s="246" t="s">
        <v>1</v>
      </c>
      <c r="I174" s="245"/>
      <c r="J174" s="245"/>
      <c r="K174" s="245"/>
      <c r="L174" s="248"/>
      <c r="M174" s="249"/>
      <c r="N174" s="250"/>
      <c r="O174" s="250"/>
      <c r="P174" s="250"/>
      <c r="Q174" s="250"/>
      <c r="R174" s="250"/>
      <c r="S174" s="250"/>
      <c r="T174" s="25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2" t="s">
        <v>168</v>
      </c>
      <c r="AU174" s="252" t="s">
        <v>84</v>
      </c>
      <c r="AV174" s="14" t="s">
        <v>82</v>
      </c>
      <c r="AW174" s="14" t="s">
        <v>32</v>
      </c>
      <c r="AX174" s="14" t="s">
        <v>75</v>
      </c>
      <c r="AY174" s="252" t="s">
        <v>160</v>
      </c>
    </row>
    <row r="175" spans="1:63" s="12" customFormat="1" ht="22.8" customHeight="1">
      <c r="A175" s="12"/>
      <c r="B175" s="203"/>
      <c r="C175" s="204"/>
      <c r="D175" s="205" t="s">
        <v>74</v>
      </c>
      <c r="E175" s="216" t="s">
        <v>166</v>
      </c>
      <c r="F175" s="216" t="s">
        <v>320</v>
      </c>
      <c r="G175" s="204"/>
      <c r="H175" s="204"/>
      <c r="I175" s="204"/>
      <c r="J175" s="217">
        <f>BK175</f>
        <v>376733.19999999995</v>
      </c>
      <c r="K175" s="204"/>
      <c r="L175" s="208"/>
      <c r="M175" s="209"/>
      <c r="N175" s="210"/>
      <c r="O175" s="210"/>
      <c r="P175" s="211">
        <f>SUM(P176:P194)</f>
        <v>396.89842000000004</v>
      </c>
      <c r="Q175" s="210"/>
      <c r="R175" s="211">
        <f>SUM(R176:R194)</f>
        <v>285.25815839999996</v>
      </c>
      <c r="S175" s="210"/>
      <c r="T175" s="212">
        <f>SUM(T176:T194)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3" t="s">
        <v>82</v>
      </c>
      <c r="AT175" s="214" t="s">
        <v>74</v>
      </c>
      <c r="AU175" s="214" t="s">
        <v>82</v>
      </c>
      <c r="AY175" s="213" t="s">
        <v>160</v>
      </c>
      <c r="BK175" s="215">
        <f>SUM(BK176:BK194)</f>
        <v>376733.19999999995</v>
      </c>
    </row>
    <row r="176" spans="1:65" s="2" customFormat="1" ht="16.5" customHeight="1">
      <c r="A176" s="32"/>
      <c r="B176" s="33"/>
      <c r="C176" s="218" t="s">
        <v>285</v>
      </c>
      <c r="D176" s="218" t="s">
        <v>162</v>
      </c>
      <c r="E176" s="219" t="s">
        <v>385</v>
      </c>
      <c r="F176" s="220" t="s">
        <v>386</v>
      </c>
      <c r="G176" s="221" t="s">
        <v>165</v>
      </c>
      <c r="H176" s="222">
        <v>213</v>
      </c>
      <c r="I176" s="223">
        <v>132</v>
      </c>
      <c r="J176" s="223">
        <f>ROUND(I176*H176,2)</f>
        <v>28116</v>
      </c>
      <c r="K176" s="220" t="s">
        <v>173</v>
      </c>
      <c r="L176" s="38"/>
      <c r="M176" s="224" t="s">
        <v>1</v>
      </c>
      <c r="N176" s="225" t="s">
        <v>40</v>
      </c>
      <c r="O176" s="226">
        <v>0.178</v>
      </c>
      <c r="P176" s="226">
        <f>O176*H176</f>
        <v>37.914</v>
      </c>
      <c r="Q176" s="226">
        <v>0.21252</v>
      </c>
      <c r="R176" s="226">
        <f>Q176*H176</f>
        <v>45.26676</v>
      </c>
      <c r="S176" s="226">
        <v>0</v>
      </c>
      <c r="T176" s="227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28" t="s">
        <v>166</v>
      </c>
      <c r="AT176" s="228" t="s">
        <v>162</v>
      </c>
      <c r="AU176" s="228" t="s">
        <v>84</v>
      </c>
      <c r="AY176" s="17" t="s">
        <v>160</v>
      </c>
      <c r="BE176" s="229">
        <f>IF(N176="základní",J176,0)</f>
        <v>28116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7" t="s">
        <v>82</v>
      </c>
      <c r="BK176" s="229">
        <f>ROUND(I176*H176,2)</f>
        <v>28116</v>
      </c>
      <c r="BL176" s="17" t="s">
        <v>166</v>
      </c>
      <c r="BM176" s="228" t="s">
        <v>466</v>
      </c>
    </row>
    <row r="177" spans="1:47" s="2" customFormat="1" ht="12">
      <c r="A177" s="32"/>
      <c r="B177" s="33"/>
      <c r="C177" s="34"/>
      <c r="D177" s="232" t="s">
        <v>175</v>
      </c>
      <c r="E177" s="34"/>
      <c r="F177" s="241" t="s">
        <v>388</v>
      </c>
      <c r="G177" s="34"/>
      <c r="H177" s="34"/>
      <c r="I177" s="34"/>
      <c r="J177" s="34"/>
      <c r="K177" s="34"/>
      <c r="L177" s="38"/>
      <c r="M177" s="242"/>
      <c r="N177" s="243"/>
      <c r="O177" s="84"/>
      <c r="P177" s="84"/>
      <c r="Q177" s="84"/>
      <c r="R177" s="84"/>
      <c r="S177" s="84"/>
      <c r="T177" s="85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175</v>
      </c>
      <c r="AU177" s="17" t="s">
        <v>84</v>
      </c>
    </row>
    <row r="178" spans="1:51" s="13" customFormat="1" ht="12">
      <c r="A178" s="13"/>
      <c r="B178" s="230"/>
      <c r="C178" s="231"/>
      <c r="D178" s="232" t="s">
        <v>168</v>
      </c>
      <c r="E178" s="233" t="s">
        <v>1</v>
      </c>
      <c r="F178" s="234" t="s">
        <v>467</v>
      </c>
      <c r="G178" s="231"/>
      <c r="H178" s="235">
        <v>213</v>
      </c>
      <c r="I178" s="231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168</v>
      </c>
      <c r="AU178" s="240" t="s">
        <v>84</v>
      </c>
      <c r="AV178" s="13" t="s">
        <v>84</v>
      </c>
      <c r="AW178" s="13" t="s">
        <v>32</v>
      </c>
      <c r="AX178" s="13" t="s">
        <v>82</v>
      </c>
      <c r="AY178" s="240" t="s">
        <v>160</v>
      </c>
    </row>
    <row r="179" spans="1:51" s="14" customFormat="1" ht="12">
      <c r="A179" s="14"/>
      <c r="B179" s="244"/>
      <c r="C179" s="245"/>
      <c r="D179" s="232" t="s">
        <v>168</v>
      </c>
      <c r="E179" s="246" t="s">
        <v>1</v>
      </c>
      <c r="F179" s="247" t="s">
        <v>468</v>
      </c>
      <c r="G179" s="245"/>
      <c r="H179" s="246" t="s">
        <v>1</v>
      </c>
      <c r="I179" s="245"/>
      <c r="J179" s="245"/>
      <c r="K179" s="245"/>
      <c r="L179" s="248"/>
      <c r="M179" s="249"/>
      <c r="N179" s="250"/>
      <c r="O179" s="250"/>
      <c r="P179" s="250"/>
      <c r="Q179" s="250"/>
      <c r="R179" s="250"/>
      <c r="S179" s="250"/>
      <c r="T179" s="25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2" t="s">
        <v>168</v>
      </c>
      <c r="AU179" s="252" t="s">
        <v>84</v>
      </c>
      <c r="AV179" s="14" t="s">
        <v>82</v>
      </c>
      <c r="AW179" s="14" t="s">
        <v>32</v>
      </c>
      <c r="AX179" s="14" t="s">
        <v>75</v>
      </c>
      <c r="AY179" s="252" t="s">
        <v>160</v>
      </c>
    </row>
    <row r="180" spans="1:65" s="2" customFormat="1" ht="21.75" customHeight="1">
      <c r="A180" s="32"/>
      <c r="B180" s="33"/>
      <c r="C180" s="218" t="s">
        <v>291</v>
      </c>
      <c r="D180" s="218" t="s">
        <v>162</v>
      </c>
      <c r="E180" s="219" t="s">
        <v>391</v>
      </c>
      <c r="F180" s="220" t="s">
        <v>392</v>
      </c>
      <c r="G180" s="221" t="s">
        <v>195</v>
      </c>
      <c r="H180" s="222">
        <v>50.3</v>
      </c>
      <c r="I180" s="223">
        <v>2530</v>
      </c>
      <c r="J180" s="223">
        <f>ROUND(I180*H180,2)</f>
        <v>127259</v>
      </c>
      <c r="K180" s="220" t="s">
        <v>173</v>
      </c>
      <c r="L180" s="38"/>
      <c r="M180" s="224" t="s">
        <v>1</v>
      </c>
      <c r="N180" s="225" t="s">
        <v>40</v>
      </c>
      <c r="O180" s="226">
        <v>1.936</v>
      </c>
      <c r="P180" s="226">
        <f>O180*H180</f>
        <v>97.3808</v>
      </c>
      <c r="Q180" s="226">
        <v>1.9968</v>
      </c>
      <c r="R180" s="226">
        <f>Q180*H180</f>
        <v>100.43903999999999</v>
      </c>
      <c r="S180" s="226">
        <v>0</v>
      </c>
      <c r="T180" s="227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28" t="s">
        <v>166</v>
      </c>
      <c r="AT180" s="228" t="s">
        <v>162</v>
      </c>
      <c r="AU180" s="228" t="s">
        <v>84</v>
      </c>
      <c r="AY180" s="17" t="s">
        <v>160</v>
      </c>
      <c r="BE180" s="229">
        <f>IF(N180="základní",J180,0)</f>
        <v>127259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7" t="s">
        <v>82</v>
      </c>
      <c r="BK180" s="229">
        <f>ROUND(I180*H180,2)</f>
        <v>127259</v>
      </c>
      <c r="BL180" s="17" t="s">
        <v>166</v>
      </c>
      <c r="BM180" s="228" t="s">
        <v>469</v>
      </c>
    </row>
    <row r="181" spans="1:47" s="2" customFormat="1" ht="12">
      <c r="A181" s="32"/>
      <c r="B181" s="33"/>
      <c r="C181" s="34"/>
      <c r="D181" s="232" t="s">
        <v>175</v>
      </c>
      <c r="E181" s="34"/>
      <c r="F181" s="241" t="s">
        <v>394</v>
      </c>
      <c r="G181" s="34"/>
      <c r="H181" s="34"/>
      <c r="I181" s="34"/>
      <c r="J181" s="34"/>
      <c r="K181" s="34"/>
      <c r="L181" s="38"/>
      <c r="M181" s="242"/>
      <c r="N181" s="243"/>
      <c r="O181" s="84"/>
      <c r="P181" s="84"/>
      <c r="Q181" s="84"/>
      <c r="R181" s="84"/>
      <c r="S181" s="84"/>
      <c r="T181" s="85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175</v>
      </c>
      <c r="AU181" s="17" t="s">
        <v>84</v>
      </c>
    </row>
    <row r="182" spans="1:51" s="13" customFormat="1" ht="12">
      <c r="A182" s="13"/>
      <c r="B182" s="230"/>
      <c r="C182" s="231"/>
      <c r="D182" s="232" t="s">
        <v>168</v>
      </c>
      <c r="E182" s="233" t="s">
        <v>1</v>
      </c>
      <c r="F182" s="234" t="s">
        <v>470</v>
      </c>
      <c r="G182" s="231"/>
      <c r="H182" s="235">
        <v>50.3</v>
      </c>
      <c r="I182" s="231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168</v>
      </c>
      <c r="AU182" s="240" t="s">
        <v>84</v>
      </c>
      <c r="AV182" s="13" t="s">
        <v>84</v>
      </c>
      <c r="AW182" s="13" t="s">
        <v>32</v>
      </c>
      <c r="AX182" s="13" t="s">
        <v>82</v>
      </c>
      <c r="AY182" s="240" t="s">
        <v>160</v>
      </c>
    </row>
    <row r="183" spans="1:51" s="14" customFormat="1" ht="12">
      <c r="A183" s="14"/>
      <c r="B183" s="244"/>
      <c r="C183" s="245"/>
      <c r="D183" s="232" t="s">
        <v>168</v>
      </c>
      <c r="E183" s="246" t="s">
        <v>1</v>
      </c>
      <c r="F183" s="247" t="s">
        <v>468</v>
      </c>
      <c r="G183" s="245"/>
      <c r="H183" s="246" t="s">
        <v>1</v>
      </c>
      <c r="I183" s="245"/>
      <c r="J183" s="245"/>
      <c r="K183" s="245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168</v>
      </c>
      <c r="AU183" s="252" t="s">
        <v>84</v>
      </c>
      <c r="AV183" s="14" t="s">
        <v>82</v>
      </c>
      <c r="AW183" s="14" t="s">
        <v>32</v>
      </c>
      <c r="AX183" s="14" t="s">
        <v>75</v>
      </c>
      <c r="AY183" s="252" t="s">
        <v>160</v>
      </c>
    </row>
    <row r="184" spans="1:65" s="2" customFormat="1" ht="21.75" customHeight="1">
      <c r="A184" s="32"/>
      <c r="B184" s="33"/>
      <c r="C184" s="218" t="s">
        <v>297</v>
      </c>
      <c r="D184" s="218" t="s">
        <v>162</v>
      </c>
      <c r="E184" s="219" t="s">
        <v>471</v>
      </c>
      <c r="F184" s="220" t="s">
        <v>472</v>
      </c>
      <c r="G184" s="221" t="s">
        <v>195</v>
      </c>
      <c r="H184" s="222">
        <v>69.888</v>
      </c>
      <c r="I184" s="223">
        <v>2710</v>
      </c>
      <c r="J184" s="223">
        <f>ROUND(I184*H184,2)</f>
        <v>189396.48</v>
      </c>
      <c r="K184" s="220" t="s">
        <v>173</v>
      </c>
      <c r="L184" s="38"/>
      <c r="M184" s="224" t="s">
        <v>1</v>
      </c>
      <c r="N184" s="225" t="s">
        <v>40</v>
      </c>
      <c r="O184" s="226">
        <v>2.35</v>
      </c>
      <c r="P184" s="226">
        <f>O184*H184</f>
        <v>164.23680000000002</v>
      </c>
      <c r="Q184" s="226">
        <v>1.9968</v>
      </c>
      <c r="R184" s="226">
        <f>Q184*H184</f>
        <v>139.5523584</v>
      </c>
      <c r="S184" s="226">
        <v>0</v>
      </c>
      <c r="T184" s="22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28" t="s">
        <v>166</v>
      </c>
      <c r="AT184" s="228" t="s">
        <v>162</v>
      </c>
      <c r="AU184" s="228" t="s">
        <v>84</v>
      </c>
      <c r="AY184" s="17" t="s">
        <v>160</v>
      </c>
      <c r="BE184" s="229">
        <f>IF(N184="základní",J184,0)</f>
        <v>189396.48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7" t="s">
        <v>82</v>
      </c>
      <c r="BK184" s="229">
        <f>ROUND(I184*H184,2)</f>
        <v>189396.48</v>
      </c>
      <c r="BL184" s="17" t="s">
        <v>166</v>
      </c>
      <c r="BM184" s="228" t="s">
        <v>473</v>
      </c>
    </row>
    <row r="185" spans="1:47" s="2" customFormat="1" ht="12">
      <c r="A185" s="32"/>
      <c r="B185" s="33"/>
      <c r="C185" s="34"/>
      <c r="D185" s="232" t="s">
        <v>175</v>
      </c>
      <c r="E185" s="34"/>
      <c r="F185" s="241" t="s">
        <v>474</v>
      </c>
      <c r="G185" s="34"/>
      <c r="H185" s="34"/>
      <c r="I185" s="34"/>
      <c r="J185" s="34"/>
      <c r="K185" s="34"/>
      <c r="L185" s="38"/>
      <c r="M185" s="242"/>
      <c r="N185" s="243"/>
      <c r="O185" s="84"/>
      <c r="P185" s="84"/>
      <c r="Q185" s="84"/>
      <c r="R185" s="84"/>
      <c r="S185" s="84"/>
      <c r="T185" s="85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175</v>
      </c>
      <c r="AU185" s="17" t="s">
        <v>84</v>
      </c>
    </row>
    <row r="186" spans="1:51" s="13" customFormat="1" ht="12">
      <c r="A186" s="13"/>
      <c r="B186" s="230"/>
      <c r="C186" s="231"/>
      <c r="D186" s="232" t="s">
        <v>168</v>
      </c>
      <c r="E186" s="233" t="s">
        <v>1</v>
      </c>
      <c r="F186" s="234" t="s">
        <v>475</v>
      </c>
      <c r="G186" s="231"/>
      <c r="H186" s="235">
        <v>63.5</v>
      </c>
      <c r="I186" s="231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0" t="s">
        <v>168</v>
      </c>
      <c r="AU186" s="240" t="s">
        <v>84</v>
      </c>
      <c r="AV186" s="13" t="s">
        <v>84</v>
      </c>
      <c r="AW186" s="13" t="s">
        <v>32</v>
      </c>
      <c r="AX186" s="13" t="s">
        <v>75</v>
      </c>
      <c r="AY186" s="240" t="s">
        <v>160</v>
      </c>
    </row>
    <row r="187" spans="1:51" s="14" customFormat="1" ht="12">
      <c r="A187" s="14"/>
      <c r="B187" s="244"/>
      <c r="C187" s="245"/>
      <c r="D187" s="232" t="s">
        <v>168</v>
      </c>
      <c r="E187" s="246" t="s">
        <v>1</v>
      </c>
      <c r="F187" s="247" t="s">
        <v>476</v>
      </c>
      <c r="G187" s="245"/>
      <c r="H187" s="246" t="s">
        <v>1</v>
      </c>
      <c r="I187" s="245"/>
      <c r="J187" s="245"/>
      <c r="K187" s="245"/>
      <c r="L187" s="248"/>
      <c r="M187" s="249"/>
      <c r="N187" s="250"/>
      <c r="O187" s="250"/>
      <c r="P187" s="250"/>
      <c r="Q187" s="250"/>
      <c r="R187" s="250"/>
      <c r="S187" s="250"/>
      <c r="T187" s="25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2" t="s">
        <v>168</v>
      </c>
      <c r="AU187" s="252" t="s">
        <v>84</v>
      </c>
      <c r="AV187" s="14" t="s">
        <v>82</v>
      </c>
      <c r="AW187" s="14" t="s">
        <v>32</v>
      </c>
      <c r="AX187" s="14" t="s">
        <v>75</v>
      </c>
      <c r="AY187" s="252" t="s">
        <v>160</v>
      </c>
    </row>
    <row r="188" spans="1:51" s="13" customFormat="1" ht="12">
      <c r="A188" s="13"/>
      <c r="B188" s="230"/>
      <c r="C188" s="231"/>
      <c r="D188" s="232" t="s">
        <v>168</v>
      </c>
      <c r="E188" s="233" t="s">
        <v>1</v>
      </c>
      <c r="F188" s="234" t="s">
        <v>477</v>
      </c>
      <c r="G188" s="231"/>
      <c r="H188" s="235">
        <v>6.388</v>
      </c>
      <c r="I188" s="231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0" t="s">
        <v>168</v>
      </c>
      <c r="AU188" s="240" t="s">
        <v>84</v>
      </c>
      <c r="AV188" s="13" t="s">
        <v>84</v>
      </c>
      <c r="AW188" s="13" t="s">
        <v>32</v>
      </c>
      <c r="AX188" s="13" t="s">
        <v>75</v>
      </c>
      <c r="AY188" s="240" t="s">
        <v>160</v>
      </c>
    </row>
    <row r="189" spans="1:51" s="14" customFormat="1" ht="12">
      <c r="A189" s="14"/>
      <c r="B189" s="244"/>
      <c r="C189" s="245"/>
      <c r="D189" s="232" t="s">
        <v>168</v>
      </c>
      <c r="E189" s="246" t="s">
        <v>1</v>
      </c>
      <c r="F189" s="247" t="s">
        <v>478</v>
      </c>
      <c r="G189" s="245"/>
      <c r="H189" s="246" t="s">
        <v>1</v>
      </c>
      <c r="I189" s="245"/>
      <c r="J189" s="245"/>
      <c r="K189" s="245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168</v>
      </c>
      <c r="AU189" s="252" t="s">
        <v>84</v>
      </c>
      <c r="AV189" s="14" t="s">
        <v>82</v>
      </c>
      <c r="AW189" s="14" t="s">
        <v>32</v>
      </c>
      <c r="AX189" s="14" t="s">
        <v>75</v>
      </c>
      <c r="AY189" s="252" t="s">
        <v>160</v>
      </c>
    </row>
    <row r="190" spans="1:51" s="15" customFormat="1" ht="12">
      <c r="A190" s="15"/>
      <c r="B190" s="260"/>
      <c r="C190" s="261"/>
      <c r="D190" s="232" t="s">
        <v>168</v>
      </c>
      <c r="E190" s="262" t="s">
        <v>1</v>
      </c>
      <c r="F190" s="263" t="s">
        <v>433</v>
      </c>
      <c r="G190" s="261"/>
      <c r="H190" s="264">
        <v>69.888</v>
      </c>
      <c r="I190" s="261"/>
      <c r="J190" s="261"/>
      <c r="K190" s="261"/>
      <c r="L190" s="265"/>
      <c r="M190" s="266"/>
      <c r="N190" s="267"/>
      <c r="O190" s="267"/>
      <c r="P190" s="267"/>
      <c r="Q190" s="267"/>
      <c r="R190" s="267"/>
      <c r="S190" s="267"/>
      <c r="T190" s="268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9" t="s">
        <v>168</v>
      </c>
      <c r="AU190" s="269" t="s">
        <v>84</v>
      </c>
      <c r="AV190" s="15" t="s">
        <v>166</v>
      </c>
      <c r="AW190" s="15" t="s">
        <v>32</v>
      </c>
      <c r="AX190" s="15" t="s">
        <v>82</v>
      </c>
      <c r="AY190" s="269" t="s">
        <v>160</v>
      </c>
    </row>
    <row r="191" spans="1:65" s="2" customFormat="1" ht="16.5" customHeight="1">
      <c r="A191" s="32"/>
      <c r="B191" s="33"/>
      <c r="C191" s="218" t="s">
        <v>8</v>
      </c>
      <c r="D191" s="218" t="s">
        <v>162</v>
      </c>
      <c r="E191" s="219" t="s">
        <v>479</v>
      </c>
      <c r="F191" s="220" t="s">
        <v>480</v>
      </c>
      <c r="G191" s="221" t="s">
        <v>165</v>
      </c>
      <c r="H191" s="222">
        <v>211.667</v>
      </c>
      <c r="I191" s="223">
        <v>151</v>
      </c>
      <c r="J191" s="223">
        <f>ROUND(I191*H191,2)</f>
        <v>31961.72</v>
      </c>
      <c r="K191" s="220" t="s">
        <v>173</v>
      </c>
      <c r="L191" s="38"/>
      <c r="M191" s="224" t="s">
        <v>1</v>
      </c>
      <c r="N191" s="225" t="s">
        <v>40</v>
      </c>
      <c r="O191" s="226">
        <v>0.46</v>
      </c>
      <c r="P191" s="226">
        <f>O191*H191</f>
        <v>97.36682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28" t="s">
        <v>166</v>
      </c>
      <c r="AT191" s="228" t="s">
        <v>162</v>
      </c>
      <c r="AU191" s="228" t="s">
        <v>84</v>
      </c>
      <c r="AY191" s="17" t="s">
        <v>160</v>
      </c>
      <c r="BE191" s="229">
        <f>IF(N191="základní",J191,0)</f>
        <v>31961.72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7" t="s">
        <v>82</v>
      </c>
      <c r="BK191" s="229">
        <f>ROUND(I191*H191,2)</f>
        <v>31961.72</v>
      </c>
      <c r="BL191" s="17" t="s">
        <v>166</v>
      </c>
      <c r="BM191" s="228" t="s">
        <v>481</v>
      </c>
    </row>
    <row r="192" spans="1:47" s="2" customFormat="1" ht="12">
      <c r="A192" s="32"/>
      <c r="B192" s="33"/>
      <c r="C192" s="34"/>
      <c r="D192" s="232" t="s">
        <v>175</v>
      </c>
      <c r="E192" s="34"/>
      <c r="F192" s="241" t="s">
        <v>482</v>
      </c>
      <c r="G192" s="34"/>
      <c r="H192" s="34"/>
      <c r="I192" s="34"/>
      <c r="J192" s="34"/>
      <c r="K192" s="34"/>
      <c r="L192" s="38"/>
      <c r="M192" s="242"/>
      <c r="N192" s="243"/>
      <c r="O192" s="84"/>
      <c r="P192" s="84"/>
      <c r="Q192" s="84"/>
      <c r="R192" s="84"/>
      <c r="S192" s="84"/>
      <c r="T192" s="85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175</v>
      </c>
      <c r="AU192" s="17" t="s">
        <v>84</v>
      </c>
    </row>
    <row r="193" spans="1:51" s="13" customFormat="1" ht="12">
      <c r="A193" s="13"/>
      <c r="B193" s="230"/>
      <c r="C193" s="231"/>
      <c r="D193" s="232" t="s">
        <v>168</v>
      </c>
      <c r="E193" s="233" t="s">
        <v>1</v>
      </c>
      <c r="F193" s="234" t="s">
        <v>483</v>
      </c>
      <c r="G193" s="231"/>
      <c r="H193" s="235">
        <v>211.667</v>
      </c>
      <c r="I193" s="231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0" t="s">
        <v>168</v>
      </c>
      <c r="AU193" s="240" t="s">
        <v>84</v>
      </c>
      <c r="AV193" s="13" t="s">
        <v>84</v>
      </c>
      <c r="AW193" s="13" t="s">
        <v>32</v>
      </c>
      <c r="AX193" s="13" t="s">
        <v>82</v>
      </c>
      <c r="AY193" s="240" t="s">
        <v>160</v>
      </c>
    </row>
    <row r="194" spans="1:51" s="14" customFormat="1" ht="12">
      <c r="A194" s="14"/>
      <c r="B194" s="244"/>
      <c r="C194" s="245"/>
      <c r="D194" s="232" t="s">
        <v>168</v>
      </c>
      <c r="E194" s="246" t="s">
        <v>1</v>
      </c>
      <c r="F194" s="247" t="s">
        <v>476</v>
      </c>
      <c r="G194" s="245"/>
      <c r="H194" s="246" t="s">
        <v>1</v>
      </c>
      <c r="I194" s="245"/>
      <c r="J194" s="245"/>
      <c r="K194" s="245"/>
      <c r="L194" s="248"/>
      <c r="M194" s="249"/>
      <c r="N194" s="250"/>
      <c r="O194" s="250"/>
      <c r="P194" s="250"/>
      <c r="Q194" s="250"/>
      <c r="R194" s="250"/>
      <c r="S194" s="250"/>
      <c r="T194" s="25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2" t="s">
        <v>168</v>
      </c>
      <c r="AU194" s="252" t="s">
        <v>84</v>
      </c>
      <c r="AV194" s="14" t="s">
        <v>82</v>
      </c>
      <c r="AW194" s="14" t="s">
        <v>32</v>
      </c>
      <c r="AX194" s="14" t="s">
        <v>75</v>
      </c>
      <c r="AY194" s="252" t="s">
        <v>160</v>
      </c>
    </row>
    <row r="195" spans="1:63" s="12" customFormat="1" ht="22.8" customHeight="1">
      <c r="A195" s="12"/>
      <c r="B195" s="203"/>
      <c r="C195" s="204"/>
      <c r="D195" s="205" t="s">
        <v>74</v>
      </c>
      <c r="E195" s="216" t="s">
        <v>205</v>
      </c>
      <c r="F195" s="216" t="s">
        <v>206</v>
      </c>
      <c r="G195" s="204"/>
      <c r="H195" s="204"/>
      <c r="I195" s="204"/>
      <c r="J195" s="217">
        <f>BK195</f>
        <v>17318.4</v>
      </c>
      <c r="K195" s="204"/>
      <c r="L195" s="208"/>
      <c r="M195" s="209"/>
      <c r="N195" s="210"/>
      <c r="O195" s="210"/>
      <c r="P195" s="211">
        <f>SUM(P196:P199)</f>
        <v>26.240000000000002</v>
      </c>
      <c r="Q195" s="210"/>
      <c r="R195" s="211">
        <f>SUM(R196:R199)</f>
        <v>0.15416</v>
      </c>
      <c r="S195" s="210"/>
      <c r="T195" s="212">
        <f>SUM(T196:T199)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3" t="s">
        <v>82</v>
      </c>
      <c r="AT195" s="214" t="s">
        <v>74</v>
      </c>
      <c r="AU195" s="214" t="s">
        <v>82</v>
      </c>
      <c r="AY195" s="213" t="s">
        <v>160</v>
      </c>
      <c r="BK195" s="215">
        <f>SUM(BK196:BK199)</f>
        <v>17318.4</v>
      </c>
    </row>
    <row r="196" spans="1:65" s="2" customFormat="1" ht="21.75" customHeight="1">
      <c r="A196" s="32"/>
      <c r="B196" s="33"/>
      <c r="C196" s="218" t="s">
        <v>311</v>
      </c>
      <c r="D196" s="218" t="s">
        <v>162</v>
      </c>
      <c r="E196" s="219" t="s">
        <v>208</v>
      </c>
      <c r="F196" s="220" t="s">
        <v>209</v>
      </c>
      <c r="G196" s="221" t="s">
        <v>165</v>
      </c>
      <c r="H196" s="222">
        <v>328</v>
      </c>
      <c r="I196" s="223">
        <v>52.8</v>
      </c>
      <c r="J196" s="223">
        <f>ROUND(I196*H196,2)</f>
        <v>17318.4</v>
      </c>
      <c r="K196" s="220" t="s">
        <v>173</v>
      </c>
      <c r="L196" s="38"/>
      <c r="M196" s="224" t="s">
        <v>1</v>
      </c>
      <c r="N196" s="225" t="s">
        <v>40</v>
      </c>
      <c r="O196" s="226">
        <v>0.08</v>
      </c>
      <c r="P196" s="226">
        <f>O196*H196</f>
        <v>26.240000000000002</v>
      </c>
      <c r="Q196" s="226">
        <v>0.00047</v>
      </c>
      <c r="R196" s="226">
        <f>Q196*H196</f>
        <v>0.15416</v>
      </c>
      <c r="S196" s="226">
        <v>0</v>
      </c>
      <c r="T196" s="227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28" t="s">
        <v>166</v>
      </c>
      <c r="AT196" s="228" t="s">
        <v>162</v>
      </c>
      <c r="AU196" s="228" t="s">
        <v>84</v>
      </c>
      <c r="AY196" s="17" t="s">
        <v>160</v>
      </c>
      <c r="BE196" s="229">
        <f>IF(N196="základní",J196,0)</f>
        <v>17318.4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7" t="s">
        <v>82</v>
      </c>
      <c r="BK196" s="229">
        <f>ROUND(I196*H196,2)</f>
        <v>17318.4</v>
      </c>
      <c r="BL196" s="17" t="s">
        <v>166</v>
      </c>
      <c r="BM196" s="228" t="s">
        <v>484</v>
      </c>
    </row>
    <row r="197" spans="1:47" s="2" customFormat="1" ht="12">
      <c r="A197" s="32"/>
      <c r="B197" s="33"/>
      <c r="C197" s="34"/>
      <c r="D197" s="232" t="s">
        <v>175</v>
      </c>
      <c r="E197" s="34"/>
      <c r="F197" s="241" t="s">
        <v>211</v>
      </c>
      <c r="G197" s="34"/>
      <c r="H197" s="34"/>
      <c r="I197" s="34"/>
      <c r="J197" s="34"/>
      <c r="K197" s="34"/>
      <c r="L197" s="38"/>
      <c r="M197" s="242"/>
      <c r="N197" s="243"/>
      <c r="O197" s="84"/>
      <c r="P197" s="84"/>
      <c r="Q197" s="84"/>
      <c r="R197" s="84"/>
      <c r="S197" s="84"/>
      <c r="T197" s="85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175</v>
      </c>
      <c r="AU197" s="17" t="s">
        <v>84</v>
      </c>
    </row>
    <row r="198" spans="1:51" s="13" customFormat="1" ht="12">
      <c r="A198" s="13"/>
      <c r="B198" s="230"/>
      <c r="C198" s="231"/>
      <c r="D198" s="232" t="s">
        <v>168</v>
      </c>
      <c r="E198" s="233" t="s">
        <v>1</v>
      </c>
      <c r="F198" s="234" t="s">
        <v>485</v>
      </c>
      <c r="G198" s="231"/>
      <c r="H198" s="235">
        <v>328</v>
      </c>
      <c r="I198" s="231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0" t="s">
        <v>168</v>
      </c>
      <c r="AU198" s="240" t="s">
        <v>84</v>
      </c>
      <c r="AV198" s="13" t="s">
        <v>84</v>
      </c>
      <c r="AW198" s="13" t="s">
        <v>32</v>
      </c>
      <c r="AX198" s="13" t="s">
        <v>82</v>
      </c>
      <c r="AY198" s="240" t="s">
        <v>160</v>
      </c>
    </row>
    <row r="199" spans="1:51" s="14" customFormat="1" ht="12">
      <c r="A199" s="14"/>
      <c r="B199" s="244"/>
      <c r="C199" s="245"/>
      <c r="D199" s="232" t="s">
        <v>168</v>
      </c>
      <c r="E199" s="246" t="s">
        <v>1</v>
      </c>
      <c r="F199" s="247" t="s">
        <v>486</v>
      </c>
      <c r="G199" s="245"/>
      <c r="H199" s="246" t="s">
        <v>1</v>
      </c>
      <c r="I199" s="245"/>
      <c r="J199" s="245"/>
      <c r="K199" s="245"/>
      <c r="L199" s="248"/>
      <c r="M199" s="249"/>
      <c r="N199" s="250"/>
      <c r="O199" s="250"/>
      <c r="P199" s="250"/>
      <c r="Q199" s="250"/>
      <c r="R199" s="250"/>
      <c r="S199" s="250"/>
      <c r="T199" s="25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2" t="s">
        <v>168</v>
      </c>
      <c r="AU199" s="252" t="s">
        <v>84</v>
      </c>
      <c r="AV199" s="14" t="s">
        <v>82</v>
      </c>
      <c r="AW199" s="14" t="s">
        <v>32</v>
      </c>
      <c r="AX199" s="14" t="s">
        <v>75</v>
      </c>
      <c r="AY199" s="252" t="s">
        <v>160</v>
      </c>
    </row>
    <row r="200" spans="1:63" s="12" customFormat="1" ht="22.8" customHeight="1">
      <c r="A200" s="12"/>
      <c r="B200" s="203"/>
      <c r="C200" s="204"/>
      <c r="D200" s="205" t="s">
        <v>74</v>
      </c>
      <c r="E200" s="216" t="s">
        <v>404</v>
      </c>
      <c r="F200" s="216" t="s">
        <v>405</v>
      </c>
      <c r="G200" s="204"/>
      <c r="H200" s="204"/>
      <c r="I200" s="204"/>
      <c r="J200" s="217">
        <f>BK200</f>
        <v>271672.26</v>
      </c>
      <c r="K200" s="204"/>
      <c r="L200" s="208"/>
      <c r="M200" s="209"/>
      <c r="N200" s="210"/>
      <c r="O200" s="210"/>
      <c r="P200" s="211">
        <f>SUM(P201:P205)</f>
        <v>0</v>
      </c>
      <c r="Q200" s="210"/>
      <c r="R200" s="211">
        <f>SUM(R201:R205)</f>
        <v>0</v>
      </c>
      <c r="S200" s="210"/>
      <c r="T200" s="212">
        <f>SUM(T201:T205)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3" t="s">
        <v>82</v>
      </c>
      <c r="AT200" s="214" t="s">
        <v>74</v>
      </c>
      <c r="AU200" s="214" t="s">
        <v>82</v>
      </c>
      <c r="AY200" s="213" t="s">
        <v>160</v>
      </c>
      <c r="BK200" s="215">
        <f>SUM(BK201:BK205)</f>
        <v>271672.26</v>
      </c>
    </row>
    <row r="201" spans="1:65" s="2" customFormat="1" ht="21.75" customHeight="1">
      <c r="A201" s="32"/>
      <c r="B201" s="33"/>
      <c r="C201" s="218" t="s">
        <v>321</v>
      </c>
      <c r="D201" s="218" t="s">
        <v>162</v>
      </c>
      <c r="E201" s="219" t="s">
        <v>427</v>
      </c>
      <c r="F201" s="220" t="s">
        <v>264</v>
      </c>
      <c r="G201" s="221" t="s">
        <v>265</v>
      </c>
      <c r="H201" s="222">
        <v>813.39</v>
      </c>
      <c r="I201" s="223">
        <v>334</v>
      </c>
      <c r="J201" s="223">
        <f>ROUND(I201*H201,2)</f>
        <v>271672.26</v>
      </c>
      <c r="K201" s="220" t="s">
        <v>173</v>
      </c>
      <c r="L201" s="38"/>
      <c r="M201" s="224" t="s">
        <v>1</v>
      </c>
      <c r="N201" s="225" t="s">
        <v>40</v>
      </c>
      <c r="O201" s="226">
        <v>0</v>
      </c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28" t="s">
        <v>166</v>
      </c>
      <c r="AT201" s="228" t="s">
        <v>162</v>
      </c>
      <c r="AU201" s="228" t="s">
        <v>84</v>
      </c>
      <c r="AY201" s="17" t="s">
        <v>160</v>
      </c>
      <c r="BE201" s="229">
        <f>IF(N201="základní",J201,0)</f>
        <v>271672.26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7" t="s">
        <v>82</v>
      </c>
      <c r="BK201" s="229">
        <f>ROUND(I201*H201,2)</f>
        <v>271672.26</v>
      </c>
      <c r="BL201" s="17" t="s">
        <v>166</v>
      </c>
      <c r="BM201" s="228" t="s">
        <v>487</v>
      </c>
    </row>
    <row r="202" spans="1:47" s="2" customFormat="1" ht="12">
      <c r="A202" s="32"/>
      <c r="B202" s="33"/>
      <c r="C202" s="34"/>
      <c r="D202" s="232" t="s">
        <v>175</v>
      </c>
      <c r="E202" s="34"/>
      <c r="F202" s="241" t="s">
        <v>267</v>
      </c>
      <c r="G202" s="34"/>
      <c r="H202" s="34"/>
      <c r="I202" s="34"/>
      <c r="J202" s="34"/>
      <c r="K202" s="34"/>
      <c r="L202" s="38"/>
      <c r="M202" s="242"/>
      <c r="N202" s="243"/>
      <c r="O202" s="84"/>
      <c r="P202" s="84"/>
      <c r="Q202" s="84"/>
      <c r="R202" s="84"/>
      <c r="S202" s="84"/>
      <c r="T202" s="85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175</v>
      </c>
      <c r="AU202" s="17" t="s">
        <v>84</v>
      </c>
    </row>
    <row r="203" spans="1:51" s="13" customFormat="1" ht="12">
      <c r="A203" s="13"/>
      <c r="B203" s="230"/>
      <c r="C203" s="231"/>
      <c r="D203" s="232" t="s">
        <v>168</v>
      </c>
      <c r="E203" s="233" t="s">
        <v>1</v>
      </c>
      <c r="F203" s="234" t="s">
        <v>488</v>
      </c>
      <c r="G203" s="231"/>
      <c r="H203" s="235">
        <v>813.39</v>
      </c>
      <c r="I203" s="231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168</v>
      </c>
      <c r="AU203" s="240" t="s">
        <v>84</v>
      </c>
      <c r="AV203" s="13" t="s">
        <v>84</v>
      </c>
      <c r="AW203" s="13" t="s">
        <v>32</v>
      </c>
      <c r="AX203" s="13" t="s">
        <v>82</v>
      </c>
      <c r="AY203" s="240" t="s">
        <v>160</v>
      </c>
    </row>
    <row r="204" spans="1:51" s="14" customFormat="1" ht="12">
      <c r="A204" s="14"/>
      <c r="B204" s="244"/>
      <c r="C204" s="245"/>
      <c r="D204" s="232" t="s">
        <v>168</v>
      </c>
      <c r="E204" s="246" t="s">
        <v>1</v>
      </c>
      <c r="F204" s="247" t="s">
        <v>489</v>
      </c>
      <c r="G204" s="245"/>
      <c r="H204" s="246" t="s">
        <v>1</v>
      </c>
      <c r="I204" s="245"/>
      <c r="J204" s="245"/>
      <c r="K204" s="245"/>
      <c r="L204" s="248"/>
      <c r="M204" s="249"/>
      <c r="N204" s="250"/>
      <c r="O204" s="250"/>
      <c r="P204" s="250"/>
      <c r="Q204" s="250"/>
      <c r="R204" s="250"/>
      <c r="S204" s="250"/>
      <c r="T204" s="25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2" t="s">
        <v>168</v>
      </c>
      <c r="AU204" s="252" t="s">
        <v>84</v>
      </c>
      <c r="AV204" s="14" t="s">
        <v>82</v>
      </c>
      <c r="AW204" s="14" t="s">
        <v>32</v>
      </c>
      <c r="AX204" s="14" t="s">
        <v>75</v>
      </c>
      <c r="AY204" s="252" t="s">
        <v>160</v>
      </c>
    </row>
    <row r="205" spans="1:51" s="14" customFormat="1" ht="12">
      <c r="A205" s="14"/>
      <c r="B205" s="244"/>
      <c r="C205" s="245"/>
      <c r="D205" s="232" t="s">
        <v>168</v>
      </c>
      <c r="E205" s="246" t="s">
        <v>1</v>
      </c>
      <c r="F205" s="247" t="s">
        <v>490</v>
      </c>
      <c r="G205" s="245"/>
      <c r="H205" s="246" t="s">
        <v>1</v>
      </c>
      <c r="I205" s="245"/>
      <c r="J205" s="245"/>
      <c r="K205" s="245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168</v>
      </c>
      <c r="AU205" s="252" t="s">
        <v>84</v>
      </c>
      <c r="AV205" s="14" t="s">
        <v>82</v>
      </c>
      <c r="AW205" s="14" t="s">
        <v>32</v>
      </c>
      <c r="AX205" s="14" t="s">
        <v>75</v>
      </c>
      <c r="AY205" s="252" t="s">
        <v>160</v>
      </c>
    </row>
    <row r="206" spans="1:63" s="12" customFormat="1" ht="22.8" customHeight="1">
      <c r="A206" s="12"/>
      <c r="B206" s="203"/>
      <c r="C206" s="204"/>
      <c r="D206" s="205" t="s">
        <v>74</v>
      </c>
      <c r="E206" s="216" t="s">
        <v>335</v>
      </c>
      <c r="F206" s="216" t="s">
        <v>336</v>
      </c>
      <c r="G206" s="204"/>
      <c r="H206" s="204"/>
      <c r="I206" s="204"/>
      <c r="J206" s="217">
        <f>BK206</f>
        <v>77632.06</v>
      </c>
      <c r="K206" s="204"/>
      <c r="L206" s="208"/>
      <c r="M206" s="209"/>
      <c r="N206" s="210"/>
      <c r="O206" s="210"/>
      <c r="P206" s="211">
        <f>SUM(P207:P208)</f>
        <v>96.469256</v>
      </c>
      <c r="Q206" s="210"/>
      <c r="R206" s="211">
        <f>SUM(R207:R208)</f>
        <v>0</v>
      </c>
      <c r="S206" s="210"/>
      <c r="T206" s="212">
        <f>SUM(T207:T208)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3" t="s">
        <v>82</v>
      </c>
      <c r="AT206" s="214" t="s">
        <v>74</v>
      </c>
      <c r="AU206" s="214" t="s">
        <v>82</v>
      </c>
      <c r="AY206" s="213" t="s">
        <v>160</v>
      </c>
      <c r="BK206" s="215">
        <f>SUM(BK207:BK208)</f>
        <v>77632.06</v>
      </c>
    </row>
    <row r="207" spans="1:65" s="2" customFormat="1" ht="16.5" customHeight="1">
      <c r="A207" s="32"/>
      <c r="B207" s="33"/>
      <c r="C207" s="218" t="s">
        <v>328</v>
      </c>
      <c r="D207" s="218" t="s">
        <v>162</v>
      </c>
      <c r="E207" s="219" t="s">
        <v>338</v>
      </c>
      <c r="F207" s="220" t="s">
        <v>339</v>
      </c>
      <c r="G207" s="221" t="s">
        <v>265</v>
      </c>
      <c r="H207" s="222">
        <v>285.412</v>
      </c>
      <c r="I207" s="223">
        <v>272</v>
      </c>
      <c r="J207" s="223">
        <f>ROUND(I207*H207,2)</f>
        <v>77632.06</v>
      </c>
      <c r="K207" s="220" t="s">
        <v>173</v>
      </c>
      <c r="L207" s="38"/>
      <c r="M207" s="224" t="s">
        <v>1</v>
      </c>
      <c r="N207" s="225" t="s">
        <v>40</v>
      </c>
      <c r="O207" s="226">
        <v>0.338</v>
      </c>
      <c r="P207" s="226">
        <f>O207*H207</f>
        <v>96.469256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28" t="s">
        <v>166</v>
      </c>
      <c r="AT207" s="228" t="s">
        <v>162</v>
      </c>
      <c r="AU207" s="228" t="s">
        <v>84</v>
      </c>
      <c r="AY207" s="17" t="s">
        <v>160</v>
      </c>
      <c r="BE207" s="229">
        <f>IF(N207="základní",J207,0)</f>
        <v>77632.06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7" t="s">
        <v>82</v>
      </c>
      <c r="BK207" s="229">
        <f>ROUND(I207*H207,2)</f>
        <v>77632.06</v>
      </c>
      <c r="BL207" s="17" t="s">
        <v>166</v>
      </c>
      <c r="BM207" s="228" t="s">
        <v>491</v>
      </c>
    </row>
    <row r="208" spans="1:47" s="2" customFormat="1" ht="12">
      <c r="A208" s="32"/>
      <c r="B208" s="33"/>
      <c r="C208" s="34"/>
      <c r="D208" s="232" t="s">
        <v>175</v>
      </c>
      <c r="E208" s="34"/>
      <c r="F208" s="241" t="s">
        <v>341</v>
      </c>
      <c r="G208" s="34"/>
      <c r="H208" s="34"/>
      <c r="I208" s="34"/>
      <c r="J208" s="34"/>
      <c r="K208" s="34"/>
      <c r="L208" s="38"/>
      <c r="M208" s="256"/>
      <c r="N208" s="257"/>
      <c r="O208" s="258"/>
      <c r="P208" s="258"/>
      <c r="Q208" s="258"/>
      <c r="R208" s="258"/>
      <c r="S208" s="258"/>
      <c r="T208" s="2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175</v>
      </c>
      <c r="AU208" s="17" t="s">
        <v>84</v>
      </c>
    </row>
    <row r="209" spans="1:31" s="2" customFormat="1" ht="6.95" customHeight="1">
      <c r="A209" s="32"/>
      <c r="B209" s="59"/>
      <c r="C209" s="60"/>
      <c r="D209" s="60"/>
      <c r="E209" s="60"/>
      <c r="F209" s="60"/>
      <c r="G209" s="60"/>
      <c r="H209" s="60"/>
      <c r="I209" s="60"/>
      <c r="J209" s="60"/>
      <c r="K209" s="60"/>
      <c r="L209" s="38"/>
      <c r="M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</row>
  </sheetData>
  <sheetProtection password="CC35" sheet="1" objects="1" scenarios="1" formatColumns="0" formatRows="0" autoFilter="0"/>
  <autoFilter ref="C125:K20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84</v>
      </c>
    </row>
    <row r="4" spans="2:46" s="1" customFormat="1" ht="24.95" customHeight="1">
      <c r="B4" s="20"/>
      <c r="D4" s="141" t="s">
        <v>132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14</v>
      </c>
      <c r="L6" s="20"/>
    </row>
    <row r="7" spans="2:12" s="1" customFormat="1" ht="16.5" customHeight="1">
      <c r="B7" s="20"/>
      <c r="E7" s="144" t="str">
        <f>'Rekapitulace stavby'!K6</f>
        <v>Svratouch, protipovodňové úpravy potoka Řivnáč</v>
      </c>
      <c r="F7" s="143"/>
      <c r="G7" s="143"/>
      <c r="H7" s="143"/>
      <c r="L7" s="20"/>
    </row>
    <row r="8" spans="2:12" s="1" customFormat="1" ht="12" customHeight="1">
      <c r="B8" s="20"/>
      <c r="D8" s="143" t="s">
        <v>133</v>
      </c>
      <c r="L8" s="20"/>
    </row>
    <row r="9" spans="1:31" s="2" customFormat="1" ht="16.5" customHeight="1">
      <c r="A9" s="32"/>
      <c r="B9" s="38"/>
      <c r="C9" s="32"/>
      <c r="D9" s="32"/>
      <c r="E9" s="144" t="s">
        <v>134</v>
      </c>
      <c r="F9" s="32"/>
      <c r="G9" s="32"/>
      <c r="H9" s="32"/>
      <c r="I9" s="32"/>
      <c r="J9" s="32"/>
      <c r="K9" s="32"/>
      <c r="L9" s="56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8"/>
      <c r="C10" s="32"/>
      <c r="D10" s="143" t="s">
        <v>135</v>
      </c>
      <c r="E10" s="32"/>
      <c r="F10" s="32"/>
      <c r="G10" s="32"/>
      <c r="H10" s="32"/>
      <c r="I10" s="32"/>
      <c r="J10" s="32"/>
      <c r="K10" s="32"/>
      <c r="L10" s="56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8"/>
      <c r="C11" s="32"/>
      <c r="D11" s="32"/>
      <c r="E11" s="145" t="s">
        <v>492</v>
      </c>
      <c r="F11" s="32"/>
      <c r="G11" s="32"/>
      <c r="H11" s="32"/>
      <c r="I11" s="32"/>
      <c r="J11" s="32"/>
      <c r="K11" s="32"/>
      <c r="L11" s="56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8"/>
      <c r="C12" s="32"/>
      <c r="D12" s="32"/>
      <c r="E12" s="32"/>
      <c r="F12" s="32"/>
      <c r="G12" s="32"/>
      <c r="H12" s="32"/>
      <c r="I12" s="32"/>
      <c r="J12" s="32"/>
      <c r="K12" s="32"/>
      <c r="L12" s="56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8"/>
      <c r="C13" s="32"/>
      <c r="D13" s="143" t="s">
        <v>16</v>
      </c>
      <c r="E13" s="32"/>
      <c r="F13" s="134" t="s">
        <v>1</v>
      </c>
      <c r="G13" s="32"/>
      <c r="H13" s="32"/>
      <c r="I13" s="143" t="s">
        <v>17</v>
      </c>
      <c r="J13" s="134" t="s">
        <v>1</v>
      </c>
      <c r="K13" s="32"/>
      <c r="L13" s="56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43" t="s">
        <v>18</v>
      </c>
      <c r="E14" s="32"/>
      <c r="F14" s="134" t="s">
        <v>19</v>
      </c>
      <c r="G14" s="32"/>
      <c r="H14" s="32"/>
      <c r="I14" s="143" t="s">
        <v>20</v>
      </c>
      <c r="J14" s="146" t="str">
        <f>'Rekapitulace stavby'!AN8</f>
        <v>23. 10. 2020</v>
      </c>
      <c r="K14" s="32"/>
      <c r="L14" s="56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8" customHeight="1">
      <c r="A15" s="32"/>
      <c r="B15" s="38"/>
      <c r="C15" s="32"/>
      <c r="D15" s="32"/>
      <c r="E15" s="32"/>
      <c r="F15" s="32"/>
      <c r="G15" s="32"/>
      <c r="H15" s="32"/>
      <c r="I15" s="32"/>
      <c r="J15" s="32"/>
      <c r="K15" s="32"/>
      <c r="L15" s="56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8"/>
      <c r="C16" s="32"/>
      <c r="D16" s="143" t="s">
        <v>22</v>
      </c>
      <c r="E16" s="32"/>
      <c r="F16" s="32"/>
      <c r="G16" s="32"/>
      <c r="H16" s="32"/>
      <c r="I16" s="143" t="s">
        <v>23</v>
      </c>
      <c r="J16" s="134" t="s">
        <v>1</v>
      </c>
      <c r="K16" s="32"/>
      <c r="L16" s="56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8"/>
      <c r="C17" s="32"/>
      <c r="D17" s="32"/>
      <c r="E17" s="134" t="s">
        <v>24</v>
      </c>
      <c r="F17" s="32"/>
      <c r="G17" s="32"/>
      <c r="H17" s="32"/>
      <c r="I17" s="143" t="s">
        <v>25</v>
      </c>
      <c r="J17" s="134" t="s">
        <v>1</v>
      </c>
      <c r="K17" s="32"/>
      <c r="L17" s="56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8"/>
      <c r="C18" s="32"/>
      <c r="D18" s="32"/>
      <c r="E18" s="32"/>
      <c r="F18" s="32"/>
      <c r="G18" s="32"/>
      <c r="H18" s="32"/>
      <c r="I18" s="32"/>
      <c r="J18" s="32"/>
      <c r="K18" s="32"/>
      <c r="L18" s="56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8"/>
      <c r="C19" s="32"/>
      <c r="D19" s="143" t="s">
        <v>26</v>
      </c>
      <c r="E19" s="32"/>
      <c r="F19" s="32"/>
      <c r="G19" s="32"/>
      <c r="H19" s="32"/>
      <c r="I19" s="143" t="s">
        <v>23</v>
      </c>
      <c r="J19" s="134" t="str">
        <f>'Rekapitulace stavby'!AN13</f>
        <v/>
      </c>
      <c r="K19" s="32"/>
      <c r="L19" s="56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8"/>
      <c r="C20" s="32"/>
      <c r="D20" s="32"/>
      <c r="E20" s="134" t="str">
        <f>'Rekapitulace stavby'!E14</f>
        <v xml:space="preserve"> </v>
      </c>
      <c r="F20" s="134"/>
      <c r="G20" s="134"/>
      <c r="H20" s="134"/>
      <c r="I20" s="143" t="s">
        <v>25</v>
      </c>
      <c r="J20" s="134" t="str">
        <f>'Rekapitulace stavby'!AN14</f>
        <v/>
      </c>
      <c r="K20" s="32"/>
      <c r="L20" s="56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8"/>
      <c r="C21" s="32"/>
      <c r="D21" s="32"/>
      <c r="E21" s="32"/>
      <c r="F21" s="32"/>
      <c r="G21" s="32"/>
      <c r="H21" s="32"/>
      <c r="I21" s="32"/>
      <c r="J21" s="32"/>
      <c r="K21" s="32"/>
      <c r="L21" s="56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8"/>
      <c r="C22" s="32"/>
      <c r="D22" s="143" t="s">
        <v>28</v>
      </c>
      <c r="E22" s="32"/>
      <c r="F22" s="32"/>
      <c r="G22" s="32"/>
      <c r="H22" s="32"/>
      <c r="I22" s="143" t="s">
        <v>23</v>
      </c>
      <c r="J22" s="134" t="s">
        <v>29</v>
      </c>
      <c r="K22" s="32"/>
      <c r="L22" s="56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8"/>
      <c r="C23" s="32"/>
      <c r="D23" s="32"/>
      <c r="E23" s="134" t="s">
        <v>30</v>
      </c>
      <c r="F23" s="32"/>
      <c r="G23" s="32"/>
      <c r="H23" s="32"/>
      <c r="I23" s="143" t="s">
        <v>25</v>
      </c>
      <c r="J23" s="134" t="s">
        <v>31</v>
      </c>
      <c r="K23" s="32"/>
      <c r="L23" s="56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8"/>
      <c r="C24" s="32"/>
      <c r="D24" s="32"/>
      <c r="E24" s="32"/>
      <c r="F24" s="32"/>
      <c r="G24" s="32"/>
      <c r="H24" s="32"/>
      <c r="I24" s="32"/>
      <c r="J24" s="32"/>
      <c r="K24" s="32"/>
      <c r="L24" s="5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8"/>
      <c r="C25" s="32"/>
      <c r="D25" s="143" t="s">
        <v>33</v>
      </c>
      <c r="E25" s="32"/>
      <c r="F25" s="32"/>
      <c r="G25" s="32"/>
      <c r="H25" s="32"/>
      <c r="I25" s="143" t="s">
        <v>23</v>
      </c>
      <c r="J25" s="134" t="s">
        <v>29</v>
      </c>
      <c r="K25" s="32"/>
      <c r="L25" s="56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8"/>
      <c r="C26" s="32"/>
      <c r="D26" s="32"/>
      <c r="E26" s="134" t="s">
        <v>30</v>
      </c>
      <c r="F26" s="32"/>
      <c r="G26" s="32"/>
      <c r="H26" s="32"/>
      <c r="I26" s="143" t="s">
        <v>25</v>
      </c>
      <c r="J26" s="134" t="s">
        <v>31</v>
      </c>
      <c r="K26" s="32"/>
      <c r="L26" s="56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8"/>
      <c r="C27" s="32"/>
      <c r="D27" s="32"/>
      <c r="E27" s="32"/>
      <c r="F27" s="32"/>
      <c r="G27" s="32"/>
      <c r="H27" s="32"/>
      <c r="I27" s="32"/>
      <c r="J27" s="32"/>
      <c r="K27" s="32"/>
      <c r="L27" s="56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8"/>
      <c r="C28" s="32"/>
      <c r="D28" s="143" t="s">
        <v>34</v>
      </c>
      <c r="E28" s="32"/>
      <c r="F28" s="32"/>
      <c r="G28" s="32"/>
      <c r="H28" s="32"/>
      <c r="I28" s="32"/>
      <c r="J28" s="32"/>
      <c r="K28" s="32"/>
      <c r="L28" s="56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47"/>
      <c r="B29" s="148"/>
      <c r="C29" s="147"/>
      <c r="D29" s="147"/>
      <c r="E29" s="149" t="s">
        <v>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2"/>
      <c r="B30" s="38"/>
      <c r="C30" s="32"/>
      <c r="D30" s="32"/>
      <c r="E30" s="32"/>
      <c r="F30" s="32"/>
      <c r="G30" s="32"/>
      <c r="H30" s="32"/>
      <c r="I30" s="32"/>
      <c r="J30" s="32"/>
      <c r="K30" s="32"/>
      <c r="L30" s="56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51"/>
      <c r="E31" s="151"/>
      <c r="F31" s="151"/>
      <c r="G31" s="151"/>
      <c r="H31" s="151"/>
      <c r="I31" s="151"/>
      <c r="J31" s="151"/>
      <c r="K31" s="151"/>
      <c r="L31" s="56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8"/>
      <c r="C32" s="32"/>
      <c r="D32" s="152" t="s">
        <v>35</v>
      </c>
      <c r="E32" s="32"/>
      <c r="F32" s="32"/>
      <c r="G32" s="32"/>
      <c r="H32" s="32"/>
      <c r="I32" s="32"/>
      <c r="J32" s="153">
        <f>ROUND(J126,2)</f>
        <v>333147.19</v>
      </c>
      <c r="K32" s="32"/>
      <c r="L32" s="56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8"/>
      <c r="C33" s="32"/>
      <c r="D33" s="151"/>
      <c r="E33" s="151"/>
      <c r="F33" s="151"/>
      <c r="G33" s="151"/>
      <c r="H33" s="151"/>
      <c r="I33" s="151"/>
      <c r="J33" s="151"/>
      <c r="K33" s="151"/>
      <c r="L33" s="56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32"/>
      <c r="F34" s="154" t="s">
        <v>37</v>
      </c>
      <c r="G34" s="32"/>
      <c r="H34" s="32"/>
      <c r="I34" s="154" t="s">
        <v>36</v>
      </c>
      <c r="J34" s="154" t="s">
        <v>38</v>
      </c>
      <c r="K34" s="32"/>
      <c r="L34" s="56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8"/>
      <c r="C35" s="32"/>
      <c r="D35" s="155" t="s">
        <v>39</v>
      </c>
      <c r="E35" s="143" t="s">
        <v>40</v>
      </c>
      <c r="F35" s="156">
        <f>ROUND((SUM(BE126:BE216)),2)</f>
        <v>333147.19</v>
      </c>
      <c r="G35" s="32"/>
      <c r="H35" s="32"/>
      <c r="I35" s="157">
        <v>0.21</v>
      </c>
      <c r="J35" s="156">
        <f>ROUND(((SUM(BE126:BE216))*I35),2)</f>
        <v>69960.91</v>
      </c>
      <c r="K35" s="32"/>
      <c r="L35" s="56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8"/>
      <c r="C36" s="32"/>
      <c r="D36" s="32"/>
      <c r="E36" s="143" t="s">
        <v>41</v>
      </c>
      <c r="F36" s="156">
        <f>ROUND((SUM(BF126:BF216)),2)</f>
        <v>0</v>
      </c>
      <c r="G36" s="32"/>
      <c r="H36" s="32"/>
      <c r="I36" s="157">
        <v>0.15</v>
      </c>
      <c r="J36" s="156">
        <f>ROUND(((SUM(BF126:BF216))*I36),2)</f>
        <v>0</v>
      </c>
      <c r="K36" s="32"/>
      <c r="L36" s="56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43" t="s">
        <v>42</v>
      </c>
      <c r="F37" s="156">
        <f>ROUND((SUM(BG126:BG216)),2)</f>
        <v>0</v>
      </c>
      <c r="G37" s="32"/>
      <c r="H37" s="32"/>
      <c r="I37" s="157">
        <v>0.21</v>
      </c>
      <c r="J37" s="156">
        <f>0</f>
        <v>0</v>
      </c>
      <c r="K37" s="32"/>
      <c r="L37" s="56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8"/>
      <c r="C38" s="32"/>
      <c r="D38" s="32"/>
      <c r="E38" s="143" t="s">
        <v>43</v>
      </c>
      <c r="F38" s="156">
        <f>ROUND((SUM(BH126:BH216)),2)</f>
        <v>0</v>
      </c>
      <c r="G38" s="32"/>
      <c r="H38" s="32"/>
      <c r="I38" s="157">
        <v>0.15</v>
      </c>
      <c r="J38" s="156">
        <f>0</f>
        <v>0</v>
      </c>
      <c r="K38" s="32"/>
      <c r="L38" s="56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8"/>
      <c r="C39" s="32"/>
      <c r="D39" s="32"/>
      <c r="E39" s="143" t="s">
        <v>44</v>
      </c>
      <c r="F39" s="156">
        <f>ROUND((SUM(BI126:BI216)),2)</f>
        <v>0</v>
      </c>
      <c r="G39" s="32"/>
      <c r="H39" s="32"/>
      <c r="I39" s="157">
        <v>0</v>
      </c>
      <c r="J39" s="156">
        <f>0</f>
        <v>0</v>
      </c>
      <c r="K39" s="32"/>
      <c r="L39" s="56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8"/>
      <c r="C40" s="32"/>
      <c r="D40" s="32"/>
      <c r="E40" s="32"/>
      <c r="F40" s="32"/>
      <c r="G40" s="32"/>
      <c r="H40" s="32"/>
      <c r="I40" s="32"/>
      <c r="J40" s="32"/>
      <c r="K40" s="32"/>
      <c r="L40" s="56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8"/>
      <c r="C41" s="158"/>
      <c r="D41" s="159" t="s">
        <v>45</v>
      </c>
      <c r="E41" s="160"/>
      <c r="F41" s="160"/>
      <c r="G41" s="161" t="s">
        <v>46</v>
      </c>
      <c r="H41" s="162" t="s">
        <v>47</v>
      </c>
      <c r="I41" s="160"/>
      <c r="J41" s="163">
        <f>SUM(J32:J39)</f>
        <v>403108.1</v>
      </c>
      <c r="K41" s="164"/>
      <c r="L41" s="56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8"/>
      <c r="C42" s="32"/>
      <c r="D42" s="32"/>
      <c r="E42" s="32"/>
      <c r="F42" s="32"/>
      <c r="G42" s="32"/>
      <c r="H42" s="32"/>
      <c r="I42" s="32"/>
      <c r="J42" s="32"/>
      <c r="K42" s="32"/>
      <c r="L42" s="56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6"/>
      <c r="D50" s="165" t="s">
        <v>48</v>
      </c>
      <c r="E50" s="166"/>
      <c r="F50" s="166"/>
      <c r="G50" s="165" t="s">
        <v>49</v>
      </c>
      <c r="H50" s="166"/>
      <c r="I50" s="166"/>
      <c r="J50" s="166"/>
      <c r="K50" s="166"/>
      <c r="L50" s="56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2"/>
      <c r="B61" s="38"/>
      <c r="C61" s="32"/>
      <c r="D61" s="167" t="s">
        <v>50</v>
      </c>
      <c r="E61" s="168"/>
      <c r="F61" s="169" t="s">
        <v>51</v>
      </c>
      <c r="G61" s="167" t="s">
        <v>50</v>
      </c>
      <c r="H61" s="168"/>
      <c r="I61" s="168"/>
      <c r="J61" s="170" t="s">
        <v>51</v>
      </c>
      <c r="K61" s="168"/>
      <c r="L61" s="56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2"/>
      <c r="B65" s="38"/>
      <c r="C65" s="32"/>
      <c r="D65" s="165" t="s">
        <v>52</v>
      </c>
      <c r="E65" s="171"/>
      <c r="F65" s="171"/>
      <c r="G65" s="165" t="s">
        <v>53</v>
      </c>
      <c r="H65" s="171"/>
      <c r="I65" s="171"/>
      <c r="J65" s="171"/>
      <c r="K65" s="171"/>
      <c r="L65" s="56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2"/>
      <c r="B76" s="38"/>
      <c r="C76" s="32"/>
      <c r="D76" s="167" t="s">
        <v>50</v>
      </c>
      <c r="E76" s="168"/>
      <c r="F76" s="169" t="s">
        <v>51</v>
      </c>
      <c r="G76" s="167" t="s">
        <v>50</v>
      </c>
      <c r="H76" s="168"/>
      <c r="I76" s="168"/>
      <c r="J76" s="170" t="s">
        <v>51</v>
      </c>
      <c r="K76" s="168"/>
      <c r="L76" s="56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56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56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3" t="s">
        <v>137</v>
      </c>
      <c r="D82" s="34"/>
      <c r="E82" s="34"/>
      <c r="F82" s="34"/>
      <c r="G82" s="34"/>
      <c r="H82" s="34"/>
      <c r="I82" s="34"/>
      <c r="J82" s="34"/>
      <c r="K82" s="34"/>
      <c r="L82" s="56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9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76" t="str">
        <f>E7</f>
        <v>Svratouch, protipovodňové úpravy potoka Řivnáč</v>
      </c>
      <c r="F85" s="29"/>
      <c r="G85" s="29"/>
      <c r="H85" s="29"/>
      <c r="I85" s="34"/>
      <c r="J85" s="34"/>
      <c r="K85" s="34"/>
      <c r="L85" s="56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2"/>
      <c r="B87" s="33"/>
      <c r="C87" s="34"/>
      <c r="D87" s="34"/>
      <c r="E87" s="176" t="s">
        <v>134</v>
      </c>
      <c r="F87" s="34"/>
      <c r="G87" s="34"/>
      <c r="H87" s="34"/>
      <c r="I87" s="34"/>
      <c r="J87" s="34"/>
      <c r="K87" s="34"/>
      <c r="L87" s="56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9" t="s">
        <v>135</v>
      </c>
      <c r="D88" s="34"/>
      <c r="E88" s="34"/>
      <c r="F88" s="34"/>
      <c r="G88" s="34"/>
      <c r="H88" s="34"/>
      <c r="I88" s="34"/>
      <c r="J88" s="34"/>
      <c r="K88" s="34"/>
      <c r="L88" s="56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69" t="str">
        <f>E11</f>
        <v>SO 01.4 - Revitalizace koryta v ř.km 1,860-1,945</v>
      </c>
      <c r="F89" s="34"/>
      <c r="G89" s="34"/>
      <c r="H89" s="34"/>
      <c r="I89" s="34"/>
      <c r="J89" s="34"/>
      <c r="K89" s="34"/>
      <c r="L89" s="56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9" t="s">
        <v>18</v>
      </c>
      <c r="D91" s="34"/>
      <c r="E91" s="34"/>
      <c r="F91" s="26" t="str">
        <f>F14</f>
        <v>Svratouch</v>
      </c>
      <c r="G91" s="34"/>
      <c r="H91" s="34"/>
      <c r="I91" s="29" t="s">
        <v>20</v>
      </c>
      <c r="J91" s="72" t="str">
        <f>IF(J14="","",J14)</f>
        <v>23. 10. 2020</v>
      </c>
      <c r="K91" s="34"/>
      <c r="L91" s="56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customHeight="1">
      <c r="A93" s="32"/>
      <c r="B93" s="33"/>
      <c r="C93" s="29" t="s">
        <v>22</v>
      </c>
      <c r="D93" s="34"/>
      <c r="E93" s="34"/>
      <c r="F93" s="26" t="str">
        <f>E17</f>
        <v>Obec Svratouch</v>
      </c>
      <c r="G93" s="34"/>
      <c r="H93" s="34"/>
      <c r="I93" s="29" t="s">
        <v>28</v>
      </c>
      <c r="J93" s="30" t="str">
        <f>E23</f>
        <v>Envicons, s.r.o.</v>
      </c>
      <c r="K93" s="34"/>
      <c r="L93" s="56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15" customHeight="1">
      <c r="A94" s="32"/>
      <c r="B94" s="33"/>
      <c r="C94" s="29" t="s">
        <v>26</v>
      </c>
      <c r="D94" s="34"/>
      <c r="E94" s="34"/>
      <c r="F94" s="26" t="str">
        <f>IF(E20="","",E20)</f>
        <v xml:space="preserve"> </v>
      </c>
      <c r="G94" s="34"/>
      <c r="H94" s="34"/>
      <c r="I94" s="29" t="s">
        <v>33</v>
      </c>
      <c r="J94" s="30" t="str">
        <f>E26</f>
        <v>Envicons, s.r.o.</v>
      </c>
      <c r="K94" s="34"/>
      <c r="L94" s="56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77" t="s">
        <v>138</v>
      </c>
      <c r="D96" s="178"/>
      <c r="E96" s="178"/>
      <c r="F96" s="178"/>
      <c r="G96" s="178"/>
      <c r="H96" s="178"/>
      <c r="I96" s="178"/>
      <c r="J96" s="179" t="s">
        <v>139</v>
      </c>
      <c r="K96" s="178"/>
      <c r="L96" s="56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8" customHeight="1">
      <c r="A98" s="32"/>
      <c r="B98" s="33"/>
      <c r="C98" s="180" t="s">
        <v>140</v>
      </c>
      <c r="D98" s="34"/>
      <c r="E98" s="34"/>
      <c r="F98" s="34"/>
      <c r="G98" s="34"/>
      <c r="H98" s="34"/>
      <c r="I98" s="34"/>
      <c r="J98" s="103">
        <f>J126</f>
        <v>333147.19</v>
      </c>
      <c r="K98" s="34"/>
      <c r="L98" s="56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141</v>
      </c>
    </row>
    <row r="99" spans="1:31" s="9" customFormat="1" ht="24.95" customHeight="1">
      <c r="A99" s="9"/>
      <c r="B99" s="181"/>
      <c r="C99" s="182"/>
      <c r="D99" s="183" t="s">
        <v>142</v>
      </c>
      <c r="E99" s="184"/>
      <c r="F99" s="184"/>
      <c r="G99" s="184"/>
      <c r="H99" s="184"/>
      <c r="I99" s="184"/>
      <c r="J99" s="185">
        <f>J127</f>
        <v>333147.19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7"/>
      <c r="C100" s="126"/>
      <c r="D100" s="188" t="s">
        <v>143</v>
      </c>
      <c r="E100" s="189"/>
      <c r="F100" s="189"/>
      <c r="G100" s="189"/>
      <c r="H100" s="189"/>
      <c r="I100" s="189"/>
      <c r="J100" s="190">
        <f>J128</f>
        <v>66829.86</v>
      </c>
      <c r="K100" s="126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26"/>
      <c r="D101" s="188" t="s">
        <v>216</v>
      </c>
      <c r="E101" s="189"/>
      <c r="F101" s="189"/>
      <c r="G101" s="189"/>
      <c r="H101" s="189"/>
      <c r="I101" s="189"/>
      <c r="J101" s="190">
        <f>J175</f>
        <v>179602.21</v>
      </c>
      <c r="K101" s="126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26"/>
      <c r="D102" s="188" t="s">
        <v>144</v>
      </c>
      <c r="E102" s="189"/>
      <c r="F102" s="189"/>
      <c r="G102" s="189"/>
      <c r="H102" s="189"/>
      <c r="I102" s="189"/>
      <c r="J102" s="190">
        <f>J203</f>
        <v>8701.44</v>
      </c>
      <c r="K102" s="126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26"/>
      <c r="D103" s="188" t="s">
        <v>343</v>
      </c>
      <c r="E103" s="189"/>
      <c r="F103" s="189"/>
      <c r="G103" s="189"/>
      <c r="H103" s="189"/>
      <c r="I103" s="189"/>
      <c r="J103" s="190">
        <f>J208</f>
        <v>39662.5</v>
      </c>
      <c r="K103" s="126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26"/>
      <c r="D104" s="188" t="s">
        <v>217</v>
      </c>
      <c r="E104" s="189"/>
      <c r="F104" s="189"/>
      <c r="G104" s="189"/>
      <c r="H104" s="189"/>
      <c r="I104" s="189"/>
      <c r="J104" s="190">
        <f>J214</f>
        <v>38351.18</v>
      </c>
      <c r="K104" s="126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2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56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6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3" t="s">
        <v>145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9" t="s">
        <v>14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4"/>
      <c r="D114" s="34"/>
      <c r="E114" s="176" t="str">
        <f>E7</f>
        <v>Svratouch, protipovodňové úpravy potoka Řivnáč</v>
      </c>
      <c r="F114" s="29"/>
      <c r="G114" s="29"/>
      <c r="H114" s="29"/>
      <c r="I114" s="34"/>
      <c r="J114" s="34"/>
      <c r="K114" s="34"/>
      <c r="L114" s="56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2:12" s="1" customFormat="1" ht="12" customHeight="1">
      <c r="B115" s="21"/>
      <c r="C115" s="29" t="s">
        <v>133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2"/>
      <c r="B116" s="33"/>
      <c r="C116" s="34"/>
      <c r="D116" s="34"/>
      <c r="E116" s="176" t="s">
        <v>134</v>
      </c>
      <c r="F116" s="34"/>
      <c r="G116" s="34"/>
      <c r="H116" s="34"/>
      <c r="I116" s="34"/>
      <c r="J116" s="34"/>
      <c r="K116" s="34"/>
      <c r="L116" s="56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9" t="s">
        <v>135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4"/>
      <c r="D118" s="34"/>
      <c r="E118" s="69" t="str">
        <f>E11</f>
        <v>SO 01.4 - Revitalizace koryta v ř.km 1,860-1,945</v>
      </c>
      <c r="F118" s="34"/>
      <c r="G118" s="34"/>
      <c r="H118" s="34"/>
      <c r="I118" s="34"/>
      <c r="J118" s="34"/>
      <c r="K118" s="34"/>
      <c r="L118" s="56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9" t="s">
        <v>18</v>
      </c>
      <c r="D120" s="34"/>
      <c r="E120" s="34"/>
      <c r="F120" s="26" t="str">
        <f>F14</f>
        <v>Svratouch</v>
      </c>
      <c r="G120" s="34"/>
      <c r="H120" s="34"/>
      <c r="I120" s="29" t="s">
        <v>20</v>
      </c>
      <c r="J120" s="72" t="str">
        <f>IF(J14="","",J14)</f>
        <v>23. 10. 2020</v>
      </c>
      <c r="K120" s="34"/>
      <c r="L120" s="56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15" customHeight="1">
      <c r="A122" s="32"/>
      <c r="B122" s="33"/>
      <c r="C122" s="29" t="s">
        <v>22</v>
      </c>
      <c r="D122" s="34"/>
      <c r="E122" s="34"/>
      <c r="F122" s="26" t="str">
        <f>E17</f>
        <v>Obec Svratouch</v>
      </c>
      <c r="G122" s="34"/>
      <c r="H122" s="34"/>
      <c r="I122" s="29" t="s">
        <v>28</v>
      </c>
      <c r="J122" s="30" t="str">
        <f>E23</f>
        <v>Envicons, s.r.o.</v>
      </c>
      <c r="K122" s="34"/>
      <c r="L122" s="56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15" customHeight="1">
      <c r="A123" s="32"/>
      <c r="B123" s="33"/>
      <c r="C123" s="29" t="s">
        <v>26</v>
      </c>
      <c r="D123" s="34"/>
      <c r="E123" s="34"/>
      <c r="F123" s="26" t="str">
        <f>IF(E20="","",E20)</f>
        <v xml:space="preserve"> </v>
      </c>
      <c r="G123" s="34"/>
      <c r="H123" s="34"/>
      <c r="I123" s="29" t="s">
        <v>33</v>
      </c>
      <c r="J123" s="30" t="str">
        <f>E26</f>
        <v>Envicons, s.r.o.</v>
      </c>
      <c r="K123" s="34"/>
      <c r="L123" s="56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" customHeight="1">
      <c r="A124" s="32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92"/>
      <c r="B125" s="193"/>
      <c r="C125" s="194" t="s">
        <v>146</v>
      </c>
      <c r="D125" s="195" t="s">
        <v>60</v>
      </c>
      <c r="E125" s="195" t="s">
        <v>56</v>
      </c>
      <c r="F125" s="195" t="s">
        <v>57</v>
      </c>
      <c r="G125" s="195" t="s">
        <v>147</v>
      </c>
      <c r="H125" s="195" t="s">
        <v>148</v>
      </c>
      <c r="I125" s="195" t="s">
        <v>149</v>
      </c>
      <c r="J125" s="195" t="s">
        <v>139</v>
      </c>
      <c r="K125" s="196" t="s">
        <v>150</v>
      </c>
      <c r="L125" s="197"/>
      <c r="M125" s="93" t="s">
        <v>1</v>
      </c>
      <c r="N125" s="94" t="s">
        <v>39</v>
      </c>
      <c r="O125" s="94" t="s">
        <v>151</v>
      </c>
      <c r="P125" s="94" t="s">
        <v>152</v>
      </c>
      <c r="Q125" s="94" t="s">
        <v>153</v>
      </c>
      <c r="R125" s="94" t="s">
        <v>154</v>
      </c>
      <c r="S125" s="94" t="s">
        <v>155</v>
      </c>
      <c r="T125" s="95" t="s">
        <v>156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2"/>
      <c r="B126" s="33"/>
      <c r="C126" s="100" t="s">
        <v>157</v>
      </c>
      <c r="D126" s="34"/>
      <c r="E126" s="34"/>
      <c r="F126" s="34"/>
      <c r="G126" s="34"/>
      <c r="H126" s="34"/>
      <c r="I126" s="34"/>
      <c r="J126" s="198">
        <f>BK126</f>
        <v>333147.19</v>
      </c>
      <c r="K126" s="34"/>
      <c r="L126" s="38"/>
      <c r="M126" s="96"/>
      <c r="N126" s="199"/>
      <c r="O126" s="97"/>
      <c r="P126" s="200">
        <f>P127</f>
        <v>293.948606</v>
      </c>
      <c r="Q126" s="97"/>
      <c r="R126" s="200">
        <f>R127</f>
        <v>140.99650508000002</v>
      </c>
      <c r="S126" s="97"/>
      <c r="T126" s="201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74</v>
      </c>
      <c r="AU126" s="17" t="s">
        <v>141</v>
      </c>
      <c r="BK126" s="202">
        <f>BK127</f>
        <v>333147.19</v>
      </c>
    </row>
    <row r="127" spans="1:63" s="12" customFormat="1" ht="25.9" customHeight="1">
      <c r="A127" s="12"/>
      <c r="B127" s="203"/>
      <c r="C127" s="204"/>
      <c r="D127" s="205" t="s">
        <v>74</v>
      </c>
      <c r="E127" s="206" t="s">
        <v>158</v>
      </c>
      <c r="F127" s="206" t="s">
        <v>159</v>
      </c>
      <c r="G127" s="204"/>
      <c r="H127" s="204"/>
      <c r="I127" s="204"/>
      <c r="J127" s="207">
        <f>BK127</f>
        <v>333147.19</v>
      </c>
      <c r="K127" s="204"/>
      <c r="L127" s="208"/>
      <c r="M127" s="209"/>
      <c r="N127" s="210"/>
      <c r="O127" s="210"/>
      <c r="P127" s="211">
        <f>P128+P175+P203+P208+P214</f>
        <v>293.948606</v>
      </c>
      <c r="Q127" s="210"/>
      <c r="R127" s="211">
        <f>R128+R175+R203+R208+R214</f>
        <v>140.99650508000002</v>
      </c>
      <c r="S127" s="210"/>
      <c r="T127" s="212">
        <f>T128+T175+T203+T208+T214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82</v>
      </c>
      <c r="AT127" s="214" t="s">
        <v>74</v>
      </c>
      <c r="AU127" s="214" t="s">
        <v>75</v>
      </c>
      <c r="AY127" s="213" t="s">
        <v>160</v>
      </c>
      <c r="BK127" s="215">
        <f>BK128+BK175+BK203+BK208+BK214</f>
        <v>333147.19</v>
      </c>
    </row>
    <row r="128" spans="1:63" s="12" customFormat="1" ht="22.8" customHeight="1">
      <c r="A128" s="12"/>
      <c r="B128" s="203"/>
      <c r="C128" s="204"/>
      <c r="D128" s="205" t="s">
        <v>74</v>
      </c>
      <c r="E128" s="216" t="s">
        <v>82</v>
      </c>
      <c r="F128" s="216" t="s">
        <v>161</v>
      </c>
      <c r="G128" s="204"/>
      <c r="H128" s="204"/>
      <c r="I128" s="204"/>
      <c r="J128" s="217">
        <f>BK128</f>
        <v>66829.86</v>
      </c>
      <c r="K128" s="204"/>
      <c r="L128" s="208"/>
      <c r="M128" s="209"/>
      <c r="N128" s="210"/>
      <c r="O128" s="210"/>
      <c r="P128" s="211">
        <f>SUM(P129:P174)</f>
        <v>46.050974999999994</v>
      </c>
      <c r="Q128" s="210"/>
      <c r="R128" s="211">
        <f>SUM(R129:R174)</f>
        <v>0</v>
      </c>
      <c r="S128" s="210"/>
      <c r="T128" s="212">
        <f>SUM(T129:T174)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82</v>
      </c>
      <c r="AT128" s="214" t="s">
        <v>74</v>
      </c>
      <c r="AU128" s="214" t="s">
        <v>82</v>
      </c>
      <c r="AY128" s="213" t="s">
        <v>160</v>
      </c>
      <c r="BK128" s="215">
        <f>SUM(BK129:BK174)</f>
        <v>66829.86</v>
      </c>
    </row>
    <row r="129" spans="1:65" s="2" customFormat="1" ht="21.75" customHeight="1">
      <c r="A129" s="32"/>
      <c r="B129" s="33"/>
      <c r="C129" s="218" t="s">
        <v>82</v>
      </c>
      <c r="D129" s="218" t="s">
        <v>162</v>
      </c>
      <c r="E129" s="219" t="s">
        <v>218</v>
      </c>
      <c r="F129" s="220" t="s">
        <v>219</v>
      </c>
      <c r="G129" s="221" t="s">
        <v>195</v>
      </c>
      <c r="H129" s="222">
        <v>49.125</v>
      </c>
      <c r="I129" s="223">
        <v>167</v>
      </c>
      <c r="J129" s="223">
        <f>ROUND(I129*H129,2)</f>
        <v>8203.88</v>
      </c>
      <c r="K129" s="220" t="s">
        <v>173</v>
      </c>
      <c r="L129" s="38"/>
      <c r="M129" s="224" t="s">
        <v>1</v>
      </c>
      <c r="N129" s="225" t="s">
        <v>40</v>
      </c>
      <c r="O129" s="226">
        <v>0.249</v>
      </c>
      <c r="P129" s="226">
        <f>O129*H129</f>
        <v>12.232125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28" t="s">
        <v>166</v>
      </c>
      <c r="AT129" s="228" t="s">
        <v>162</v>
      </c>
      <c r="AU129" s="228" t="s">
        <v>84</v>
      </c>
      <c r="AY129" s="17" t="s">
        <v>160</v>
      </c>
      <c r="BE129" s="229">
        <f>IF(N129="základní",J129,0)</f>
        <v>8203.88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7" t="s">
        <v>82</v>
      </c>
      <c r="BK129" s="229">
        <f>ROUND(I129*H129,2)</f>
        <v>8203.88</v>
      </c>
      <c r="BL129" s="17" t="s">
        <v>166</v>
      </c>
      <c r="BM129" s="228" t="s">
        <v>493</v>
      </c>
    </row>
    <row r="130" spans="1:47" s="2" customFormat="1" ht="12">
      <c r="A130" s="32"/>
      <c r="B130" s="33"/>
      <c r="C130" s="34"/>
      <c r="D130" s="232" t="s">
        <v>175</v>
      </c>
      <c r="E130" s="34"/>
      <c r="F130" s="241" t="s">
        <v>221</v>
      </c>
      <c r="G130" s="34"/>
      <c r="H130" s="34"/>
      <c r="I130" s="34"/>
      <c r="J130" s="34"/>
      <c r="K130" s="34"/>
      <c r="L130" s="38"/>
      <c r="M130" s="242"/>
      <c r="N130" s="243"/>
      <c r="O130" s="84"/>
      <c r="P130" s="84"/>
      <c r="Q130" s="84"/>
      <c r="R130" s="84"/>
      <c r="S130" s="84"/>
      <c r="T130" s="85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175</v>
      </c>
      <c r="AU130" s="17" t="s">
        <v>84</v>
      </c>
    </row>
    <row r="131" spans="1:51" s="13" customFormat="1" ht="12">
      <c r="A131" s="13"/>
      <c r="B131" s="230"/>
      <c r="C131" s="231"/>
      <c r="D131" s="232" t="s">
        <v>168</v>
      </c>
      <c r="E131" s="233" t="s">
        <v>1</v>
      </c>
      <c r="F131" s="234" t="s">
        <v>494</v>
      </c>
      <c r="G131" s="231"/>
      <c r="H131" s="235">
        <v>49.125</v>
      </c>
      <c r="I131" s="231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168</v>
      </c>
      <c r="AU131" s="240" t="s">
        <v>84</v>
      </c>
      <c r="AV131" s="13" t="s">
        <v>84</v>
      </c>
      <c r="AW131" s="13" t="s">
        <v>32</v>
      </c>
      <c r="AX131" s="13" t="s">
        <v>82</v>
      </c>
      <c r="AY131" s="240" t="s">
        <v>160</v>
      </c>
    </row>
    <row r="132" spans="1:51" s="14" customFormat="1" ht="12">
      <c r="A132" s="14"/>
      <c r="B132" s="244"/>
      <c r="C132" s="245"/>
      <c r="D132" s="232" t="s">
        <v>168</v>
      </c>
      <c r="E132" s="246" t="s">
        <v>1</v>
      </c>
      <c r="F132" s="247" t="s">
        <v>439</v>
      </c>
      <c r="G132" s="245"/>
      <c r="H132" s="246" t="s">
        <v>1</v>
      </c>
      <c r="I132" s="245"/>
      <c r="J132" s="245"/>
      <c r="K132" s="245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168</v>
      </c>
      <c r="AU132" s="252" t="s">
        <v>84</v>
      </c>
      <c r="AV132" s="14" t="s">
        <v>82</v>
      </c>
      <c r="AW132" s="14" t="s">
        <v>32</v>
      </c>
      <c r="AX132" s="14" t="s">
        <v>75</v>
      </c>
      <c r="AY132" s="252" t="s">
        <v>160</v>
      </c>
    </row>
    <row r="133" spans="1:65" s="2" customFormat="1" ht="21.75" customHeight="1">
      <c r="A133" s="32"/>
      <c r="B133" s="33"/>
      <c r="C133" s="218" t="s">
        <v>84</v>
      </c>
      <c r="D133" s="218" t="s">
        <v>162</v>
      </c>
      <c r="E133" s="219" t="s">
        <v>225</v>
      </c>
      <c r="F133" s="220" t="s">
        <v>226</v>
      </c>
      <c r="G133" s="221" t="s">
        <v>195</v>
      </c>
      <c r="H133" s="222">
        <v>16.375</v>
      </c>
      <c r="I133" s="223">
        <v>347</v>
      </c>
      <c r="J133" s="223">
        <f>ROUND(I133*H133,2)</f>
        <v>5682.13</v>
      </c>
      <c r="K133" s="220" t="s">
        <v>173</v>
      </c>
      <c r="L133" s="38"/>
      <c r="M133" s="224" t="s">
        <v>1</v>
      </c>
      <c r="N133" s="225" t="s">
        <v>40</v>
      </c>
      <c r="O133" s="226">
        <v>0.516</v>
      </c>
      <c r="P133" s="226">
        <f>O133*H133</f>
        <v>8.4495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28" t="s">
        <v>166</v>
      </c>
      <c r="AT133" s="228" t="s">
        <v>162</v>
      </c>
      <c r="AU133" s="228" t="s">
        <v>84</v>
      </c>
      <c r="AY133" s="17" t="s">
        <v>160</v>
      </c>
      <c r="BE133" s="229">
        <f>IF(N133="základní",J133,0)</f>
        <v>5682.13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7" t="s">
        <v>82</v>
      </c>
      <c r="BK133" s="229">
        <f>ROUND(I133*H133,2)</f>
        <v>5682.13</v>
      </c>
      <c r="BL133" s="17" t="s">
        <v>166</v>
      </c>
      <c r="BM133" s="228" t="s">
        <v>495</v>
      </c>
    </row>
    <row r="134" spans="1:47" s="2" customFormat="1" ht="12">
      <c r="A134" s="32"/>
      <c r="B134" s="33"/>
      <c r="C134" s="34"/>
      <c r="D134" s="232" t="s">
        <v>175</v>
      </c>
      <c r="E134" s="34"/>
      <c r="F134" s="241" t="s">
        <v>228</v>
      </c>
      <c r="G134" s="34"/>
      <c r="H134" s="34"/>
      <c r="I134" s="34"/>
      <c r="J134" s="34"/>
      <c r="K134" s="34"/>
      <c r="L134" s="38"/>
      <c r="M134" s="242"/>
      <c r="N134" s="243"/>
      <c r="O134" s="84"/>
      <c r="P134" s="84"/>
      <c r="Q134" s="84"/>
      <c r="R134" s="84"/>
      <c r="S134" s="84"/>
      <c r="T134" s="85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175</v>
      </c>
      <c r="AU134" s="17" t="s">
        <v>84</v>
      </c>
    </row>
    <row r="135" spans="1:51" s="13" customFormat="1" ht="12">
      <c r="A135" s="13"/>
      <c r="B135" s="230"/>
      <c r="C135" s="231"/>
      <c r="D135" s="232" t="s">
        <v>168</v>
      </c>
      <c r="E135" s="233" t="s">
        <v>1</v>
      </c>
      <c r="F135" s="234" t="s">
        <v>496</v>
      </c>
      <c r="G135" s="231"/>
      <c r="H135" s="235">
        <v>16.375</v>
      </c>
      <c r="I135" s="231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168</v>
      </c>
      <c r="AU135" s="240" t="s">
        <v>84</v>
      </c>
      <c r="AV135" s="13" t="s">
        <v>84</v>
      </c>
      <c r="AW135" s="13" t="s">
        <v>32</v>
      </c>
      <c r="AX135" s="13" t="s">
        <v>82</v>
      </c>
      <c r="AY135" s="240" t="s">
        <v>160</v>
      </c>
    </row>
    <row r="136" spans="1:51" s="14" customFormat="1" ht="12">
      <c r="A136" s="14"/>
      <c r="B136" s="244"/>
      <c r="C136" s="245"/>
      <c r="D136" s="232" t="s">
        <v>168</v>
      </c>
      <c r="E136" s="246" t="s">
        <v>1</v>
      </c>
      <c r="F136" s="247" t="s">
        <v>445</v>
      </c>
      <c r="G136" s="245"/>
      <c r="H136" s="246" t="s">
        <v>1</v>
      </c>
      <c r="I136" s="245"/>
      <c r="J136" s="245"/>
      <c r="K136" s="245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168</v>
      </c>
      <c r="AU136" s="252" t="s">
        <v>84</v>
      </c>
      <c r="AV136" s="14" t="s">
        <v>82</v>
      </c>
      <c r="AW136" s="14" t="s">
        <v>32</v>
      </c>
      <c r="AX136" s="14" t="s">
        <v>75</v>
      </c>
      <c r="AY136" s="252" t="s">
        <v>160</v>
      </c>
    </row>
    <row r="137" spans="1:65" s="2" customFormat="1" ht="21.75" customHeight="1">
      <c r="A137" s="32"/>
      <c r="B137" s="33"/>
      <c r="C137" s="218" t="s">
        <v>178</v>
      </c>
      <c r="D137" s="218" t="s">
        <v>162</v>
      </c>
      <c r="E137" s="219" t="s">
        <v>231</v>
      </c>
      <c r="F137" s="220" t="s">
        <v>232</v>
      </c>
      <c r="G137" s="221" t="s">
        <v>195</v>
      </c>
      <c r="H137" s="222">
        <v>46.875</v>
      </c>
      <c r="I137" s="223">
        <v>259</v>
      </c>
      <c r="J137" s="223">
        <f>ROUND(I137*H137,2)</f>
        <v>12140.63</v>
      </c>
      <c r="K137" s="220" t="s">
        <v>173</v>
      </c>
      <c r="L137" s="38"/>
      <c r="M137" s="224" t="s">
        <v>1</v>
      </c>
      <c r="N137" s="225" t="s">
        <v>40</v>
      </c>
      <c r="O137" s="226">
        <v>0.087</v>
      </c>
      <c r="P137" s="226">
        <f>O137*H137</f>
        <v>4.078125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28" t="s">
        <v>166</v>
      </c>
      <c r="AT137" s="228" t="s">
        <v>162</v>
      </c>
      <c r="AU137" s="228" t="s">
        <v>84</v>
      </c>
      <c r="AY137" s="17" t="s">
        <v>160</v>
      </c>
      <c r="BE137" s="229">
        <f>IF(N137="základní",J137,0)</f>
        <v>12140.63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7" t="s">
        <v>82</v>
      </c>
      <c r="BK137" s="229">
        <f>ROUND(I137*H137,2)</f>
        <v>12140.63</v>
      </c>
      <c r="BL137" s="17" t="s">
        <v>166</v>
      </c>
      <c r="BM137" s="228" t="s">
        <v>497</v>
      </c>
    </row>
    <row r="138" spans="1:47" s="2" customFormat="1" ht="12">
      <c r="A138" s="32"/>
      <c r="B138" s="33"/>
      <c r="C138" s="34"/>
      <c r="D138" s="232" t="s">
        <v>175</v>
      </c>
      <c r="E138" s="34"/>
      <c r="F138" s="241" t="s">
        <v>234</v>
      </c>
      <c r="G138" s="34"/>
      <c r="H138" s="34"/>
      <c r="I138" s="34"/>
      <c r="J138" s="34"/>
      <c r="K138" s="34"/>
      <c r="L138" s="38"/>
      <c r="M138" s="242"/>
      <c r="N138" s="243"/>
      <c r="O138" s="84"/>
      <c r="P138" s="84"/>
      <c r="Q138" s="84"/>
      <c r="R138" s="84"/>
      <c r="S138" s="84"/>
      <c r="T138" s="85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175</v>
      </c>
      <c r="AU138" s="17" t="s">
        <v>84</v>
      </c>
    </row>
    <row r="139" spans="1:51" s="13" customFormat="1" ht="12">
      <c r="A139" s="13"/>
      <c r="B139" s="230"/>
      <c r="C139" s="231"/>
      <c r="D139" s="232" t="s">
        <v>168</v>
      </c>
      <c r="E139" s="233" t="s">
        <v>1</v>
      </c>
      <c r="F139" s="234" t="s">
        <v>498</v>
      </c>
      <c r="G139" s="231"/>
      <c r="H139" s="235">
        <v>46.875</v>
      </c>
      <c r="I139" s="231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168</v>
      </c>
      <c r="AU139" s="240" t="s">
        <v>84</v>
      </c>
      <c r="AV139" s="13" t="s">
        <v>84</v>
      </c>
      <c r="AW139" s="13" t="s">
        <v>32</v>
      </c>
      <c r="AX139" s="13" t="s">
        <v>82</v>
      </c>
      <c r="AY139" s="240" t="s">
        <v>160</v>
      </c>
    </row>
    <row r="140" spans="1:51" s="14" customFormat="1" ht="12">
      <c r="A140" s="14"/>
      <c r="B140" s="244"/>
      <c r="C140" s="245"/>
      <c r="D140" s="232" t="s">
        <v>168</v>
      </c>
      <c r="E140" s="246" t="s">
        <v>1</v>
      </c>
      <c r="F140" s="247" t="s">
        <v>448</v>
      </c>
      <c r="G140" s="245"/>
      <c r="H140" s="246" t="s">
        <v>1</v>
      </c>
      <c r="I140" s="245"/>
      <c r="J140" s="245"/>
      <c r="K140" s="245"/>
      <c r="L140" s="248"/>
      <c r="M140" s="249"/>
      <c r="N140" s="250"/>
      <c r="O140" s="250"/>
      <c r="P140" s="250"/>
      <c r="Q140" s="250"/>
      <c r="R140" s="250"/>
      <c r="S140" s="250"/>
      <c r="T140" s="25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2" t="s">
        <v>168</v>
      </c>
      <c r="AU140" s="252" t="s">
        <v>84</v>
      </c>
      <c r="AV140" s="14" t="s">
        <v>82</v>
      </c>
      <c r="AW140" s="14" t="s">
        <v>32</v>
      </c>
      <c r="AX140" s="14" t="s">
        <v>75</v>
      </c>
      <c r="AY140" s="252" t="s">
        <v>160</v>
      </c>
    </row>
    <row r="141" spans="1:65" s="2" customFormat="1" ht="33" customHeight="1">
      <c r="A141" s="32"/>
      <c r="B141" s="33"/>
      <c r="C141" s="218" t="s">
        <v>166</v>
      </c>
      <c r="D141" s="218" t="s">
        <v>162</v>
      </c>
      <c r="E141" s="219" t="s">
        <v>237</v>
      </c>
      <c r="F141" s="220" t="s">
        <v>238</v>
      </c>
      <c r="G141" s="221" t="s">
        <v>195</v>
      </c>
      <c r="H141" s="222">
        <v>937.5</v>
      </c>
      <c r="I141" s="223">
        <v>19.8</v>
      </c>
      <c r="J141" s="223">
        <f>ROUND(I141*H141,2)</f>
        <v>18562.5</v>
      </c>
      <c r="K141" s="220" t="s">
        <v>173</v>
      </c>
      <c r="L141" s="38"/>
      <c r="M141" s="224" t="s">
        <v>1</v>
      </c>
      <c r="N141" s="225" t="s">
        <v>40</v>
      </c>
      <c r="O141" s="226">
        <v>0.005</v>
      </c>
      <c r="P141" s="226">
        <f>O141*H141</f>
        <v>4.6875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28" t="s">
        <v>166</v>
      </c>
      <c r="AT141" s="228" t="s">
        <v>162</v>
      </c>
      <c r="AU141" s="228" t="s">
        <v>84</v>
      </c>
      <c r="AY141" s="17" t="s">
        <v>160</v>
      </c>
      <c r="BE141" s="229">
        <f>IF(N141="základní",J141,0)</f>
        <v>18562.5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7" t="s">
        <v>82</v>
      </c>
      <c r="BK141" s="229">
        <f>ROUND(I141*H141,2)</f>
        <v>18562.5</v>
      </c>
      <c r="BL141" s="17" t="s">
        <v>166</v>
      </c>
      <c r="BM141" s="228" t="s">
        <v>499</v>
      </c>
    </row>
    <row r="142" spans="1:47" s="2" customFormat="1" ht="12">
      <c r="A142" s="32"/>
      <c r="B142" s="33"/>
      <c r="C142" s="34"/>
      <c r="D142" s="232" t="s">
        <v>175</v>
      </c>
      <c r="E142" s="34"/>
      <c r="F142" s="241" t="s">
        <v>240</v>
      </c>
      <c r="G142" s="34"/>
      <c r="H142" s="34"/>
      <c r="I142" s="34"/>
      <c r="J142" s="34"/>
      <c r="K142" s="34"/>
      <c r="L142" s="38"/>
      <c r="M142" s="242"/>
      <c r="N142" s="243"/>
      <c r="O142" s="84"/>
      <c r="P142" s="84"/>
      <c r="Q142" s="84"/>
      <c r="R142" s="84"/>
      <c r="S142" s="84"/>
      <c r="T142" s="85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175</v>
      </c>
      <c r="AU142" s="17" t="s">
        <v>84</v>
      </c>
    </row>
    <row r="143" spans="1:51" s="13" customFormat="1" ht="12">
      <c r="A143" s="13"/>
      <c r="B143" s="230"/>
      <c r="C143" s="231"/>
      <c r="D143" s="232" t="s">
        <v>168</v>
      </c>
      <c r="E143" s="233" t="s">
        <v>1</v>
      </c>
      <c r="F143" s="234" t="s">
        <v>500</v>
      </c>
      <c r="G143" s="231"/>
      <c r="H143" s="235">
        <v>937.5</v>
      </c>
      <c r="I143" s="231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0" t="s">
        <v>168</v>
      </c>
      <c r="AU143" s="240" t="s">
        <v>84</v>
      </c>
      <c r="AV143" s="13" t="s">
        <v>84</v>
      </c>
      <c r="AW143" s="13" t="s">
        <v>32</v>
      </c>
      <c r="AX143" s="13" t="s">
        <v>82</v>
      </c>
      <c r="AY143" s="240" t="s">
        <v>160</v>
      </c>
    </row>
    <row r="144" spans="1:51" s="14" customFormat="1" ht="12">
      <c r="A144" s="14"/>
      <c r="B144" s="244"/>
      <c r="C144" s="245"/>
      <c r="D144" s="232" t="s">
        <v>168</v>
      </c>
      <c r="E144" s="246" t="s">
        <v>1</v>
      </c>
      <c r="F144" s="247" t="s">
        <v>448</v>
      </c>
      <c r="G144" s="245"/>
      <c r="H144" s="246" t="s">
        <v>1</v>
      </c>
      <c r="I144" s="245"/>
      <c r="J144" s="245"/>
      <c r="K144" s="245"/>
      <c r="L144" s="248"/>
      <c r="M144" s="249"/>
      <c r="N144" s="250"/>
      <c r="O144" s="250"/>
      <c r="P144" s="250"/>
      <c r="Q144" s="250"/>
      <c r="R144" s="250"/>
      <c r="S144" s="250"/>
      <c r="T144" s="25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168</v>
      </c>
      <c r="AU144" s="252" t="s">
        <v>84</v>
      </c>
      <c r="AV144" s="14" t="s">
        <v>82</v>
      </c>
      <c r="AW144" s="14" t="s">
        <v>32</v>
      </c>
      <c r="AX144" s="14" t="s">
        <v>75</v>
      </c>
      <c r="AY144" s="252" t="s">
        <v>160</v>
      </c>
    </row>
    <row r="145" spans="1:51" s="14" customFormat="1" ht="12">
      <c r="A145" s="14"/>
      <c r="B145" s="244"/>
      <c r="C145" s="245"/>
      <c r="D145" s="232" t="s">
        <v>168</v>
      </c>
      <c r="E145" s="246" t="s">
        <v>1</v>
      </c>
      <c r="F145" s="247" t="s">
        <v>358</v>
      </c>
      <c r="G145" s="245"/>
      <c r="H145" s="246" t="s">
        <v>1</v>
      </c>
      <c r="I145" s="245"/>
      <c r="J145" s="245"/>
      <c r="K145" s="245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168</v>
      </c>
      <c r="AU145" s="252" t="s">
        <v>84</v>
      </c>
      <c r="AV145" s="14" t="s">
        <v>82</v>
      </c>
      <c r="AW145" s="14" t="s">
        <v>32</v>
      </c>
      <c r="AX145" s="14" t="s">
        <v>75</v>
      </c>
      <c r="AY145" s="252" t="s">
        <v>160</v>
      </c>
    </row>
    <row r="146" spans="1:65" s="2" customFormat="1" ht="21.75" customHeight="1">
      <c r="A146" s="32"/>
      <c r="B146" s="33"/>
      <c r="C146" s="218" t="s">
        <v>192</v>
      </c>
      <c r="D146" s="218" t="s">
        <v>162</v>
      </c>
      <c r="E146" s="219" t="s">
        <v>243</v>
      </c>
      <c r="F146" s="220" t="s">
        <v>244</v>
      </c>
      <c r="G146" s="221" t="s">
        <v>195</v>
      </c>
      <c r="H146" s="222">
        <v>15.625</v>
      </c>
      <c r="I146" s="223">
        <v>300</v>
      </c>
      <c r="J146" s="223">
        <f>ROUND(I146*H146,2)</f>
        <v>4687.5</v>
      </c>
      <c r="K146" s="220" t="s">
        <v>173</v>
      </c>
      <c r="L146" s="38"/>
      <c r="M146" s="224" t="s">
        <v>1</v>
      </c>
      <c r="N146" s="225" t="s">
        <v>40</v>
      </c>
      <c r="O146" s="226">
        <v>0.099</v>
      </c>
      <c r="P146" s="226">
        <f>O146*H146</f>
        <v>1.546875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28" t="s">
        <v>166</v>
      </c>
      <c r="AT146" s="228" t="s">
        <v>162</v>
      </c>
      <c r="AU146" s="228" t="s">
        <v>84</v>
      </c>
      <c r="AY146" s="17" t="s">
        <v>160</v>
      </c>
      <c r="BE146" s="229">
        <f>IF(N146="základní",J146,0)</f>
        <v>4687.5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7" t="s">
        <v>82</v>
      </c>
      <c r="BK146" s="229">
        <f>ROUND(I146*H146,2)</f>
        <v>4687.5</v>
      </c>
      <c r="BL146" s="17" t="s">
        <v>166</v>
      </c>
      <c r="BM146" s="228" t="s">
        <v>501</v>
      </c>
    </row>
    <row r="147" spans="1:47" s="2" customFormat="1" ht="12">
      <c r="A147" s="32"/>
      <c r="B147" s="33"/>
      <c r="C147" s="34"/>
      <c r="D147" s="232" t="s">
        <v>175</v>
      </c>
      <c r="E147" s="34"/>
      <c r="F147" s="241" t="s">
        <v>246</v>
      </c>
      <c r="G147" s="34"/>
      <c r="H147" s="34"/>
      <c r="I147" s="34"/>
      <c r="J147" s="34"/>
      <c r="K147" s="34"/>
      <c r="L147" s="38"/>
      <c r="M147" s="242"/>
      <c r="N147" s="243"/>
      <c r="O147" s="84"/>
      <c r="P147" s="84"/>
      <c r="Q147" s="84"/>
      <c r="R147" s="84"/>
      <c r="S147" s="84"/>
      <c r="T147" s="85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175</v>
      </c>
      <c r="AU147" s="17" t="s">
        <v>84</v>
      </c>
    </row>
    <row r="148" spans="1:51" s="13" customFormat="1" ht="12">
      <c r="A148" s="13"/>
      <c r="B148" s="230"/>
      <c r="C148" s="231"/>
      <c r="D148" s="232" t="s">
        <v>168</v>
      </c>
      <c r="E148" s="233" t="s">
        <v>1</v>
      </c>
      <c r="F148" s="234" t="s">
        <v>502</v>
      </c>
      <c r="G148" s="231"/>
      <c r="H148" s="235">
        <v>15.625</v>
      </c>
      <c r="I148" s="231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0" t="s">
        <v>168</v>
      </c>
      <c r="AU148" s="240" t="s">
        <v>84</v>
      </c>
      <c r="AV148" s="13" t="s">
        <v>84</v>
      </c>
      <c r="AW148" s="13" t="s">
        <v>32</v>
      </c>
      <c r="AX148" s="13" t="s">
        <v>82</v>
      </c>
      <c r="AY148" s="240" t="s">
        <v>160</v>
      </c>
    </row>
    <row r="149" spans="1:51" s="14" customFormat="1" ht="12">
      <c r="A149" s="14"/>
      <c r="B149" s="244"/>
      <c r="C149" s="245"/>
      <c r="D149" s="232" t="s">
        <v>168</v>
      </c>
      <c r="E149" s="246" t="s">
        <v>1</v>
      </c>
      <c r="F149" s="247" t="s">
        <v>453</v>
      </c>
      <c r="G149" s="245"/>
      <c r="H149" s="246" t="s">
        <v>1</v>
      </c>
      <c r="I149" s="245"/>
      <c r="J149" s="245"/>
      <c r="K149" s="245"/>
      <c r="L149" s="248"/>
      <c r="M149" s="249"/>
      <c r="N149" s="250"/>
      <c r="O149" s="250"/>
      <c r="P149" s="250"/>
      <c r="Q149" s="250"/>
      <c r="R149" s="250"/>
      <c r="S149" s="250"/>
      <c r="T149" s="25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2" t="s">
        <v>168</v>
      </c>
      <c r="AU149" s="252" t="s">
        <v>84</v>
      </c>
      <c r="AV149" s="14" t="s">
        <v>82</v>
      </c>
      <c r="AW149" s="14" t="s">
        <v>32</v>
      </c>
      <c r="AX149" s="14" t="s">
        <v>75</v>
      </c>
      <c r="AY149" s="252" t="s">
        <v>160</v>
      </c>
    </row>
    <row r="150" spans="1:65" s="2" customFormat="1" ht="33" customHeight="1">
      <c r="A150" s="32"/>
      <c r="B150" s="33"/>
      <c r="C150" s="218" t="s">
        <v>199</v>
      </c>
      <c r="D150" s="218" t="s">
        <v>162</v>
      </c>
      <c r="E150" s="219" t="s">
        <v>248</v>
      </c>
      <c r="F150" s="220" t="s">
        <v>249</v>
      </c>
      <c r="G150" s="221" t="s">
        <v>195</v>
      </c>
      <c r="H150" s="222">
        <v>312.5</v>
      </c>
      <c r="I150" s="223">
        <v>23.3</v>
      </c>
      <c r="J150" s="223">
        <f>ROUND(I150*H150,2)</f>
        <v>7281.25</v>
      </c>
      <c r="K150" s="220" t="s">
        <v>173</v>
      </c>
      <c r="L150" s="38"/>
      <c r="M150" s="224" t="s">
        <v>1</v>
      </c>
      <c r="N150" s="225" t="s">
        <v>40</v>
      </c>
      <c r="O150" s="226">
        <v>0.006</v>
      </c>
      <c r="P150" s="226">
        <f>O150*H150</f>
        <v>1.875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28" t="s">
        <v>166</v>
      </c>
      <c r="AT150" s="228" t="s">
        <v>162</v>
      </c>
      <c r="AU150" s="228" t="s">
        <v>84</v>
      </c>
      <c r="AY150" s="17" t="s">
        <v>160</v>
      </c>
      <c r="BE150" s="229">
        <f>IF(N150="základní",J150,0)</f>
        <v>7281.25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7" t="s">
        <v>82</v>
      </c>
      <c r="BK150" s="229">
        <f>ROUND(I150*H150,2)</f>
        <v>7281.25</v>
      </c>
      <c r="BL150" s="17" t="s">
        <v>166</v>
      </c>
      <c r="BM150" s="228" t="s">
        <v>503</v>
      </c>
    </row>
    <row r="151" spans="1:47" s="2" customFormat="1" ht="12">
      <c r="A151" s="32"/>
      <c r="B151" s="33"/>
      <c r="C151" s="34"/>
      <c r="D151" s="232" t="s">
        <v>175</v>
      </c>
      <c r="E151" s="34"/>
      <c r="F151" s="241" t="s">
        <v>251</v>
      </c>
      <c r="G151" s="34"/>
      <c r="H151" s="34"/>
      <c r="I151" s="34"/>
      <c r="J151" s="34"/>
      <c r="K151" s="34"/>
      <c r="L151" s="38"/>
      <c r="M151" s="242"/>
      <c r="N151" s="243"/>
      <c r="O151" s="84"/>
      <c r="P151" s="84"/>
      <c r="Q151" s="84"/>
      <c r="R151" s="84"/>
      <c r="S151" s="84"/>
      <c r="T151" s="85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175</v>
      </c>
      <c r="AU151" s="17" t="s">
        <v>84</v>
      </c>
    </row>
    <row r="152" spans="1:51" s="13" customFormat="1" ht="12">
      <c r="A152" s="13"/>
      <c r="B152" s="230"/>
      <c r="C152" s="231"/>
      <c r="D152" s="232" t="s">
        <v>168</v>
      </c>
      <c r="E152" s="233" t="s">
        <v>1</v>
      </c>
      <c r="F152" s="234" t="s">
        <v>504</v>
      </c>
      <c r="G152" s="231"/>
      <c r="H152" s="235">
        <v>312.5</v>
      </c>
      <c r="I152" s="231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168</v>
      </c>
      <c r="AU152" s="240" t="s">
        <v>84</v>
      </c>
      <c r="AV152" s="13" t="s">
        <v>84</v>
      </c>
      <c r="AW152" s="13" t="s">
        <v>32</v>
      </c>
      <c r="AX152" s="13" t="s">
        <v>82</v>
      </c>
      <c r="AY152" s="240" t="s">
        <v>160</v>
      </c>
    </row>
    <row r="153" spans="1:51" s="14" customFormat="1" ht="12">
      <c r="A153" s="14"/>
      <c r="B153" s="244"/>
      <c r="C153" s="245"/>
      <c r="D153" s="232" t="s">
        <v>168</v>
      </c>
      <c r="E153" s="246" t="s">
        <v>1</v>
      </c>
      <c r="F153" s="247" t="s">
        <v>453</v>
      </c>
      <c r="G153" s="245"/>
      <c r="H153" s="246" t="s">
        <v>1</v>
      </c>
      <c r="I153" s="245"/>
      <c r="J153" s="245"/>
      <c r="K153" s="245"/>
      <c r="L153" s="248"/>
      <c r="M153" s="249"/>
      <c r="N153" s="250"/>
      <c r="O153" s="250"/>
      <c r="P153" s="250"/>
      <c r="Q153" s="250"/>
      <c r="R153" s="250"/>
      <c r="S153" s="250"/>
      <c r="T153" s="25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2" t="s">
        <v>168</v>
      </c>
      <c r="AU153" s="252" t="s">
        <v>84</v>
      </c>
      <c r="AV153" s="14" t="s">
        <v>82</v>
      </c>
      <c r="AW153" s="14" t="s">
        <v>32</v>
      </c>
      <c r="AX153" s="14" t="s">
        <v>75</v>
      </c>
      <c r="AY153" s="252" t="s">
        <v>160</v>
      </c>
    </row>
    <row r="154" spans="1:51" s="14" customFormat="1" ht="12">
      <c r="A154" s="14"/>
      <c r="B154" s="244"/>
      <c r="C154" s="245"/>
      <c r="D154" s="232" t="s">
        <v>168</v>
      </c>
      <c r="E154" s="246" t="s">
        <v>1</v>
      </c>
      <c r="F154" s="247" t="s">
        <v>358</v>
      </c>
      <c r="G154" s="245"/>
      <c r="H154" s="246" t="s">
        <v>1</v>
      </c>
      <c r="I154" s="245"/>
      <c r="J154" s="245"/>
      <c r="K154" s="245"/>
      <c r="L154" s="248"/>
      <c r="M154" s="249"/>
      <c r="N154" s="250"/>
      <c r="O154" s="250"/>
      <c r="P154" s="250"/>
      <c r="Q154" s="250"/>
      <c r="R154" s="250"/>
      <c r="S154" s="250"/>
      <c r="T154" s="25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2" t="s">
        <v>168</v>
      </c>
      <c r="AU154" s="252" t="s">
        <v>84</v>
      </c>
      <c r="AV154" s="14" t="s">
        <v>82</v>
      </c>
      <c r="AW154" s="14" t="s">
        <v>32</v>
      </c>
      <c r="AX154" s="14" t="s">
        <v>75</v>
      </c>
      <c r="AY154" s="252" t="s">
        <v>160</v>
      </c>
    </row>
    <row r="155" spans="1:65" s="2" customFormat="1" ht="21.75" customHeight="1">
      <c r="A155" s="32"/>
      <c r="B155" s="33"/>
      <c r="C155" s="218" t="s">
        <v>207</v>
      </c>
      <c r="D155" s="218" t="s">
        <v>162</v>
      </c>
      <c r="E155" s="219" t="s">
        <v>363</v>
      </c>
      <c r="F155" s="220" t="s">
        <v>364</v>
      </c>
      <c r="G155" s="221" t="s">
        <v>195</v>
      </c>
      <c r="H155" s="222">
        <v>3</v>
      </c>
      <c r="I155" s="223">
        <v>193</v>
      </c>
      <c r="J155" s="223">
        <f>ROUND(I155*H155,2)</f>
        <v>579</v>
      </c>
      <c r="K155" s="220" t="s">
        <v>173</v>
      </c>
      <c r="L155" s="38"/>
      <c r="M155" s="224" t="s">
        <v>1</v>
      </c>
      <c r="N155" s="225" t="s">
        <v>40</v>
      </c>
      <c r="O155" s="226">
        <v>0.709</v>
      </c>
      <c r="P155" s="226">
        <f>O155*H155</f>
        <v>2.127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28" t="s">
        <v>166</v>
      </c>
      <c r="AT155" s="228" t="s">
        <v>162</v>
      </c>
      <c r="AU155" s="228" t="s">
        <v>84</v>
      </c>
      <c r="AY155" s="17" t="s">
        <v>160</v>
      </c>
      <c r="BE155" s="229">
        <f>IF(N155="základní",J155,0)</f>
        <v>579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7" t="s">
        <v>82</v>
      </c>
      <c r="BK155" s="229">
        <f>ROUND(I155*H155,2)</f>
        <v>579</v>
      </c>
      <c r="BL155" s="17" t="s">
        <v>166</v>
      </c>
      <c r="BM155" s="228" t="s">
        <v>505</v>
      </c>
    </row>
    <row r="156" spans="1:47" s="2" customFormat="1" ht="12">
      <c r="A156" s="32"/>
      <c r="B156" s="33"/>
      <c r="C156" s="34"/>
      <c r="D156" s="232" t="s">
        <v>175</v>
      </c>
      <c r="E156" s="34"/>
      <c r="F156" s="241" t="s">
        <v>366</v>
      </c>
      <c r="G156" s="34"/>
      <c r="H156" s="34"/>
      <c r="I156" s="34"/>
      <c r="J156" s="34"/>
      <c r="K156" s="34"/>
      <c r="L156" s="38"/>
      <c r="M156" s="242"/>
      <c r="N156" s="243"/>
      <c r="O156" s="84"/>
      <c r="P156" s="84"/>
      <c r="Q156" s="84"/>
      <c r="R156" s="84"/>
      <c r="S156" s="84"/>
      <c r="T156" s="85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175</v>
      </c>
      <c r="AU156" s="17" t="s">
        <v>84</v>
      </c>
    </row>
    <row r="157" spans="1:51" s="13" customFormat="1" ht="12">
      <c r="A157" s="13"/>
      <c r="B157" s="230"/>
      <c r="C157" s="231"/>
      <c r="D157" s="232" t="s">
        <v>168</v>
      </c>
      <c r="E157" s="233" t="s">
        <v>1</v>
      </c>
      <c r="F157" s="234" t="s">
        <v>506</v>
      </c>
      <c r="G157" s="231"/>
      <c r="H157" s="235">
        <v>3</v>
      </c>
      <c r="I157" s="231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0" t="s">
        <v>168</v>
      </c>
      <c r="AU157" s="240" t="s">
        <v>84</v>
      </c>
      <c r="AV157" s="13" t="s">
        <v>84</v>
      </c>
      <c r="AW157" s="13" t="s">
        <v>32</v>
      </c>
      <c r="AX157" s="13" t="s">
        <v>82</v>
      </c>
      <c r="AY157" s="240" t="s">
        <v>160</v>
      </c>
    </row>
    <row r="158" spans="1:51" s="14" customFormat="1" ht="12">
      <c r="A158" s="14"/>
      <c r="B158" s="244"/>
      <c r="C158" s="245"/>
      <c r="D158" s="232" t="s">
        <v>168</v>
      </c>
      <c r="E158" s="246" t="s">
        <v>1</v>
      </c>
      <c r="F158" s="247" t="s">
        <v>270</v>
      </c>
      <c r="G158" s="245"/>
      <c r="H158" s="246" t="s">
        <v>1</v>
      </c>
      <c r="I158" s="245"/>
      <c r="J158" s="245"/>
      <c r="K158" s="245"/>
      <c r="L158" s="248"/>
      <c r="M158" s="249"/>
      <c r="N158" s="250"/>
      <c r="O158" s="250"/>
      <c r="P158" s="250"/>
      <c r="Q158" s="250"/>
      <c r="R158" s="250"/>
      <c r="S158" s="250"/>
      <c r="T158" s="25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2" t="s">
        <v>168</v>
      </c>
      <c r="AU158" s="252" t="s">
        <v>84</v>
      </c>
      <c r="AV158" s="14" t="s">
        <v>82</v>
      </c>
      <c r="AW158" s="14" t="s">
        <v>32</v>
      </c>
      <c r="AX158" s="14" t="s">
        <v>75</v>
      </c>
      <c r="AY158" s="252" t="s">
        <v>160</v>
      </c>
    </row>
    <row r="159" spans="1:65" s="2" customFormat="1" ht="21.75" customHeight="1">
      <c r="A159" s="32"/>
      <c r="B159" s="33"/>
      <c r="C159" s="218" t="s">
        <v>257</v>
      </c>
      <c r="D159" s="218" t="s">
        <v>162</v>
      </c>
      <c r="E159" s="219" t="s">
        <v>280</v>
      </c>
      <c r="F159" s="220" t="s">
        <v>281</v>
      </c>
      <c r="G159" s="221" t="s">
        <v>165</v>
      </c>
      <c r="H159" s="222">
        <v>1.5</v>
      </c>
      <c r="I159" s="223">
        <v>21.5</v>
      </c>
      <c r="J159" s="223">
        <f>ROUND(I159*H159,2)</f>
        <v>32.25</v>
      </c>
      <c r="K159" s="220" t="s">
        <v>173</v>
      </c>
      <c r="L159" s="38"/>
      <c r="M159" s="224" t="s">
        <v>1</v>
      </c>
      <c r="N159" s="225" t="s">
        <v>40</v>
      </c>
      <c r="O159" s="226">
        <v>0.025</v>
      </c>
      <c r="P159" s="226">
        <f>O159*H159</f>
        <v>0.037500000000000006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28" t="s">
        <v>166</v>
      </c>
      <c r="AT159" s="228" t="s">
        <v>162</v>
      </c>
      <c r="AU159" s="228" t="s">
        <v>84</v>
      </c>
      <c r="AY159" s="17" t="s">
        <v>160</v>
      </c>
      <c r="BE159" s="229">
        <f>IF(N159="základní",J159,0)</f>
        <v>32.25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7" t="s">
        <v>82</v>
      </c>
      <c r="BK159" s="229">
        <f>ROUND(I159*H159,2)</f>
        <v>32.25</v>
      </c>
      <c r="BL159" s="17" t="s">
        <v>166</v>
      </c>
      <c r="BM159" s="228" t="s">
        <v>507</v>
      </c>
    </row>
    <row r="160" spans="1:47" s="2" customFormat="1" ht="12">
      <c r="A160" s="32"/>
      <c r="B160" s="33"/>
      <c r="C160" s="34"/>
      <c r="D160" s="232" t="s">
        <v>175</v>
      </c>
      <c r="E160" s="34"/>
      <c r="F160" s="241" t="s">
        <v>283</v>
      </c>
      <c r="G160" s="34"/>
      <c r="H160" s="34"/>
      <c r="I160" s="34"/>
      <c r="J160" s="34"/>
      <c r="K160" s="34"/>
      <c r="L160" s="38"/>
      <c r="M160" s="242"/>
      <c r="N160" s="243"/>
      <c r="O160" s="84"/>
      <c r="P160" s="84"/>
      <c r="Q160" s="84"/>
      <c r="R160" s="84"/>
      <c r="S160" s="84"/>
      <c r="T160" s="85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175</v>
      </c>
      <c r="AU160" s="17" t="s">
        <v>84</v>
      </c>
    </row>
    <row r="161" spans="1:51" s="13" customFormat="1" ht="12">
      <c r="A161" s="13"/>
      <c r="B161" s="230"/>
      <c r="C161" s="231"/>
      <c r="D161" s="232" t="s">
        <v>168</v>
      </c>
      <c r="E161" s="233" t="s">
        <v>1</v>
      </c>
      <c r="F161" s="234" t="s">
        <v>508</v>
      </c>
      <c r="G161" s="231"/>
      <c r="H161" s="235">
        <v>1.5</v>
      </c>
      <c r="I161" s="231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168</v>
      </c>
      <c r="AU161" s="240" t="s">
        <v>84</v>
      </c>
      <c r="AV161" s="13" t="s">
        <v>84</v>
      </c>
      <c r="AW161" s="13" t="s">
        <v>32</v>
      </c>
      <c r="AX161" s="13" t="s">
        <v>82</v>
      </c>
      <c r="AY161" s="240" t="s">
        <v>160</v>
      </c>
    </row>
    <row r="162" spans="1:51" s="14" customFormat="1" ht="12">
      <c r="A162" s="14"/>
      <c r="B162" s="244"/>
      <c r="C162" s="245"/>
      <c r="D162" s="232" t="s">
        <v>168</v>
      </c>
      <c r="E162" s="246" t="s">
        <v>1</v>
      </c>
      <c r="F162" s="247" t="s">
        <v>270</v>
      </c>
      <c r="G162" s="245"/>
      <c r="H162" s="246" t="s">
        <v>1</v>
      </c>
      <c r="I162" s="245"/>
      <c r="J162" s="245"/>
      <c r="K162" s="245"/>
      <c r="L162" s="248"/>
      <c r="M162" s="249"/>
      <c r="N162" s="250"/>
      <c r="O162" s="250"/>
      <c r="P162" s="250"/>
      <c r="Q162" s="250"/>
      <c r="R162" s="250"/>
      <c r="S162" s="250"/>
      <c r="T162" s="25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2" t="s">
        <v>168</v>
      </c>
      <c r="AU162" s="252" t="s">
        <v>84</v>
      </c>
      <c r="AV162" s="14" t="s">
        <v>82</v>
      </c>
      <c r="AW162" s="14" t="s">
        <v>32</v>
      </c>
      <c r="AX162" s="14" t="s">
        <v>75</v>
      </c>
      <c r="AY162" s="252" t="s">
        <v>160</v>
      </c>
    </row>
    <row r="163" spans="1:65" s="2" customFormat="1" ht="21.75" customHeight="1">
      <c r="A163" s="32"/>
      <c r="B163" s="33"/>
      <c r="C163" s="218" t="s">
        <v>205</v>
      </c>
      <c r="D163" s="218" t="s">
        <v>162</v>
      </c>
      <c r="E163" s="219" t="s">
        <v>286</v>
      </c>
      <c r="F163" s="220" t="s">
        <v>287</v>
      </c>
      <c r="G163" s="221" t="s">
        <v>165</v>
      </c>
      <c r="H163" s="222">
        <v>0.5</v>
      </c>
      <c r="I163" s="223">
        <v>24.2</v>
      </c>
      <c r="J163" s="223">
        <f>ROUND(I163*H163,2)</f>
        <v>12.1</v>
      </c>
      <c r="K163" s="220" t="s">
        <v>173</v>
      </c>
      <c r="L163" s="38"/>
      <c r="M163" s="224" t="s">
        <v>1</v>
      </c>
      <c r="N163" s="225" t="s">
        <v>40</v>
      </c>
      <c r="O163" s="226">
        <v>0.028</v>
      </c>
      <c r="P163" s="226">
        <f>O163*H163</f>
        <v>0.014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28" t="s">
        <v>166</v>
      </c>
      <c r="AT163" s="228" t="s">
        <v>162</v>
      </c>
      <c r="AU163" s="228" t="s">
        <v>84</v>
      </c>
      <c r="AY163" s="17" t="s">
        <v>160</v>
      </c>
      <c r="BE163" s="229">
        <f>IF(N163="základní",J163,0)</f>
        <v>12.1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7" t="s">
        <v>82</v>
      </c>
      <c r="BK163" s="229">
        <f>ROUND(I163*H163,2)</f>
        <v>12.1</v>
      </c>
      <c r="BL163" s="17" t="s">
        <v>166</v>
      </c>
      <c r="BM163" s="228" t="s">
        <v>509</v>
      </c>
    </row>
    <row r="164" spans="1:47" s="2" customFormat="1" ht="12">
      <c r="A164" s="32"/>
      <c r="B164" s="33"/>
      <c r="C164" s="34"/>
      <c r="D164" s="232" t="s">
        <v>175</v>
      </c>
      <c r="E164" s="34"/>
      <c r="F164" s="241" t="s">
        <v>289</v>
      </c>
      <c r="G164" s="34"/>
      <c r="H164" s="34"/>
      <c r="I164" s="34"/>
      <c r="J164" s="34"/>
      <c r="K164" s="34"/>
      <c r="L164" s="38"/>
      <c r="M164" s="242"/>
      <c r="N164" s="243"/>
      <c r="O164" s="84"/>
      <c r="P164" s="84"/>
      <c r="Q164" s="84"/>
      <c r="R164" s="84"/>
      <c r="S164" s="84"/>
      <c r="T164" s="85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175</v>
      </c>
      <c r="AU164" s="17" t="s">
        <v>84</v>
      </c>
    </row>
    <row r="165" spans="1:51" s="13" customFormat="1" ht="12">
      <c r="A165" s="13"/>
      <c r="B165" s="230"/>
      <c r="C165" s="231"/>
      <c r="D165" s="232" t="s">
        <v>168</v>
      </c>
      <c r="E165" s="233" t="s">
        <v>1</v>
      </c>
      <c r="F165" s="234" t="s">
        <v>510</v>
      </c>
      <c r="G165" s="231"/>
      <c r="H165" s="235">
        <v>0.5</v>
      </c>
      <c r="I165" s="231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0" t="s">
        <v>168</v>
      </c>
      <c r="AU165" s="240" t="s">
        <v>84</v>
      </c>
      <c r="AV165" s="13" t="s">
        <v>84</v>
      </c>
      <c r="AW165" s="13" t="s">
        <v>32</v>
      </c>
      <c r="AX165" s="13" t="s">
        <v>82</v>
      </c>
      <c r="AY165" s="240" t="s">
        <v>160</v>
      </c>
    </row>
    <row r="166" spans="1:51" s="14" customFormat="1" ht="12">
      <c r="A166" s="14"/>
      <c r="B166" s="244"/>
      <c r="C166" s="245"/>
      <c r="D166" s="232" t="s">
        <v>168</v>
      </c>
      <c r="E166" s="246" t="s">
        <v>1</v>
      </c>
      <c r="F166" s="247" t="s">
        <v>184</v>
      </c>
      <c r="G166" s="245"/>
      <c r="H166" s="246" t="s">
        <v>1</v>
      </c>
      <c r="I166" s="245"/>
      <c r="J166" s="245"/>
      <c r="K166" s="245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168</v>
      </c>
      <c r="AU166" s="252" t="s">
        <v>84</v>
      </c>
      <c r="AV166" s="14" t="s">
        <v>82</v>
      </c>
      <c r="AW166" s="14" t="s">
        <v>32</v>
      </c>
      <c r="AX166" s="14" t="s">
        <v>75</v>
      </c>
      <c r="AY166" s="252" t="s">
        <v>160</v>
      </c>
    </row>
    <row r="167" spans="1:65" s="2" customFormat="1" ht="21.75" customHeight="1">
      <c r="A167" s="32"/>
      <c r="B167" s="33"/>
      <c r="C167" s="218" t="s">
        <v>272</v>
      </c>
      <c r="D167" s="218" t="s">
        <v>162</v>
      </c>
      <c r="E167" s="219" t="s">
        <v>292</v>
      </c>
      <c r="F167" s="220" t="s">
        <v>293</v>
      </c>
      <c r="G167" s="221" t="s">
        <v>165</v>
      </c>
      <c r="H167" s="222">
        <v>91.95</v>
      </c>
      <c r="I167" s="223">
        <v>69.6</v>
      </c>
      <c r="J167" s="223">
        <f>ROUND(I167*H167,2)</f>
        <v>6399.72</v>
      </c>
      <c r="K167" s="220" t="s">
        <v>173</v>
      </c>
      <c r="L167" s="38"/>
      <c r="M167" s="224" t="s">
        <v>1</v>
      </c>
      <c r="N167" s="225" t="s">
        <v>40</v>
      </c>
      <c r="O167" s="226">
        <v>0.08</v>
      </c>
      <c r="P167" s="226">
        <f>O167*H167</f>
        <v>7.356000000000001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28" t="s">
        <v>166</v>
      </c>
      <c r="AT167" s="228" t="s">
        <v>162</v>
      </c>
      <c r="AU167" s="228" t="s">
        <v>84</v>
      </c>
      <c r="AY167" s="17" t="s">
        <v>160</v>
      </c>
      <c r="BE167" s="229">
        <f>IF(N167="základní",J167,0)</f>
        <v>6399.72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7" t="s">
        <v>82</v>
      </c>
      <c r="BK167" s="229">
        <f>ROUND(I167*H167,2)</f>
        <v>6399.72</v>
      </c>
      <c r="BL167" s="17" t="s">
        <v>166</v>
      </c>
      <c r="BM167" s="228" t="s">
        <v>511</v>
      </c>
    </row>
    <row r="168" spans="1:47" s="2" customFormat="1" ht="12">
      <c r="A168" s="32"/>
      <c r="B168" s="33"/>
      <c r="C168" s="34"/>
      <c r="D168" s="232" t="s">
        <v>175</v>
      </c>
      <c r="E168" s="34"/>
      <c r="F168" s="241" t="s">
        <v>295</v>
      </c>
      <c r="G168" s="34"/>
      <c r="H168" s="34"/>
      <c r="I168" s="34"/>
      <c r="J168" s="34"/>
      <c r="K168" s="34"/>
      <c r="L168" s="38"/>
      <c r="M168" s="242"/>
      <c r="N168" s="243"/>
      <c r="O168" s="84"/>
      <c r="P168" s="84"/>
      <c r="Q168" s="84"/>
      <c r="R168" s="84"/>
      <c r="S168" s="84"/>
      <c r="T168" s="85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175</v>
      </c>
      <c r="AU168" s="17" t="s">
        <v>84</v>
      </c>
    </row>
    <row r="169" spans="1:51" s="13" customFormat="1" ht="12">
      <c r="A169" s="13"/>
      <c r="B169" s="230"/>
      <c r="C169" s="231"/>
      <c r="D169" s="232" t="s">
        <v>168</v>
      </c>
      <c r="E169" s="233" t="s">
        <v>1</v>
      </c>
      <c r="F169" s="234" t="s">
        <v>512</v>
      </c>
      <c r="G169" s="231"/>
      <c r="H169" s="235">
        <v>91.95</v>
      </c>
      <c r="I169" s="231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0" t="s">
        <v>168</v>
      </c>
      <c r="AU169" s="240" t="s">
        <v>84</v>
      </c>
      <c r="AV169" s="13" t="s">
        <v>84</v>
      </c>
      <c r="AW169" s="13" t="s">
        <v>32</v>
      </c>
      <c r="AX169" s="13" t="s">
        <v>82</v>
      </c>
      <c r="AY169" s="240" t="s">
        <v>160</v>
      </c>
    </row>
    <row r="170" spans="1:51" s="14" customFormat="1" ht="12">
      <c r="A170" s="14"/>
      <c r="B170" s="244"/>
      <c r="C170" s="245"/>
      <c r="D170" s="232" t="s">
        <v>168</v>
      </c>
      <c r="E170" s="246" t="s">
        <v>1</v>
      </c>
      <c r="F170" s="247" t="s">
        <v>184</v>
      </c>
      <c r="G170" s="245"/>
      <c r="H170" s="246" t="s">
        <v>1</v>
      </c>
      <c r="I170" s="245"/>
      <c r="J170" s="245"/>
      <c r="K170" s="245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168</v>
      </c>
      <c r="AU170" s="252" t="s">
        <v>84</v>
      </c>
      <c r="AV170" s="14" t="s">
        <v>82</v>
      </c>
      <c r="AW170" s="14" t="s">
        <v>32</v>
      </c>
      <c r="AX170" s="14" t="s">
        <v>75</v>
      </c>
      <c r="AY170" s="252" t="s">
        <v>160</v>
      </c>
    </row>
    <row r="171" spans="1:65" s="2" customFormat="1" ht="21.75" customHeight="1">
      <c r="A171" s="32"/>
      <c r="B171" s="33"/>
      <c r="C171" s="218" t="s">
        <v>279</v>
      </c>
      <c r="D171" s="218" t="s">
        <v>162</v>
      </c>
      <c r="E171" s="219" t="s">
        <v>298</v>
      </c>
      <c r="F171" s="220" t="s">
        <v>299</v>
      </c>
      <c r="G171" s="221" t="s">
        <v>165</v>
      </c>
      <c r="H171" s="222">
        <v>30.65</v>
      </c>
      <c r="I171" s="223">
        <v>106</v>
      </c>
      <c r="J171" s="223">
        <f>ROUND(I171*H171,2)</f>
        <v>3248.9</v>
      </c>
      <c r="K171" s="220" t="s">
        <v>173</v>
      </c>
      <c r="L171" s="38"/>
      <c r="M171" s="224" t="s">
        <v>1</v>
      </c>
      <c r="N171" s="225" t="s">
        <v>40</v>
      </c>
      <c r="O171" s="226">
        <v>0.119</v>
      </c>
      <c r="P171" s="226">
        <f>O171*H171</f>
        <v>3.64735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28" t="s">
        <v>166</v>
      </c>
      <c r="AT171" s="228" t="s">
        <v>162</v>
      </c>
      <c r="AU171" s="228" t="s">
        <v>84</v>
      </c>
      <c r="AY171" s="17" t="s">
        <v>160</v>
      </c>
      <c r="BE171" s="229">
        <f>IF(N171="základní",J171,0)</f>
        <v>3248.9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7" t="s">
        <v>82</v>
      </c>
      <c r="BK171" s="229">
        <f>ROUND(I171*H171,2)</f>
        <v>3248.9</v>
      </c>
      <c r="BL171" s="17" t="s">
        <v>166</v>
      </c>
      <c r="BM171" s="228" t="s">
        <v>513</v>
      </c>
    </row>
    <row r="172" spans="1:47" s="2" customFormat="1" ht="12">
      <c r="A172" s="32"/>
      <c r="B172" s="33"/>
      <c r="C172" s="34"/>
      <c r="D172" s="232" t="s">
        <v>175</v>
      </c>
      <c r="E172" s="34"/>
      <c r="F172" s="241" t="s">
        <v>301</v>
      </c>
      <c r="G172" s="34"/>
      <c r="H172" s="34"/>
      <c r="I172" s="34"/>
      <c r="J172" s="34"/>
      <c r="K172" s="34"/>
      <c r="L172" s="38"/>
      <c r="M172" s="242"/>
      <c r="N172" s="243"/>
      <c r="O172" s="84"/>
      <c r="P172" s="84"/>
      <c r="Q172" s="84"/>
      <c r="R172" s="84"/>
      <c r="S172" s="84"/>
      <c r="T172" s="85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175</v>
      </c>
      <c r="AU172" s="17" t="s">
        <v>84</v>
      </c>
    </row>
    <row r="173" spans="1:51" s="13" customFormat="1" ht="12">
      <c r="A173" s="13"/>
      <c r="B173" s="230"/>
      <c r="C173" s="231"/>
      <c r="D173" s="232" t="s">
        <v>168</v>
      </c>
      <c r="E173" s="233" t="s">
        <v>1</v>
      </c>
      <c r="F173" s="234" t="s">
        <v>514</v>
      </c>
      <c r="G173" s="231"/>
      <c r="H173" s="235">
        <v>30.65</v>
      </c>
      <c r="I173" s="231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0" t="s">
        <v>168</v>
      </c>
      <c r="AU173" s="240" t="s">
        <v>84</v>
      </c>
      <c r="AV173" s="13" t="s">
        <v>84</v>
      </c>
      <c r="AW173" s="13" t="s">
        <v>32</v>
      </c>
      <c r="AX173" s="13" t="s">
        <v>82</v>
      </c>
      <c r="AY173" s="240" t="s">
        <v>160</v>
      </c>
    </row>
    <row r="174" spans="1:51" s="14" customFormat="1" ht="12">
      <c r="A174" s="14"/>
      <c r="B174" s="244"/>
      <c r="C174" s="245"/>
      <c r="D174" s="232" t="s">
        <v>168</v>
      </c>
      <c r="E174" s="246" t="s">
        <v>1</v>
      </c>
      <c r="F174" s="247" t="s">
        <v>184</v>
      </c>
      <c r="G174" s="245"/>
      <c r="H174" s="246" t="s">
        <v>1</v>
      </c>
      <c r="I174" s="245"/>
      <c r="J174" s="245"/>
      <c r="K174" s="245"/>
      <c r="L174" s="248"/>
      <c r="M174" s="249"/>
      <c r="N174" s="250"/>
      <c r="O174" s="250"/>
      <c r="P174" s="250"/>
      <c r="Q174" s="250"/>
      <c r="R174" s="250"/>
      <c r="S174" s="250"/>
      <c r="T174" s="25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2" t="s">
        <v>168</v>
      </c>
      <c r="AU174" s="252" t="s">
        <v>84</v>
      </c>
      <c r="AV174" s="14" t="s">
        <v>82</v>
      </c>
      <c r="AW174" s="14" t="s">
        <v>32</v>
      </c>
      <c r="AX174" s="14" t="s">
        <v>75</v>
      </c>
      <c r="AY174" s="252" t="s">
        <v>160</v>
      </c>
    </row>
    <row r="175" spans="1:63" s="12" customFormat="1" ht="22.8" customHeight="1">
      <c r="A175" s="12"/>
      <c r="B175" s="203"/>
      <c r="C175" s="204"/>
      <c r="D175" s="205" t="s">
        <v>74</v>
      </c>
      <c r="E175" s="216" t="s">
        <v>166</v>
      </c>
      <c r="F175" s="216" t="s">
        <v>320</v>
      </c>
      <c r="G175" s="204"/>
      <c r="H175" s="204"/>
      <c r="I175" s="204"/>
      <c r="J175" s="217">
        <f>BK175</f>
        <v>179602.21</v>
      </c>
      <c r="K175" s="204"/>
      <c r="L175" s="208"/>
      <c r="M175" s="209"/>
      <c r="N175" s="210"/>
      <c r="O175" s="210"/>
      <c r="P175" s="211">
        <f>SUM(P176:P202)</f>
        <v>187.056645</v>
      </c>
      <c r="Q175" s="210"/>
      <c r="R175" s="211">
        <f>SUM(R176:R202)</f>
        <v>140.91904908</v>
      </c>
      <c r="S175" s="210"/>
      <c r="T175" s="212">
        <f>SUM(T176:T202)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3" t="s">
        <v>82</v>
      </c>
      <c r="AT175" s="214" t="s">
        <v>74</v>
      </c>
      <c r="AU175" s="214" t="s">
        <v>82</v>
      </c>
      <c r="AY175" s="213" t="s">
        <v>160</v>
      </c>
      <c r="BK175" s="215">
        <f>SUM(BK176:BK202)</f>
        <v>179602.21</v>
      </c>
    </row>
    <row r="176" spans="1:65" s="2" customFormat="1" ht="16.5" customHeight="1">
      <c r="A176" s="32"/>
      <c r="B176" s="33"/>
      <c r="C176" s="218" t="s">
        <v>285</v>
      </c>
      <c r="D176" s="218" t="s">
        <v>162</v>
      </c>
      <c r="E176" s="219" t="s">
        <v>385</v>
      </c>
      <c r="F176" s="220" t="s">
        <v>386</v>
      </c>
      <c r="G176" s="221" t="s">
        <v>165</v>
      </c>
      <c r="H176" s="222">
        <v>115</v>
      </c>
      <c r="I176" s="223">
        <v>132</v>
      </c>
      <c r="J176" s="223">
        <f>ROUND(I176*H176,2)</f>
        <v>15180</v>
      </c>
      <c r="K176" s="220" t="s">
        <v>173</v>
      </c>
      <c r="L176" s="38"/>
      <c r="M176" s="224" t="s">
        <v>1</v>
      </c>
      <c r="N176" s="225" t="s">
        <v>40</v>
      </c>
      <c r="O176" s="226">
        <v>0.178</v>
      </c>
      <c r="P176" s="226">
        <f>O176*H176</f>
        <v>20.47</v>
      </c>
      <c r="Q176" s="226">
        <v>0.21252</v>
      </c>
      <c r="R176" s="226">
        <f>Q176*H176</f>
        <v>24.439799999999998</v>
      </c>
      <c r="S176" s="226">
        <v>0</v>
      </c>
      <c r="T176" s="227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28" t="s">
        <v>166</v>
      </c>
      <c r="AT176" s="228" t="s">
        <v>162</v>
      </c>
      <c r="AU176" s="228" t="s">
        <v>84</v>
      </c>
      <c r="AY176" s="17" t="s">
        <v>160</v>
      </c>
      <c r="BE176" s="229">
        <f>IF(N176="základní",J176,0)</f>
        <v>15180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7" t="s">
        <v>82</v>
      </c>
      <c r="BK176" s="229">
        <f>ROUND(I176*H176,2)</f>
        <v>15180</v>
      </c>
      <c r="BL176" s="17" t="s">
        <v>166</v>
      </c>
      <c r="BM176" s="228" t="s">
        <v>515</v>
      </c>
    </row>
    <row r="177" spans="1:47" s="2" customFormat="1" ht="12">
      <c r="A177" s="32"/>
      <c r="B177" s="33"/>
      <c r="C177" s="34"/>
      <c r="D177" s="232" t="s">
        <v>175</v>
      </c>
      <c r="E177" s="34"/>
      <c r="F177" s="241" t="s">
        <v>388</v>
      </c>
      <c r="G177" s="34"/>
      <c r="H177" s="34"/>
      <c r="I177" s="34"/>
      <c r="J177" s="34"/>
      <c r="K177" s="34"/>
      <c r="L177" s="38"/>
      <c r="M177" s="242"/>
      <c r="N177" s="243"/>
      <c r="O177" s="84"/>
      <c r="P177" s="84"/>
      <c r="Q177" s="84"/>
      <c r="R177" s="84"/>
      <c r="S177" s="84"/>
      <c r="T177" s="85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175</v>
      </c>
      <c r="AU177" s="17" t="s">
        <v>84</v>
      </c>
    </row>
    <row r="178" spans="1:51" s="13" customFormat="1" ht="12">
      <c r="A178" s="13"/>
      <c r="B178" s="230"/>
      <c r="C178" s="231"/>
      <c r="D178" s="232" t="s">
        <v>168</v>
      </c>
      <c r="E178" s="233" t="s">
        <v>1</v>
      </c>
      <c r="F178" s="234" t="s">
        <v>516</v>
      </c>
      <c r="G178" s="231"/>
      <c r="H178" s="235">
        <v>115</v>
      </c>
      <c r="I178" s="231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168</v>
      </c>
      <c r="AU178" s="240" t="s">
        <v>84</v>
      </c>
      <c r="AV178" s="13" t="s">
        <v>84</v>
      </c>
      <c r="AW178" s="13" t="s">
        <v>32</v>
      </c>
      <c r="AX178" s="13" t="s">
        <v>82</v>
      </c>
      <c r="AY178" s="240" t="s">
        <v>160</v>
      </c>
    </row>
    <row r="179" spans="1:51" s="14" customFormat="1" ht="12">
      <c r="A179" s="14"/>
      <c r="B179" s="244"/>
      <c r="C179" s="245"/>
      <c r="D179" s="232" t="s">
        <v>168</v>
      </c>
      <c r="E179" s="246" t="s">
        <v>1</v>
      </c>
      <c r="F179" s="247" t="s">
        <v>468</v>
      </c>
      <c r="G179" s="245"/>
      <c r="H179" s="246" t="s">
        <v>1</v>
      </c>
      <c r="I179" s="245"/>
      <c r="J179" s="245"/>
      <c r="K179" s="245"/>
      <c r="L179" s="248"/>
      <c r="M179" s="249"/>
      <c r="N179" s="250"/>
      <c r="O179" s="250"/>
      <c r="P179" s="250"/>
      <c r="Q179" s="250"/>
      <c r="R179" s="250"/>
      <c r="S179" s="250"/>
      <c r="T179" s="25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2" t="s">
        <v>168</v>
      </c>
      <c r="AU179" s="252" t="s">
        <v>84</v>
      </c>
      <c r="AV179" s="14" t="s">
        <v>82</v>
      </c>
      <c r="AW179" s="14" t="s">
        <v>32</v>
      </c>
      <c r="AX179" s="14" t="s">
        <v>75</v>
      </c>
      <c r="AY179" s="252" t="s">
        <v>160</v>
      </c>
    </row>
    <row r="180" spans="1:65" s="2" customFormat="1" ht="21.75" customHeight="1">
      <c r="A180" s="32"/>
      <c r="B180" s="33"/>
      <c r="C180" s="218" t="s">
        <v>291</v>
      </c>
      <c r="D180" s="218" t="s">
        <v>162</v>
      </c>
      <c r="E180" s="219" t="s">
        <v>391</v>
      </c>
      <c r="F180" s="220" t="s">
        <v>392</v>
      </c>
      <c r="G180" s="221" t="s">
        <v>195</v>
      </c>
      <c r="H180" s="222">
        <v>16.6</v>
      </c>
      <c r="I180" s="223">
        <v>2530</v>
      </c>
      <c r="J180" s="223">
        <f>ROUND(I180*H180,2)</f>
        <v>41998</v>
      </c>
      <c r="K180" s="220" t="s">
        <v>173</v>
      </c>
      <c r="L180" s="38"/>
      <c r="M180" s="224" t="s">
        <v>1</v>
      </c>
      <c r="N180" s="225" t="s">
        <v>40</v>
      </c>
      <c r="O180" s="226">
        <v>1.936</v>
      </c>
      <c r="P180" s="226">
        <f>O180*H180</f>
        <v>32.1376</v>
      </c>
      <c r="Q180" s="226">
        <v>1.9968</v>
      </c>
      <c r="R180" s="226">
        <f>Q180*H180</f>
        <v>33.14688</v>
      </c>
      <c r="S180" s="226">
        <v>0</v>
      </c>
      <c r="T180" s="227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28" t="s">
        <v>166</v>
      </c>
      <c r="AT180" s="228" t="s">
        <v>162</v>
      </c>
      <c r="AU180" s="228" t="s">
        <v>84</v>
      </c>
      <c r="AY180" s="17" t="s">
        <v>160</v>
      </c>
      <c r="BE180" s="229">
        <f>IF(N180="základní",J180,0)</f>
        <v>41998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7" t="s">
        <v>82</v>
      </c>
      <c r="BK180" s="229">
        <f>ROUND(I180*H180,2)</f>
        <v>41998</v>
      </c>
      <c r="BL180" s="17" t="s">
        <v>166</v>
      </c>
      <c r="BM180" s="228" t="s">
        <v>517</v>
      </c>
    </row>
    <row r="181" spans="1:47" s="2" customFormat="1" ht="12">
      <c r="A181" s="32"/>
      <c r="B181" s="33"/>
      <c r="C181" s="34"/>
      <c r="D181" s="232" t="s">
        <v>175</v>
      </c>
      <c r="E181" s="34"/>
      <c r="F181" s="241" t="s">
        <v>394</v>
      </c>
      <c r="G181" s="34"/>
      <c r="H181" s="34"/>
      <c r="I181" s="34"/>
      <c r="J181" s="34"/>
      <c r="K181" s="34"/>
      <c r="L181" s="38"/>
      <c r="M181" s="242"/>
      <c r="N181" s="243"/>
      <c r="O181" s="84"/>
      <c r="P181" s="84"/>
      <c r="Q181" s="84"/>
      <c r="R181" s="84"/>
      <c r="S181" s="84"/>
      <c r="T181" s="85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175</v>
      </c>
      <c r="AU181" s="17" t="s">
        <v>84</v>
      </c>
    </row>
    <row r="182" spans="1:51" s="13" customFormat="1" ht="12">
      <c r="A182" s="13"/>
      <c r="B182" s="230"/>
      <c r="C182" s="231"/>
      <c r="D182" s="232" t="s">
        <v>168</v>
      </c>
      <c r="E182" s="233" t="s">
        <v>1</v>
      </c>
      <c r="F182" s="234" t="s">
        <v>518</v>
      </c>
      <c r="G182" s="231"/>
      <c r="H182" s="235">
        <v>16.6</v>
      </c>
      <c r="I182" s="231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168</v>
      </c>
      <c r="AU182" s="240" t="s">
        <v>84</v>
      </c>
      <c r="AV182" s="13" t="s">
        <v>84</v>
      </c>
      <c r="AW182" s="13" t="s">
        <v>32</v>
      </c>
      <c r="AX182" s="13" t="s">
        <v>82</v>
      </c>
      <c r="AY182" s="240" t="s">
        <v>160</v>
      </c>
    </row>
    <row r="183" spans="1:51" s="14" customFormat="1" ht="12">
      <c r="A183" s="14"/>
      <c r="B183" s="244"/>
      <c r="C183" s="245"/>
      <c r="D183" s="232" t="s">
        <v>168</v>
      </c>
      <c r="E183" s="246" t="s">
        <v>1</v>
      </c>
      <c r="F183" s="247" t="s">
        <v>468</v>
      </c>
      <c r="G183" s="245"/>
      <c r="H183" s="246" t="s">
        <v>1</v>
      </c>
      <c r="I183" s="245"/>
      <c r="J183" s="245"/>
      <c r="K183" s="245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168</v>
      </c>
      <c r="AU183" s="252" t="s">
        <v>84</v>
      </c>
      <c r="AV183" s="14" t="s">
        <v>82</v>
      </c>
      <c r="AW183" s="14" t="s">
        <v>32</v>
      </c>
      <c r="AX183" s="14" t="s">
        <v>75</v>
      </c>
      <c r="AY183" s="252" t="s">
        <v>160</v>
      </c>
    </row>
    <row r="184" spans="1:65" s="2" customFormat="1" ht="21.75" customHeight="1">
      <c r="A184" s="32"/>
      <c r="B184" s="33"/>
      <c r="C184" s="218" t="s">
        <v>297</v>
      </c>
      <c r="D184" s="218" t="s">
        <v>162</v>
      </c>
      <c r="E184" s="219" t="s">
        <v>519</v>
      </c>
      <c r="F184" s="220" t="s">
        <v>520</v>
      </c>
      <c r="G184" s="221" t="s">
        <v>195</v>
      </c>
      <c r="H184" s="222">
        <v>3.961</v>
      </c>
      <c r="I184" s="223">
        <v>1700</v>
      </c>
      <c r="J184" s="223">
        <f>ROUND(I184*H184,2)</f>
        <v>6733.7</v>
      </c>
      <c r="K184" s="220" t="s">
        <v>173</v>
      </c>
      <c r="L184" s="38"/>
      <c r="M184" s="224" t="s">
        <v>1</v>
      </c>
      <c r="N184" s="225" t="s">
        <v>40</v>
      </c>
      <c r="O184" s="226">
        <v>0.575</v>
      </c>
      <c r="P184" s="226">
        <f>O184*H184</f>
        <v>2.2775749999999997</v>
      </c>
      <c r="Q184" s="226">
        <v>2.43408</v>
      </c>
      <c r="R184" s="226">
        <f>Q184*H184</f>
        <v>9.64139088</v>
      </c>
      <c r="S184" s="226">
        <v>0</v>
      </c>
      <c r="T184" s="22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28" t="s">
        <v>166</v>
      </c>
      <c r="AT184" s="228" t="s">
        <v>162</v>
      </c>
      <c r="AU184" s="228" t="s">
        <v>84</v>
      </c>
      <c r="AY184" s="17" t="s">
        <v>160</v>
      </c>
      <c r="BE184" s="229">
        <f>IF(N184="základní",J184,0)</f>
        <v>6733.7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7" t="s">
        <v>82</v>
      </c>
      <c r="BK184" s="229">
        <f>ROUND(I184*H184,2)</f>
        <v>6733.7</v>
      </c>
      <c r="BL184" s="17" t="s">
        <v>166</v>
      </c>
      <c r="BM184" s="228" t="s">
        <v>521</v>
      </c>
    </row>
    <row r="185" spans="1:47" s="2" customFormat="1" ht="12">
      <c r="A185" s="32"/>
      <c r="B185" s="33"/>
      <c r="C185" s="34"/>
      <c r="D185" s="232" t="s">
        <v>175</v>
      </c>
      <c r="E185" s="34"/>
      <c r="F185" s="241" t="s">
        <v>522</v>
      </c>
      <c r="G185" s="34"/>
      <c r="H185" s="34"/>
      <c r="I185" s="34"/>
      <c r="J185" s="34"/>
      <c r="K185" s="34"/>
      <c r="L185" s="38"/>
      <c r="M185" s="242"/>
      <c r="N185" s="243"/>
      <c r="O185" s="84"/>
      <c r="P185" s="84"/>
      <c r="Q185" s="84"/>
      <c r="R185" s="84"/>
      <c r="S185" s="84"/>
      <c r="T185" s="85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175</v>
      </c>
      <c r="AU185" s="17" t="s">
        <v>84</v>
      </c>
    </row>
    <row r="186" spans="1:51" s="13" customFormat="1" ht="12">
      <c r="A186" s="13"/>
      <c r="B186" s="230"/>
      <c r="C186" s="231"/>
      <c r="D186" s="232" t="s">
        <v>168</v>
      </c>
      <c r="E186" s="233" t="s">
        <v>1</v>
      </c>
      <c r="F186" s="234" t="s">
        <v>523</v>
      </c>
      <c r="G186" s="231"/>
      <c r="H186" s="235">
        <v>3.961</v>
      </c>
      <c r="I186" s="231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0" t="s">
        <v>168</v>
      </c>
      <c r="AU186" s="240" t="s">
        <v>84</v>
      </c>
      <c r="AV186" s="13" t="s">
        <v>84</v>
      </c>
      <c r="AW186" s="13" t="s">
        <v>32</v>
      </c>
      <c r="AX186" s="13" t="s">
        <v>82</v>
      </c>
      <c r="AY186" s="240" t="s">
        <v>160</v>
      </c>
    </row>
    <row r="187" spans="1:51" s="14" customFormat="1" ht="12">
      <c r="A187" s="14"/>
      <c r="B187" s="244"/>
      <c r="C187" s="245"/>
      <c r="D187" s="232" t="s">
        <v>168</v>
      </c>
      <c r="E187" s="246" t="s">
        <v>1</v>
      </c>
      <c r="F187" s="247" t="s">
        <v>184</v>
      </c>
      <c r="G187" s="245"/>
      <c r="H187" s="246" t="s">
        <v>1</v>
      </c>
      <c r="I187" s="245"/>
      <c r="J187" s="245"/>
      <c r="K187" s="245"/>
      <c r="L187" s="248"/>
      <c r="M187" s="249"/>
      <c r="N187" s="250"/>
      <c r="O187" s="250"/>
      <c r="P187" s="250"/>
      <c r="Q187" s="250"/>
      <c r="R187" s="250"/>
      <c r="S187" s="250"/>
      <c r="T187" s="25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2" t="s">
        <v>168</v>
      </c>
      <c r="AU187" s="252" t="s">
        <v>84</v>
      </c>
      <c r="AV187" s="14" t="s">
        <v>82</v>
      </c>
      <c r="AW187" s="14" t="s">
        <v>32</v>
      </c>
      <c r="AX187" s="14" t="s">
        <v>75</v>
      </c>
      <c r="AY187" s="252" t="s">
        <v>160</v>
      </c>
    </row>
    <row r="188" spans="1:65" s="2" customFormat="1" ht="21.75" customHeight="1">
      <c r="A188" s="32"/>
      <c r="B188" s="33"/>
      <c r="C188" s="218" t="s">
        <v>8</v>
      </c>
      <c r="D188" s="218" t="s">
        <v>162</v>
      </c>
      <c r="E188" s="219" t="s">
        <v>471</v>
      </c>
      <c r="F188" s="220" t="s">
        <v>472</v>
      </c>
      <c r="G188" s="221" t="s">
        <v>195</v>
      </c>
      <c r="H188" s="222">
        <v>35.249</v>
      </c>
      <c r="I188" s="223">
        <v>2710</v>
      </c>
      <c r="J188" s="223">
        <f>ROUND(I188*H188,2)</f>
        <v>95524.79</v>
      </c>
      <c r="K188" s="220" t="s">
        <v>173</v>
      </c>
      <c r="L188" s="38"/>
      <c r="M188" s="224" t="s">
        <v>1</v>
      </c>
      <c r="N188" s="225" t="s">
        <v>40</v>
      </c>
      <c r="O188" s="226">
        <v>2.35</v>
      </c>
      <c r="P188" s="226">
        <f>O188*H188</f>
        <v>82.83515000000001</v>
      </c>
      <c r="Q188" s="226">
        <v>1.9968</v>
      </c>
      <c r="R188" s="226">
        <f>Q188*H188</f>
        <v>70.3852032</v>
      </c>
      <c r="S188" s="226">
        <v>0</v>
      </c>
      <c r="T188" s="22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28" t="s">
        <v>166</v>
      </c>
      <c r="AT188" s="228" t="s">
        <v>162</v>
      </c>
      <c r="AU188" s="228" t="s">
        <v>84</v>
      </c>
      <c r="AY188" s="17" t="s">
        <v>160</v>
      </c>
      <c r="BE188" s="229">
        <f>IF(N188="základní",J188,0)</f>
        <v>95524.79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7" t="s">
        <v>82</v>
      </c>
      <c r="BK188" s="229">
        <f>ROUND(I188*H188,2)</f>
        <v>95524.79</v>
      </c>
      <c r="BL188" s="17" t="s">
        <v>166</v>
      </c>
      <c r="BM188" s="228" t="s">
        <v>524</v>
      </c>
    </row>
    <row r="189" spans="1:47" s="2" customFormat="1" ht="12">
      <c r="A189" s="32"/>
      <c r="B189" s="33"/>
      <c r="C189" s="34"/>
      <c r="D189" s="232" t="s">
        <v>175</v>
      </c>
      <c r="E189" s="34"/>
      <c r="F189" s="241" t="s">
        <v>474</v>
      </c>
      <c r="G189" s="34"/>
      <c r="H189" s="34"/>
      <c r="I189" s="34"/>
      <c r="J189" s="34"/>
      <c r="K189" s="34"/>
      <c r="L189" s="38"/>
      <c r="M189" s="242"/>
      <c r="N189" s="243"/>
      <c r="O189" s="84"/>
      <c r="P189" s="84"/>
      <c r="Q189" s="84"/>
      <c r="R189" s="84"/>
      <c r="S189" s="84"/>
      <c r="T189" s="85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175</v>
      </c>
      <c r="AU189" s="17" t="s">
        <v>84</v>
      </c>
    </row>
    <row r="190" spans="1:51" s="13" customFormat="1" ht="12">
      <c r="A190" s="13"/>
      <c r="B190" s="230"/>
      <c r="C190" s="231"/>
      <c r="D190" s="232" t="s">
        <v>168</v>
      </c>
      <c r="E190" s="233" t="s">
        <v>1</v>
      </c>
      <c r="F190" s="234" t="s">
        <v>525</v>
      </c>
      <c r="G190" s="231"/>
      <c r="H190" s="235">
        <v>28.7</v>
      </c>
      <c r="I190" s="231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168</v>
      </c>
      <c r="AU190" s="240" t="s">
        <v>84</v>
      </c>
      <c r="AV190" s="13" t="s">
        <v>84</v>
      </c>
      <c r="AW190" s="13" t="s">
        <v>32</v>
      </c>
      <c r="AX190" s="13" t="s">
        <v>75</v>
      </c>
      <c r="AY190" s="240" t="s">
        <v>160</v>
      </c>
    </row>
    <row r="191" spans="1:51" s="14" customFormat="1" ht="12">
      <c r="A191" s="14"/>
      <c r="B191" s="244"/>
      <c r="C191" s="245"/>
      <c r="D191" s="232" t="s">
        <v>168</v>
      </c>
      <c r="E191" s="246" t="s">
        <v>1</v>
      </c>
      <c r="F191" s="247" t="s">
        <v>476</v>
      </c>
      <c r="G191" s="245"/>
      <c r="H191" s="246" t="s">
        <v>1</v>
      </c>
      <c r="I191" s="245"/>
      <c r="J191" s="245"/>
      <c r="K191" s="245"/>
      <c r="L191" s="248"/>
      <c r="M191" s="249"/>
      <c r="N191" s="250"/>
      <c r="O191" s="250"/>
      <c r="P191" s="250"/>
      <c r="Q191" s="250"/>
      <c r="R191" s="250"/>
      <c r="S191" s="250"/>
      <c r="T191" s="25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2" t="s">
        <v>168</v>
      </c>
      <c r="AU191" s="252" t="s">
        <v>84</v>
      </c>
      <c r="AV191" s="14" t="s">
        <v>82</v>
      </c>
      <c r="AW191" s="14" t="s">
        <v>32</v>
      </c>
      <c r="AX191" s="14" t="s">
        <v>75</v>
      </c>
      <c r="AY191" s="252" t="s">
        <v>160</v>
      </c>
    </row>
    <row r="192" spans="1:51" s="13" customFormat="1" ht="12">
      <c r="A192" s="13"/>
      <c r="B192" s="230"/>
      <c r="C192" s="231"/>
      <c r="D192" s="232" t="s">
        <v>168</v>
      </c>
      <c r="E192" s="233" t="s">
        <v>1</v>
      </c>
      <c r="F192" s="234" t="s">
        <v>526</v>
      </c>
      <c r="G192" s="231"/>
      <c r="H192" s="235">
        <v>6.549</v>
      </c>
      <c r="I192" s="231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0" t="s">
        <v>168</v>
      </c>
      <c r="AU192" s="240" t="s">
        <v>84</v>
      </c>
      <c r="AV192" s="13" t="s">
        <v>84</v>
      </c>
      <c r="AW192" s="13" t="s">
        <v>32</v>
      </c>
      <c r="AX192" s="13" t="s">
        <v>75</v>
      </c>
      <c r="AY192" s="240" t="s">
        <v>160</v>
      </c>
    </row>
    <row r="193" spans="1:51" s="14" customFormat="1" ht="12">
      <c r="A193" s="14"/>
      <c r="B193" s="244"/>
      <c r="C193" s="245"/>
      <c r="D193" s="232" t="s">
        <v>168</v>
      </c>
      <c r="E193" s="246" t="s">
        <v>1</v>
      </c>
      <c r="F193" s="247" t="s">
        <v>478</v>
      </c>
      <c r="G193" s="245"/>
      <c r="H193" s="246" t="s">
        <v>1</v>
      </c>
      <c r="I193" s="245"/>
      <c r="J193" s="245"/>
      <c r="K193" s="245"/>
      <c r="L193" s="248"/>
      <c r="M193" s="249"/>
      <c r="N193" s="250"/>
      <c r="O193" s="250"/>
      <c r="P193" s="250"/>
      <c r="Q193" s="250"/>
      <c r="R193" s="250"/>
      <c r="S193" s="250"/>
      <c r="T193" s="25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2" t="s">
        <v>168</v>
      </c>
      <c r="AU193" s="252" t="s">
        <v>84</v>
      </c>
      <c r="AV193" s="14" t="s">
        <v>82</v>
      </c>
      <c r="AW193" s="14" t="s">
        <v>32</v>
      </c>
      <c r="AX193" s="14" t="s">
        <v>75</v>
      </c>
      <c r="AY193" s="252" t="s">
        <v>160</v>
      </c>
    </row>
    <row r="194" spans="1:51" s="15" customFormat="1" ht="12">
      <c r="A194" s="15"/>
      <c r="B194" s="260"/>
      <c r="C194" s="261"/>
      <c r="D194" s="232" t="s">
        <v>168</v>
      </c>
      <c r="E194" s="262" t="s">
        <v>1</v>
      </c>
      <c r="F194" s="263" t="s">
        <v>433</v>
      </c>
      <c r="G194" s="261"/>
      <c r="H194" s="264">
        <v>35.249</v>
      </c>
      <c r="I194" s="261"/>
      <c r="J194" s="261"/>
      <c r="K194" s="261"/>
      <c r="L194" s="265"/>
      <c r="M194" s="266"/>
      <c r="N194" s="267"/>
      <c r="O194" s="267"/>
      <c r="P194" s="267"/>
      <c r="Q194" s="267"/>
      <c r="R194" s="267"/>
      <c r="S194" s="267"/>
      <c r="T194" s="268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9" t="s">
        <v>168</v>
      </c>
      <c r="AU194" s="269" t="s">
        <v>84</v>
      </c>
      <c r="AV194" s="15" t="s">
        <v>166</v>
      </c>
      <c r="AW194" s="15" t="s">
        <v>32</v>
      </c>
      <c r="AX194" s="15" t="s">
        <v>82</v>
      </c>
      <c r="AY194" s="269" t="s">
        <v>160</v>
      </c>
    </row>
    <row r="195" spans="1:65" s="2" customFormat="1" ht="16.5" customHeight="1">
      <c r="A195" s="32"/>
      <c r="B195" s="33"/>
      <c r="C195" s="218" t="s">
        <v>311</v>
      </c>
      <c r="D195" s="218" t="s">
        <v>162</v>
      </c>
      <c r="E195" s="219" t="s">
        <v>479</v>
      </c>
      <c r="F195" s="220" t="s">
        <v>480</v>
      </c>
      <c r="G195" s="221" t="s">
        <v>165</v>
      </c>
      <c r="H195" s="222">
        <v>95.667</v>
      </c>
      <c r="I195" s="223">
        <v>151</v>
      </c>
      <c r="J195" s="223">
        <f>ROUND(I195*H195,2)</f>
        <v>14445.72</v>
      </c>
      <c r="K195" s="220" t="s">
        <v>173</v>
      </c>
      <c r="L195" s="38"/>
      <c r="M195" s="224" t="s">
        <v>1</v>
      </c>
      <c r="N195" s="225" t="s">
        <v>40</v>
      </c>
      <c r="O195" s="226">
        <v>0.46</v>
      </c>
      <c r="P195" s="226">
        <f>O195*H195</f>
        <v>44.006820000000005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28" t="s">
        <v>166</v>
      </c>
      <c r="AT195" s="228" t="s">
        <v>162</v>
      </c>
      <c r="AU195" s="228" t="s">
        <v>84</v>
      </c>
      <c r="AY195" s="17" t="s">
        <v>160</v>
      </c>
      <c r="BE195" s="229">
        <f>IF(N195="základní",J195,0)</f>
        <v>14445.72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7" t="s">
        <v>82</v>
      </c>
      <c r="BK195" s="229">
        <f>ROUND(I195*H195,2)</f>
        <v>14445.72</v>
      </c>
      <c r="BL195" s="17" t="s">
        <v>166</v>
      </c>
      <c r="BM195" s="228" t="s">
        <v>527</v>
      </c>
    </row>
    <row r="196" spans="1:47" s="2" customFormat="1" ht="12">
      <c r="A196" s="32"/>
      <c r="B196" s="33"/>
      <c r="C196" s="34"/>
      <c r="D196" s="232" t="s">
        <v>175</v>
      </c>
      <c r="E196" s="34"/>
      <c r="F196" s="241" t="s">
        <v>482</v>
      </c>
      <c r="G196" s="34"/>
      <c r="H196" s="34"/>
      <c r="I196" s="34"/>
      <c r="J196" s="34"/>
      <c r="K196" s="34"/>
      <c r="L196" s="38"/>
      <c r="M196" s="242"/>
      <c r="N196" s="243"/>
      <c r="O196" s="84"/>
      <c r="P196" s="84"/>
      <c r="Q196" s="84"/>
      <c r="R196" s="84"/>
      <c r="S196" s="84"/>
      <c r="T196" s="85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175</v>
      </c>
      <c r="AU196" s="17" t="s">
        <v>84</v>
      </c>
    </row>
    <row r="197" spans="1:51" s="13" customFormat="1" ht="12">
      <c r="A197" s="13"/>
      <c r="B197" s="230"/>
      <c r="C197" s="231"/>
      <c r="D197" s="232" t="s">
        <v>168</v>
      </c>
      <c r="E197" s="233" t="s">
        <v>1</v>
      </c>
      <c r="F197" s="234" t="s">
        <v>528</v>
      </c>
      <c r="G197" s="231"/>
      <c r="H197" s="235">
        <v>95.667</v>
      </c>
      <c r="I197" s="231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0" t="s">
        <v>168</v>
      </c>
      <c r="AU197" s="240" t="s">
        <v>84</v>
      </c>
      <c r="AV197" s="13" t="s">
        <v>84</v>
      </c>
      <c r="AW197" s="13" t="s">
        <v>32</v>
      </c>
      <c r="AX197" s="13" t="s">
        <v>82</v>
      </c>
      <c r="AY197" s="240" t="s">
        <v>160</v>
      </c>
    </row>
    <row r="198" spans="1:51" s="14" customFormat="1" ht="12">
      <c r="A198" s="14"/>
      <c r="B198" s="244"/>
      <c r="C198" s="245"/>
      <c r="D198" s="232" t="s">
        <v>168</v>
      </c>
      <c r="E198" s="246" t="s">
        <v>1</v>
      </c>
      <c r="F198" s="247" t="s">
        <v>476</v>
      </c>
      <c r="G198" s="245"/>
      <c r="H198" s="246" t="s">
        <v>1</v>
      </c>
      <c r="I198" s="245"/>
      <c r="J198" s="245"/>
      <c r="K198" s="245"/>
      <c r="L198" s="248"/>
      <c r="M198" s="249"/>
      <c r="N198" s="250"/>
      <c r="O198" s="250"/>
      <c r="P198" s="250"/>
      <c r="Q198" s="250"/>
      <c r="R198" s="250"/>
      <c r="S198" s="250"/>
      <c r="T198" s="25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2" t="s">
        <v>168</v>
      </c>
      <c r="AU198" s="252" t="s">
        <v>84</v>
      </c>
      <c r="AV198" s="14" t="s">
        <v>82</v>
      </c>
      <c r="AW198" s="14" t="s">
        <v>32</v>
      </c>
      <c r="AX198" s="14" t="s">
        <v>75</v>
      </c>
      <c r="AY198" s="252" t="s">
        <v>160</v>
      </c>
    </row>
    <row r="199" spans="1:65" s="2" customFormat="1" ht="21.75" customHeight="1">
      <c r="A199" s="32"/>
      <c r="B199" s="33"/>
      <c r="C199" s="218" t="s">
        <v>321</v>
      </c>
      <c r="D199" s="218" t="s">
        <v>162</v>
      </c>
      <c r="E199" s="219" t="s">
        <v>529</v>
      </c>
      <c r="F199" s="220" t="s">
        <v>530</v>
      </c>
      <c r="G199" s="221" t="s">
        <v>165</v>
      </c>
      <c r="H199" s="222">
        <v>5.5</v>
      </c>
      <c r="I199" s="223">
        <v>1040</v>
      </c>
      <c r="J199" s="223">
        <f>ROUND(I199*H199,2)</f>
        <v>5720</v>
      </c>
      <c r="K199" s="220" t="s">
        <v>173</v>
      </c>
      <c r="L199" s="38"/>
      <c r="M199" s="224" t="s">
        <v>1</v>
      </c>
      <c r="N199" s="225" t="s">
        <v>40</v>
      </c>
      <c r="O199" s="226">
        <v>0.969</v>
      </c>
      <c r="P199" s="226">
        <f>O199*H199</f>
        <v>5.3294999999999995</v>
      </c>
      <c r="Q199" s="226">
        <v>0.60105</v>
      </c>
      <c r="R199" s="226">
        <f>Q199*H199</f>
        <v>3.3057749999999997</v>
      </c>
      <c r="S199" s="226">
        <v>0</v>
      </c>
      <c r="T199" s="227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28" t="s">
        <v>166</v>
      </c>
      <c r="AT199" s="228" t="s">
        <v>162</v>
      </c>
      <c r="AU199" s="228" t="s">
        <v>84</v>
      </c>
      <c r="AY199" s="17" t="s">
        <v>160</v>
      </c>
      <c r="BE199" s="229">
        <f>IF(N199="základní",J199,0)</f>
        <v>5720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7" t="s">
        <v>82</v>
      </c>
      <c r="BK199" s="229">
        <f>ROUND(I199*H199,2)</f>
        <v>5720</v>
      </c>
      <c r="BL199" s="17" t="s">
        <v>166</v>
      </c>
      <c r="BM199" s="228" t="s">
        <v>531</v>
      </c>
    </row>
    <row r="200" spans="1:47" s="2" customFormat="1" ht="12">
      <c r="A200" s="32"/>
      <c r="B200" s="33"/>
      <c r="C200" s="34"/>
      <c r="D200" s="232" t="s">
        <v>175</v>
      </c>
      <c r="E200" s="34"/>
      <c r="F200" s="241" t="s">
        <v>532</v>
      </c>
      <c r="G200" s="34"/>
      <c r="H200" s="34"/>
      <c r="I200" s="34"/>
      <c r="J200" s="34"/>
      <c r="K200" s="34"/>
      <c r="L200" s="38"/>
      <c r="M200" s="242"/>
      <c r="N200" s="243"/>
      <c r="O200" s="84"/>
      <c r="P200" s="84"/>
      <c r="Q200" s="84"/>
      <c r="R200" s="84"/>
      <c r="S200" s="84"/>
      <c r="T200" s="85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175</v>
      </c>
      <c r="AU200" s="17" t="s">
        <v>84</v>
      </c>
    </row>
    <row r="201" spans="1:51" s="13" customFormat="1" ht="12">
      <c r="A201" s="13"/>
      <c r="B201" s="230"/>
      <c r="C201" s="231"/>
      <c r="D201" s="232" t="s">
        <v>168</v>
      </c>
      <c r="E201" s="233" t="s">
        <v>1</v>
      </c>
      <c r="F201" s="234" t="s">
        <v>533</v>
      </c>
      <c r="G201" s="231"/>
      <c r="H201" s="235">
        <v>5.5</v>
      </c>
      <c r="I201" s="231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0" t="s">
        <v>168</v>
      </c>
      <c r="AU201" s="240" t="s">
        <v>84</v>
      </c>
      <c r="AV201" s="13" t="s">
        <v>84</v>
      </c>
      <c r="AW201" s="13" t="s">
        <v>32</v>
      </c>
      <c r="AX201" s="13" t="s">
        <v>82</v>
      </c>
      <c r="AY201" s="240" t="s">
        <v>160</v>
      </c>
    </row>
    <row r="202" spans="1:51" s="14" customFormat="1" ht="12">
      <c r="A202" s="14"/>
      <c r="B202" s="244"/>
      <c r="C202" s="245"/>
      <c r="D202" s="232" t="s">
        <v>168</v>
      </c>
      <c r="E202" s="246" t="s">
        <v>1</v>
      </c>
      <c r="F202" s="247" t="s">
        <v>468</v>
      </c>
      <c r="G202" s="245"/>
      <c r="H202" s="246" t="s">
        <v>1</v>
      </c>
      <c r="I202" s="245"/>
      <c r="J202" s="245"/>
      <c r="K202" s="245"/>
      <c r="L202" s="248"/>
      <c r="M202" s="249"/>
      <c r="N202" s="250"/>
      <c r="O202" s="250"/>
      <c r="P202" s="250"/>
      <c r="Q202" s="250"/>
      <c r="R202" s="250"/>
      <c r="S202" s="250"/>
      <c r="T202" s="25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2" t="s">
        <v>168</v>
      </c>
      <c r="AU202" s="252" t="s">
        <v>84</v>
      </c>
      <c r="AV202" s="14" t="s">
        <v>82</v>
      </c>
      <c r="AW202" s="14" t="s">
        <v>32</v>
      </c>
      <c r="AX202" s="14" t="s">
        <v>75</v>
      </c>
      <c r="AY202" s="252" t="s">
        <v>160</v>
      </c>
    </row>
    <row r="203" spans="1:63" s="12" customFormat="1" ht="22.8" customHeight="1">
      <c r="A203" s="12"/>
      <c r="B203" s="203"/>
      <c r="C203" s="204"/>
      <c r="D203" s="205" t="s">
        <v>74</v>
      </c>
      <c r="E203" s="216" t="s">
        <v>205</v>
      </c>
      <c r="F203" s="216" t="s">
        <v>206</v>
      </c>
      <c r="G203" s="204"/>
      <c r="H203" s="204"/>
      <c r="I203" s="204"/>
      <c r="J203" s="217">
        <f>BK203</f>
        <v>8701.44</v>
      </c>
      <c r="K203" s="204"/>
      <c r="L203" s="208"/>
      <c r="M203" s="209"/>
      <c r="N203" s="210"/>
      <c r="O203" s="210"/>
      <c r="P203" s="211">
        <f>SUM(P204:P207)</f>
        <v>13.184000000000001</v>
      </c>
      <c r="Q203" s="210"/>
      <c r="R203" s="211">
        <f>SUM(R204:R207)</f>
        <v>0.077456</v>
      </c>
      <c r="S203" s="210"/>
      <c r="T203" s="212">
        <f>SUM(T204:T207)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3" t="s">
        <v>82</v>
      </c>
      <c r="AT203" s="214" t="s">
        <v>74</v>
      </c>
      <c r="AU203" s="214" t="s">
        <v>82</v>
      </c>
      <c r="AY203" s="213" t="s">
        <v>160</v>
      </c>
      <c r="BK203" s="215">
        <f>SUM(BK204:BK207)</f>
        <v>8701.44</v>
      </c>
    </row>
    <row r="204" spans="1:65" s="2" customFormat="1" ht="21.75" customHeight="1">
      <c r="A204" s="32"/>
      <c r="B204" s="33"/>
      <c r="C204" s="218" t="s">
        <v>328</v>
      </c>
      <c r="D204" s="218" t="s">
        <v>162</v>
      </c>
      <c r="E204" s="219" t="s">
        <v>208</v>
      </c>
      <c r="F204" s="220" t="s">
        <v>209</v>
      </c>
      <c r="G204" s="221" t="s">
        <v>165</v>
      </c>
      <c r="H204" s="222">
        <v>164.8</v>
      </c>
      <c r="I204" s="223">
        <v>52.8</v>
      </c>
      <c r="J204" s="223">
        <f>ROUND(I204*H204,2)</f>
        <v>8701.44</v>
      </c>
      <c r="K204" s="220" t="s">
        <v>173</v>
      </c>
      <c r="L204" s="38"/>
      <c r="M204" s="224" t="s">
        <v>1</v>
      </c>
      <c r="N204" s="225" t="s">
        <v>40</v>
      </c>
      <c r="O204" s="226">
        <v>0.08</v>
      </c>
      <c r="P204" s="226">
        <f>O204*H204</f>
        <v>13.184000000000001</v>
      </c>
      <c r="Q204" s="226">
        <v>0.00047</v>
      </c>
      <c r="R204" s="226">
        <f>Q204*H204</f>
        <v>0.077456</v>
      </c>
      <c r="S204" s="226">
        <v>0</v>
      </c>
      <c r="T204" s="22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28" t="s">
        <v>166</v>
      </c>
      <c r="AT204" s="228" t="s">
        <v>162</v>
      </c>
      <c r="AU204" s="228" t="s">
        <v>84</v>
      </c>
      <c r="AY204" s="17" t="s">
        <v>160</v>
      </c>
      <c r="BE204" s="229">
        <f>IF(N204="základní",J204,0)</f>
        <v>8701.44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7" t="s">
        <v>82</v>
      </c>
      <c r="BK204" s="229">
        <f>ROUND(I204*H204,2)</f>
        <v>8701.44</v>
      </c>
      <c r="BL204" s="17" t="s">
        <v>166</v>
      </c>
      <c r="BM204" s="228" t="s">
        <v>534</v>
      </c>
    </row>
    <row r="205" spans="1:47" s="2" customFormat="1" ht="12">
      <c r="A205" s="32"/>
      <c r="B205" s="33"/>
      <c r="C205" s="34"/>
      <c r="D205" s="232" t="s">
        <v>175</v>
      </c>
      <c r="E205" s="34"/>
      <c r="F205" s="241" t="s">
        <v>211</v>
      </c>
      <c r="G205" s="34"/>
      <c r="H205" s="34"/>
      <c r="I205" s="34"/>
      <c r="J205" s="34"/>
      <c r="K205" s="34"/>
      <c r="L205" s="38"/>
      <c r="M205" s="242"/>
      <c r="N205" s="243"/>
      <c r="O205" s="84"/>
      <c r="P205" s="84"/>
      <c r="Q205" s="84"/>
      <c r="R205" s="84"/>
      <c r="S205" s="84"/>
      <c r="T205" s="85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175</v>
      </c>
      <c r="AU205" s="17" t="s">
        <v>84</v>
      </c>
    </row>
    <row r="206" spans="1:51" s="13" customFormat="1" ht="12">
      <c r="A206" s="13"/>
      <c r="B206" s="230"/>
      <c r="C206" s="231"/>
      <c r="D206" s="232" t="s">
        <v>168</v>
      </c>
      <c r="E206" s="233" t="s">
        <v>1</v>
      </c>
      <c r="F206" s="234" t="s">
        <v>535</v>
      </c>
      <c r="G206" s="231"/>
      <c r="H206" s="235">
        <v>164.8</v>
      </c>
      <c r="I206" s="231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168</v>
      </c>
      <c r="AU206" s="240" t="s">
        <v>84</v>
      </c>
      <c r="AV206" s="13" t="s">
        <v>84</v>
      </c>
      <c r="AW206" s="13" t="s">
        <v>32</v>
      </c>
      <c r="AX206" s="13" t="s">
        <v>82</v>
      </c>
      <c r="AY206" s="240" t="s">
        <v>160</v>
      </c>
    </row>
    <row r="207" spans="1:51" s="14" customFormat="1" ht="12">
      <c r="A207" s="14"/>
      <c r="B207" s="244"/>
      <c r="C207" s="245"/>
      <c r="D207" s="232" t="s">
        <v>168</v>
      </c>
      <c r="E207" s="246" t="s">
        <v>1</v>
      </c>
      <c r="F207" s="247" t="s">
        <v>486</v>
      </c>
      <c r="G207" s="245"/>
      <c r="H207" s="246" t="s">
        <v>1</v>
      </c>
      <c r="I207" s="245"/>
      <c r="J207" s="245"/>
      <c r="K207" s="245"/>
      <c r="L207" s="248"/>
      <c r="M207" s="249"/>
      <c r="N207" s="250"/>
      <c r="O207" s="250"/>
      <c r="P207" s="250"/>
      <c r="Q207" s="250"/>
      <c r="R207" s="250"/>
      <c r="S207" s="250"/>
      <c r="T207" s="25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2" t="s">
        <v>168</v>
      </c>
      <c r="AU207" s="252" t="s">
        <v>84</v>
      </c>
      <c r="AV207" s="14" t="s">
        <v>82</v>
      </c>
      <c r="AW207" s="14" t="s">
        <v>32</v>
      </c>
      <c r="AX207" s="14" t="s">
        <v>75</v>
      </c>
      <c r="AY207" s="252" t="s">
        <v>160</v>
      </c>
    </row>
    <row r="208" spans="1:63" s="12" customFormat="1" ht="22.8" customHeight="1">
      <c r="A208" s="12"/>
      <c r="B208" s="203"/>
      <c r="C208" s="204"/>
      <c r="D208" s="205" t="s">
        <v>74</v>
      </c>
      <c r="E208" s="216" t="s">
        <v>404</v>
      </c>
      <c r="F208" s="216" t="s">
        <v>405</v>
      </c>
      <c r="G208" s="204"/>
      <c r="H208" s="204"/>
      <c r="I208" s="204"/>
      <c r="J208" s="217">
        <f>BK208</f>
        <v>39662.5</v>
      </c>
      <c r="K208" s="204"/>
      <c r="L208" s="208"/>
      <c r="M208" s="209"/>
      <c r="N208" s="210"/>
      <c r="O208" s="210"/>
      <c r="P208" s="211">
        <f>SUM(P209:P213)</f>
        <v>0</v>
      </c>
      <c r="Q208" s="210"/>
      <c r="R208" s="211">
        <f>SUM(R209:R213)</f>
        <v>0</v>
      </c>
      <c r="S208" s="210"/>
      <c r="T208" s="212">
        <f>SUM(T209:T213)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3" t="s">
        <v>82</v>
      </c>
      <c r="AT208" s="214" t="s">
        <v>74</v>
      </c>
      <c r="AU208" s="214" t="s">
        <v>82</v>
      </c>
      <c r="AY208" s="213" t="s">
        <v>160</v>
      </c>
      <c r="BK208" s="215">
        <f>SUM(BK209:BK213)</f>
        <v>39662.5</v>
      </c>
    </row>
    <row r="209" spans="1:65" s="2" customFormat="1" ht="21.75" customHeight="1">
      <c r="A209" s="32"/>
      <c r="B209" s="33"/>
      <c r="C209" s="218" t="s">
        <v>337</v>
      </c>
      <c r="D209" s="218" t="s">
        <v>162</v>
      </c>
      <c r="E209" s="219" t="s">
        <v>427</v>
      </c>
      <c r="F209" s="220" t="s">
        <v>264</v>
      </c>
      <c r="G209" s="221" t="s">
        <v>265</v>
      </c>
      <c r="H209" s="222">
        <v>118.75</v>
      </c>
      <c r="I209" s="223">
        <v>334</v>
      </c>
      <c r="J209" s="223">
        <f>ROUND(I209*H209,2)</f>
        <v>39662.5</v>
      </c>
      <c r="K209" s="220" t="s">
        <v>173</v>
      </c>
      <c r="L209" s="38"/>
      <c r="M209" s="224" t="s">
        <v>1</v>
      </c>
      <c r="N209" s="225" t="s">
        <v>40</v>
      </c>
      <c r="O209" s="226">
        <v>0</v>
      </c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28" t="s">
        <v>166</v>
      </c>
      <c r="AT209" s="228" t="s">
        <v>162</v>
      </c>
      <c r="AU209" s="228" t="s">
        <v>84</v>
      </c>
      <c r="AY209" s="17" t="s">
        <v>160</v>
      </c>
      <c r="BE209" s="229">
        <f>IF(N209="základní",J209,0)</f>
        <v>39662.5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7" t="s">
        <v>82</v>
      </c>
      <c r="BK209" s="229">
        <f>ROUND(I209*H209,2)</f>
        <v>39662.5</v>
      </c>
      <c r="BL209" s="17" t="s">
        <v>166</v>
      </c>
      <c r="BM209" s="228" t="s">
        <v>536</v>
      </c>
    </row>
    <row r="210" spans="1:47" s="2" customFormat="1" ht="12">
      <c r="A210" s="32"/>
      <c r="B210" s="33"/>
      <c r="C210" s="34"/>
      <c r="D210" s="232" t="s">
        <v>175</v>
      </c>
      <c r="E210" s="34"/>
      <c r="F210" s="241" t="s">
        <v>267</v>
      </c>
      <c r="G210" s="34"/>
      <c r="H210" s="34"/>
      <c r="I210" s="34"/>
      <c r="J210" s="34"/>
      <c r="K210" s="34"/>
      <c r="L210" s="38"/>
      <c r="M210" s="242"/>
      <c r="N210" s="243"/>
      <c r="O210" s="84"/>
      <c r="P210" s="84"/>
      <c r="Q210" s="84"/>
      <c r="R210" s="84"/>
      <c r="S210" s="84"/>
      <c r="T210" s="85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175</v>
      </c>
      <c r="AU210" s="17" t="s">
        <v>84</v>
      </c>
    </row>
    <row r="211" spans="1:51" s="13" customFormat="1" ht="12">
      <c r="A211" s="13"/>
      <c r="B211" s="230"/>
      <c r="C211" s="231"/>
      <c r="D211" s="232" t="s">
        <v>168</v>
      </c>
      <c r="E211" s="233" t="s">
        <v>1</v>
      </c>
      <c r="F211" s="234" t="s">
        <v>537</v>
      </c>
      <c r="G211" s="231"/>
      <c r="H211" s="235">
        <v>118.75</v>
      </c>
      <c r="I211" s="231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0" t="s">
        <v>168</v>
      </c>
      <c r="AU211" s="240" t="s">
        <v>84</v>
      </c>
      <c r="AV211" s="13" t="s">
        <v>84</v>
      </c>
      <c r="AW211" s="13" t="s">
        <v>32</v>
      </c>
      <c r="AX211" s="13" t="s">
        <v>82</v>
      </c>
      <c r="AY211" s="240" t="s">
        <v>160</v>
      </c>
    </row>
    <row r="212" spans="1:51" s="14" customFormat="1" ht="12">
      <c r="A212" s="14"/>
      <c r="B212" s="244"/>
      <c r="C212" s="245"/>
      <c r="D212" s="232" t="s">
        <v>168</v>
      </c>
      <c r="E212" s="246" t="s">
        <v>1</v>
      </c>
      <c r="F212" s="247" t="s">
        <v>489</v>
      </c>
      <c r="G212" s="245"/>
      <c r="H212" s="246" t="s">
        <v>1</v>
      </c>
      <c r="I212" s="245"/>
      <c r="J212" s="245"/>
      <c r="K212" s="245"/>
      <c r="L212" s="248"/>
      <c r="M212" s="249"/>
      <c r="N212" s="250"/>
      <c r="O212" s="250"/>
      <c r="P212" s="250"/>
      <c r="Q212" s="250"/>
      <c r="R212" s="250"/>
      <c r="S212" s="250"/>
      <c r="T212" s="25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2" t="s">
        <v>168</v>
      </c>
      <c r="AU212" s="252" t="s">
        <v>84</v>
      </c>
      <c r="AV212" s="14" t="s">
        <v>82</v>
      </c>
      <c r="AW212" s="14" t="s">
        <v>32</v>
      </c>
      <c r="AX212" s="14" t="s">
        <v>75</v>
      </c>
      <c r="AY212" s="252" t="s">
        <v>160</v>
      </c>
    </row>
    <row r="213" spans="1:51" s="14" customFormat="1" ht="12">
      <c r="A213" s="14"/>
      <c r="B213" s="244"/>
      <c r="C213" s="245"/>
      <c r="D213" s="232" t="s">
        <v>168</v>
      </c>
      <c r="E213" s="246" t="s">
        <v>1</v>
      </c>
      <c r="F213" s="247" t="s">
        <v>490</v>
      </c>
      <c r="G213" s="245"/>
      <c r="H213" s="246" t="s">
        <v>1</v>
      </c>
      <c r="I213" s="245"/>
      <c r="J213" s="245"/>
      <c r="K213" s="245"/>
      <c r="L213" s="248"/>
      <c r="M213" s="249"/>
      <c r="N213" s="250"/>
      <c r="O213" s="250"/>
      <c r="P213" s="250"/>
      <c r="Q213" s="250"/>
      <c r="R213" s="250"/>
      <c r="S213" s="250"/>
      <c r="T213" s="25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2" t="s">
        <v>168</v>
      </c>
      <c r="AU213" s="252" t="s">
        <v>84</v>
      </c>
      <c r="AV213" s="14" t="s">
        <v>82</v>
      </c>
      <c r="AW213" s="14" t="s">
        <v>32</v>
      </c>
      <c r="AX213" s="14" t="s">
        <v>75</v>
      </c>
      <c r="AY213" s="252" t="s">
        <v>160</v>
      </c>
    </row>
    <row r="214" spans="1:63" s="12" customFormat="1" ht="22.8" customHeight="1">
      <c r="A214" s="12"/>
      <c r="B214" s="203"/>
      <c r="C214" s="204"/>
      <c r="D214" s="205" t="s">
        <v>74</v>
      </c>
      <c r="E214" s="216" t="s">
        <v>335</v>
      </c>
      <c r="F214" s="216" t="s">
        <v>336</v>
      </c>
      <c r="G214" s="204"/>
      <c r="H214" s="204"/>
      <c r="I214" s="204"/>
      <c r="J214" s="217">
        <f>BK214</f>
        <v>38351.18</v>
      </c>
      <c r="K214" s="204"/>
      <c r="L214" s="208"/>
      <c r="M214" s="209"/>
      <c r="N214" s="210"/>
      <c r="O214" s="210"/>
      <c r="P214" s="211">
        <f>SUM(P215:P216)</f>
        <v>47.65698600000001</v>
      </c>
      <c r="Q214" s="210"/>
      <c r="R214" s="211">
        <f>SUM(R215:R216)</f>
        <v>0</v>
      </c>
      <c r="S214" s="210"/>
      <c r="T214" s="212">
        <f>SUM(T215:T216)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3" t="s">
        <v>82</v>
      </c>
      <c r="AT214" s="214" t="s">
        <v>74</v>
      </c>
      <c r="AU214" s="214" t="s">
        <v>82</v>
      </c>
      <c r="AY214" s="213" t="s">
        <v>160</v>
      </c>
      <c r="BK214" s="215">
        <f>SUM(BK215:BK216)</f>
        <v>38351.18</v>
      </c>
    </row>
    <row r="215" spans="1:65" s="2" customFormat="1" ht="16.5" customHeight="1">
      <c r="A215" s="32"/>
      <c r="B215" s="33"/>
      <c r="C215" s="218" t="s">
        <v>419</v>
      </c>
      <c r="D215" s="218" t="s">
        <v>162</v>
      </c>
      <c r="E215" s="219" t="s">
        <v>338</v>
      </c>
      <c r="F215" s="220" t="s">
        <v>339</v>
      </c>
      <c r="G215" s="221" t="s">
        <v>265</v>
      </c>
      <c r="H215" s="222">
        <v>140.997</v>
      </c>
      <c r="I215" s="223">
        <v>272</v>
      </c>
      <c r="J215" s="223">
        <f>ROUND(I215*H215,2)</f>
        <v>38351.18</v>
      </c>
      <c r="K215" s="220" t="s">
        <v>173</v>
      </c>
      <c r="L215" s="38"/>
      <c r="M215" s="224" t="s">
        <v>1</v>
      </c>
      <c r="N215" s="225" t="s">
        <v>40</v>
      </c>
      <c r="O215" s="226">
        <v>0.338</v>
      </c>
      <c r="P215" s="226">
        <f>O215*H215</f>
        <v>47.65698600000001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28" t="s">
        <v>166</v>
      </c>
      <c r="AT215" s="228" t="s">
        <v>162</v>
      </c>
      <c r="AU215" s="228" t="s">
        <v>84</v>
      </c>
      <c r="AY215" s="17" t="s">
        <v>160</v>
      </c>
      <c r="BE215" s="229">
        <f>IF(N215="základní",J215,0)</f>
        <v>38351.18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7" t="s">
        <v>82</v>
      </c>
      <c r="BK215" s="229">
        <f>ROUND(I215*H215,2)</f>
        <v>38351.18</v>
      </c>
      <c r="BL215" s="17" t="s">
        <v>166</v>
      </c>
      <c r="BM215" s="228" t="s">
        <v>538</v>
      </c>
    </row>
    <row r="216" spans="1:47" s="2" customFormat="1" ht="12">
      <c r="A216" s="32"/>
      <c r="B216" s="33"/>
      <c r="C216" s="34"/>
      <c r="D216" s="232" t="s">
        <v>175</v>
      </c>
      <c r="E216" s="34"/>
      <c r="F216" s="241" t="s">
        <v>341</v>
      </c>
      <c r="G216" s="34"/>
      <c r="H216" s="34"/>
      <c r="I216" s="34"/>
      <c r="J216" s="34"/>
      <c r="K216" s="34"/>
      <c r="L216" s="38"/>
      <c r="M216" s="256"/>
      <c r="N216" s="257"/>
      <c r="O216" s="258"/>
      <c r="P216" s="258"/>
      <c r="Q216" s="258"/>
      <c r="R216" s="258"/>
      <c r="S216" s="258"/>
      <c r="T216" s="2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175</v>
      </c>
      <c r="AU216" s="17" t="s">
        <v>84</v>
      </c>
    </row>
    <row r="217" spans="1:31" s="2" customFormat="1" ht="6.95" customHeight="1">
      <c r="A217" s="32"/>
      <c r="B217" s="59"/>
      <c r="C217" s="60"/>
      <c r="D217" s="60"/>
      <c r="E217" s="60"/>
      <c r="F217" s="60"/>
      <c r="G217" s="60"/>
      <c r="H217" s="60"/>
      <c r="I217" s="60"/>
      <c r="J217" s="60"/>
      <c r="K217" s="60"/>
      <c r="L217" s="38"/>
      <c r="M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</row>
  </sheetData>
  <sheetProtection password="CC35" sheet="1" objects="1" scenarios="1" formatColumns="0" formatRows="0" autoFilter="0"/>
  <autoFilter ref="C125:K21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84</v>
      </c>
    </row>
    <row r="4" spans="2:46" s="1" customFormat="1" ht="24.95" customHeight="1">
      <c r="B4" s="20"/>
      <c r="D4" s="141" t="s">
        <v>132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14</v>
      </c>
      <c r="L6" s="20"/>
    </row>
    <row r="7" spans="2:12" s="1" customFormat="1" ht="16.5" customHeight="1">
      <c r="B7" s="20"/>
      <c r="E7" s="144" t="str">
        <f>'Rekapitulace stavby'!K6</f>
        <v>Svratouch, protipovodňové úpravy potoka Řivnáč</v>
      </c>
      <c r="F7" s="143"/>
      <c r="G7" s="143"/>
      <c r="H7" s="143"/>
      <c r="L7" s="20"/>
    </row>
    <row r="8" spans="2:12" s="1" customFormat="1" ht="12" customHeight="1">
      <c r="B8" s="20"/>
      <c r="D8" s="143" t="s">
        <v>133</v>
      </c>
      <c r="L8" s="20"/>
    </row>
    <row r="9" spans="1:31" s="2" customFormat="1" ht="16.5" customHeight="1">
      <c r="A9" s="32"/>
      <c r="B9" s="38"/>
      <c r="C9" s="32"/>
      <c r="D9" s="32"/>
      <c r="E9" s="144" t="s">
        <v>134</v>
      </c>
      <c r="F9" s="32"/>
      <c r="G9" s="32"/>
      <c r="H9" s="32"/>
      <c r="I9" s="32"/>
      <c r="J9" s="32"/>
      <c r="K9" s="32"/>
      <c r="L9" s="56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8"/>
      <c r="C10" s="32"/>
      <c r="D10" s="143" t="s">
        <v>135</v>
      </c>
      <c r="E10" s="32"/>
      <c r="F10" s="32"/>
      <c r="G10" s="32"/>
      <c r="H10" s="32"/>
      <c r="I10" s="32"/>
      <c r="J10" s="32"/>
      <c r="K10" s="32"/>
      <c r="L10" s="56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8"/>
      <c r="C11" s="32"/>
      <c r="D11" s="32"/>
      <c r="E11" s="145" t="s">
        <v>539</v>
      </c>
      <c r="F11" s="32"/>
      <c r="G11" s="32"/>
      <c r="H11" s="32"/>
      <c r="I11" s="32"/>
      <c r="J11" s="32"/>
      <c r="K11" s="32"/>
      <c r="L11" s="56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8"/>
      <c r="C12" s="32"/>
      <c r="D12" s="32"/>
      <c r="E12" s="32"/>
      <c r="F12" s="32"/>
      <c r="G12" s="32"/>
      <c r="H12" s="32"/>
      <c r="I12" s="32"/>
      <c r="J12" s="32"/>
      <c r="K12" s="32"/>
      <c r="L12" s="56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8"/>
      <c r="C13" s="32"/>
      <c r="D13" s="143" t="s">
        <v>16</v>
      </c>
      <c r="E13" s="32"/>
      <c r="F13" s="134" t="s">
        <v>1</v>
      </c>
      <c r="G13" s="32"/>
      <c r="H13" s="32"/>
      <c r="I13" s="143" t="s">
        <v>17</v>
      </c>
      <c r="J13" s="134" t="s">
        <v>1</v>
      </c>
      <c r="K13" s="32"/>
      <c r="L13" s="56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43" t="s">
        <v>18</v>
      </c>
      <c r="E14" s="32"/>
      <c r="F14" s="134" t="s">
        <v>19</v>
      </c>
      <c r="G14" s="32"/>
      <c r="H14" s="32"/>
      <c r="I14" s="143" t="s">
        <v>20</v>
      </c>
      <c r="J14" s="146" t="str">
        <f>'Rekapitulace stavby'!AN8</f>
        <v>23. 10. 2020</v>
      </c>
      <c r="K14" s="32"/>
      <c r="L14" s="56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8" customHeight="1">
      <c r="A15" s="32"/>
      <c r="B15" s="38"/>
      <c r="C15" s="32"/>
      <c r="D15" s="32"/>
      <c r="E15" s="32"/>
      <c r="F15" s="32"/>
      <c r="G15" s="32"/>
      <c r="H15" s="32"/>
      <c r="I15" s="32"/>
      <c r="J15" s="32"/>
      <c r="K15" s="32"/>
      <c r="L15" s="56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8"/>
      <c r="C16" s="32"/>
      <c r="D16" s="143" t="s">
        <v>22</v>
      </c>
      <c r="E16" s="32"/>
      <c r="F16" s="32"/>
      <c r="G16" s="32"/>
      <c r="H16" s="32"/>
      <c r="I16" s="143" t="s">
        <v>23</v>
      </c>
      <c r="J16" s="134" t="s">
        <v>1</v>
      </c>
      <c r="K16" s="32"/>
      <c r="L16" s="56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8"/>
      <c r="C17" s="32"/>
      <c r="D17" s="32"/>
      <c r="E17" s="134" t="s">
        <v>24</v>
      </c>
      <c r="F17" s="32"/>
      <c r="G17" s="32"/>
      <c r="H17" s="32"/>
      <c r="I17" s="143" t="s">
        <v>25</v>
      </c>
      <c r="J17" s="134" t="s">
        <v>1</v>
      </c>
      <c r="K17" s="32"/>
      <c r="L17" s="56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8"/>
      <c r="C18" s="32"/>
      <c r="D18" s="32"/>
      <c r="E18" s="32"/>
      <c r="F18" s="32"/>
      <c r="G18" s="32"/>
      <c r="H18" s="32"/>
      <c r="I18" s="32"/>
      <c r="J18" s="32"/>
      <c r="K18" s="32"/>
      <c r="L18" s="56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8"/>
      <c r="C19" s="32"/>
      <c r="D19" s="143" t="s">
        <v>26</v>
      </c>
      <c r="E19" s="32"/>
      <c r="F19" s="32"/>
      <c r="G19" s="32"/>
      <c r="H19" s="32"/>
      <c r="I19" s="143" t="s">
        <v>23</v>
      </c>
      <c r="J19" s="134" t="str">
        <f>'Rekapitulace stavby'!AN13</f>
        <v/>
      </c>
      <c r="K19" s="32"/>
      <c r="L19" s="56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8"/>
      <c r="C20" s="32"/>
      <c r="D20" s="32"/>
      <c r="E20" s="134" t="str">
        <f>'Rekapitulace stavby'!E14</f>
        <v xml:space="preserve"> </v>
      </c>
      <c r="F20" s="134"/>
      <c r="G20" s="134"/>
      <c r="H20" s="134"/>
      <c r="I20" s="143" t="s">
        <v>25</v>
      </c>
      <c r="J20" s="134" t="str">
        <f>'Rekapitulace stavby'!AN14</f>
        <v/>
      </c>
      <c r="K20" s="32"/>
      <c r="L20" s="56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8"/>
      <c r="C21" s="32"/>
      <c r="D21" s="32"/>
      <c r="E21" s="32"/>
      <c r="F21" s="32"/>
      <c r="G21" s="32"/>
      <c r="H21" s="32"/>
      <c r="I21" s="32"/>
      <c r="J21" s="32"/>
      <c r="K21" s="32"/>
      <c r="L21" s="56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8"/>
      <c r="C22" s="32"/>
      <c r="D22" s="143" t="s">
        <v>28</v>
      </c>
      <c r="E22" s="32"/>
      <c r="F22" s="32"/>
      <c r="G22" s="32"/>
      <c r="H22" s="32"/>
      <c r="I22" s="143" t="s">
        <v>23</v>
      </c>
      <c r="J22" s="134" t="s">
        <v>29</v>
      </c>
      <c r="K22" s="32"/>
      <c r="L22" s="56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8"/>
      <c r="C23" s="32"/>
      <c r="D23" s="32"/>
      <c r="E23" s="134" t="s">
        <v>30</v>
      </c>
      <c r="F23" s="32"/>
      <c r="G23" s="32"/>
      <c r="H23" s="32"/>
      <c r="I23" s="143" t="s">
        <v>25</v>
      </c>
      <c r="J23" s="134" t="s">
        <v>31</v>
      </c>
      <c r="K23" s="32"/>
      <c r="L23" s="56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8"/>
      <c r="C24" s="32"/>
      <c r="D24" s="32"/>
      <c r="E24" s="32"/>
      <c r="F24" s="32"/>
      <c r="G24" s="32"/>
      <c r="H24" s="32"/>
      <c r="I24" s="32"/>
      <c r="J24" s="32"/>
      <c r="K24" s="32"/>
      <c r="L24" s="5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8"/>
      <c r="C25" s="32"/>
      <c r="D25" s="143" t="s">
        <v>33</v>
      </c>
      <c r="E25" s="32"/>
      <c r="F25" s="32"/>
      <c r="G25" s="32"/>
      <c r="H25" s="32"/>
      <c r="I25" s="143" t="s">
        <v>23</v>
      </c>
      <c r="J25" s="134" t="s">
        <v>29</v>
      </c>
      <c r="K25" s="32"/>
      <c r="L25" s="56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8"/>
      <c r="C26" s="32"/>
      <c r="D26" s="32"/>
      <c r="E26" s="134" t="s">
        <v>30</v>
      </c>
      <c r="F26" s="32"/>
      <c r="G26" s="32"/>
      <c r="H26" s="32"/>
      <c r="I26" s="143" t="s">
        <v>25</v>
      </c>
      <c r="J26" s="134" t="s">
        <v>31</v>
      </c>
      <c r="K26" s="32"/>
      <c r="L26" s="56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8"/>
      <c r="C27" s="32"/>
      <c r="D27" s="32"/>
      <c r="E27" s="32"/>
      <c r="F27" s="32"/>
      <c r="G27" s="32"/>
      <c r="H27" s="32"/>
      <c r="I27" s="32"/>
      <c r="J27" s="32"/>
      <c r="K27" s="32"/>
      <c r="L27" s="56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8"/>
      <c r="C28" s="32"/>
      <c r="D28" s="143" t="s">
        <v>34</v>
      </c>
      <c r="E28" s="32"/>
      <c r="F28" s="32"/>
      <c r="G28" s="32"/>
      <c r="H28" s="32"/>
      <c r="I28" s="32"/>
      <c r="J28" s="32"/>
      <c r="K28" s="32"/>
      <c r="L28" s="56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47"/>
      <c r="B29" s="148"/>
      <c r="C29" s="147"/>
      <c r="D29" s="147"/>
      <c r="E29" s="149" t="s">
        <v>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2"/>
      <c r="B30" s="38"/>
      <c r="C30" s="32"/>
      <c r="D30" s="32"/>
      <c r="E30" s="32"/>
      <c r="F30" s="32"/>
      <c r="G30" s="32"/>
      <c r="H30" s="32"/>
      <c r="I30" s="32"/>
      <c r="J30" s="32"/>
      <c r="K30" s="32"/>
      <c r="L30" s="56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51"/>
      <c r="E31" s="151"/>
      <c r="F31" s="151"/>
      <c r="G31" s="151"/>
      <c r="H31" s="151"/>
      <c r="I31" s="151"/>
      <c r="J31" s="151"/>
      <c r="K31" s="151"/>
      <c r="L31" s="56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8"/>
      <c r="C32" s="32"/>
      <c r="D32" s="152" t="s">
        <v>35</v>
      </c>
      <c r="E32" s="32"/>
      <c r="F32" s="32"/>
      <c r="G32" s="32"/>
      <c r="H32" s="32"/>
      <c r="I32" s="32"/>
      <c r="J32" s="153">
        <f>ROUND(J126,2)</f>
        <v>151386.41</v>
      </c>
      <c r="K32" s="32"/>
      <c r="L32" s="56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8"/>
      <c r="C33" s="32"/>
      <c r="D33" s="151"/>
      <c r="E33" s="151"/>
      <c r="F33" s="151"/>
      <c r="G33" s="151"/>
      <c r="H33" s="151"/>
      <c r="I33" s="151"/>
      <c r="J33" s="151"/>
      <c r="K33" s="151"/>
      <c r="L33" s="56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32"/>
      <c r="F34" s="154" t="s">
        <v>37</v>
      </c>
      <c r="G34" s="32"/>
      <c r="H34" s="32"/>
      <c r="I34" s="154" t="s">
        <v>36</v>
      </c>
      <c r="J34" s="154" t="s">
        <v>38</v>
      </c>
      <c r="K34" s="32"/>
      <c r="L34" s="56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8"/>
      <c r="C35" s="32"/>
      <c r="D35" s="155" t="s">
        <v>39</v>
      </c>
      <c r="E35" s="143" t="s">
        <v>40</v>
      </c>
      <c r="F35" s="156">
        <f>ROUND((SUM(BE126:BE208)),2)</f>
        <v>151386.41</v>
      </c>
      <c r="G35" s="32"/>
      <c r="H35" s="32"/>
      <c r="I35" s="157">
        <v>0.21</v>
      </c>
      <c r="J35" s="156">
        <f>ROUND(((SUM(BE126:BE208))*I35),2)</f>
        <v>31791.15</v>
      </c>
      <c r="K35" s="32"/>
      <c r="L35" s="56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8"/>
      <c r="C36" s="32"/>
      <c r="D36" s="32"/>
      <c r="E36" s="143" t="s">
        <v>41</v>
      </c>
      <c r="F36" s="156">
        <f>ROUND((SUM(BF126:BF208)),2)</f>
        <v>0</v>
      </c>
      <c r="G36" s="32"/>
      <c r="H36" s="32"/>
      <c r="I36" s="157">
        <v>0.15</v>
      </c>
      <c r="J36" s="156">
        <f>ROUND(((SUM(BF126:BF208))*I36),2)</f>
        <v>0</v>
      </c>
      <c r="K36" s="32"/>
      <c r="L36" s="56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43" t="s">
        <v>42</v>
      </c>
      <c r="F37" s="156">
        <f>ROUND((SUM(BG126:BG208)),2)</f>
        <v>0</v>
      </c>
      <c r="G37" s="32"/>
      <c r="H37" s="32"/>
      <c r="I37" s="157">
        <v>0.21</v>
      </c>
      <c r="J37" s="156">
        <f>0</f>
        <v>0</v>
      </c>
      <c r="K37" s="32"/>
      <c r="L37" s="56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8"/>
      <c r="C38" s="32"/>
      <c r="D38" s="32"/>
      <c r="E38" s="143" t="s">
        <v>43</v>
      </c>
      <c r="F38" s="156">
        <f>ROUND((SUM(BH126:BH208)),2)</f>
        <v>0</v>
      </c>
      <c r="G38" s="32"/>
      <c r="H38" s="32"/>
      <c r="I38" s="157">
        <v>0.15</v>
      </c>
      <c r="J38" s="156">
        <f>0</f>
        <v>0</v>
      </c>
      <c r="K38" s="32"/>
      <c r="L38" s="56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8"/>
      <c r="C39" s="32"/>
      <c r="D39" s="32"/>
      <c r="E39" s="143" t="s">
        <v>44</v>
      </c>
      <c r="F39" s="156">
        <f>ROUND((SUM(BI126:BI208)),2)</f>
        <v>0</v>
      </c>
      <c r="G39" s="32"/>
      <c r="H39" s="32"/>
      <c r="I39" s="157">
        <v>0</v>
      </c>
      <c r="J39" s="156">
        <f>0</f>
        <v>0</v>
      </c>
      <c r="K39" s="32"/>
      <c r="L39" s="56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8"/>
      <c r="C40" s="32"/>
      <c r="D40" s="32"/>
      <c r="E40" s="32"/>
      <c r="F40" s="32"/>
      <c r="G40" s="32"/>
      <c r="H40" s="32"/>
      <c r="I40" s="32"/>
      <c r="J40" s="32"/>
      <c r="K40" s="32"/>
      <c r="L40" s="56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8"/>
      <c r="C41" s="158"/>
      <c r="D41" s="159" t="s">
        <v>45</v>
      </c>
      <c r="E41" s="160"/>
      <c r="F41" s="160"/>
      <c r="G41" s="161" t="s">
        <v>46</v>
      </c>
      <c r="H41" s="162" t="s">
        <v>47</v>
      </c>
      <c r="I41" s="160"/>
      <c r="J41" s="163">
        <f>SUM(J32:J39)</f>
        <v>183177.56</v>
      </c>
      <c r="K41" s="164"/>
      <c r="L41" s="56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8"/>
      <c r="C42" s="32"/>
      <c r="D42" s="32"/>
      <c r="E42" s="32"/>
      <c r="F42" s="32"/>
      <c r="G42" s="32"/>
      <c r="H42" s="32"/>
      <c r="I42" s="32"/>
      <c r="J42" s="32"/>
      <c r="K42" s="32"/>
      <c r="L42" s="56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6"/>
      <c r="D50" s="165" t="s">
        <v>48</v>
      </c>
      <c r="E50" s="166"/>
      <c r="F50" s="166"/>
      <c r="G50" s="165" t="s">
        <v>49</v>
      </c>
      <c r="H50" s="166"/>
      <c r="I50" s="166"/>
      <c r="J50" s="166"/>
      <c r="K50" s="166"/>
      <c r="L50" s="56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2"/>
      <c r="B61" s="38"/>
      <c r="C61" s="32"/>
      <c r="D61" s="167" t="s">
        <v>50</v>
      </c>
      <c r="E61" s="168"/>
      <c r="F61" s="169" t="s">
        <v>51</v>
      </c>
      <c r="G61" s="167" t="s">
        <v>50</v>
      </c>
      <c r="H61" s="168"/>
      <c r="I61" s="168"/>
      <c r="J61" s="170" t="s">
        <v>51</v>
      </c>
      <c r="K61" s="168"/>
      <c r="L61" s="56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2"/>
      <c r="B65" s="38"/>
      <c r="C65" s="32"/>
      <c r="D65" s="165" t="s">
        <v>52</v>
      </c>
      <c r="E65" s="171"/>
      <c r="F65" s="171"/>
      <c r="G65" s="165" t="s">
        <v>53</v>
      </c>
      <c r="H65" s="171"/>
      <c r="I65" s="171"/>
      <c r="J65" s="171"/>
      <c r="K65" s="171"/>
      <c r="L65" s="56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2"/>
      <c r="B76" s="38"/>
      <c r="C76" s="32"/>
      <c r="D76" s="167" t="s">
        <v>50</v>
      </c>
      <c r="E76" s="168"/>
      <c r="F76" s="169" t="s">
        <v>51</v>
      </c>
      <c r="G76" s="167" t="s">
        <v>50</v>
      </c>
      <c r="H76" s="168"/>
      <c r="I76" s="168"/>
      <c r="J76" s="170" t="s">
        <v>51</v>
      </c>
      <c r="K76" s="168"/>
      <c r="L76" s="56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56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56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3" t="s">
        <v>137</v>
      </c>
      <c r="D82" s="34"/>
      <c r="E82" s="34"/>
      <c r="F82" s="34"/>
      <c r="G82" s="34"/>
      <c r="H82" s="34"/>
      <c r="I82" s="34"/>
      <c r="J82" s="34"/>
      <c r="K82" s="34"/>
      <c r="L82" s="56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9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76" t="str">
        <f>E7</f>
        <v>Svratouch, protipovodňové úpravy potoka Řivnáč</v>
      </c>
      <c r="F85" s="29"/>
      <c r="G85" s="29"/>
      <c r="H85" s="29"/>
      <c r="I85" s="34"/>
      <c r="J85" s="34"/>
      <c r="K85" s="34"/>
      <c r="L85" s="56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2"/>
      <c r="B87" s="33"/>
      <c r="C87" s="34"/>
      <c r="D87" s="34"/>
      <c r="E87" s="176" t="s">
        <v>134</v>
      </c>
      <c r="F87" s="34"/>
      <c r="G87" s="34"/>
      <c r="H87" s="34"/>
      <c r="I87" s="34"/>
      <c r="J87" s="34"/>
      <c r="K87" s="34"/>
      <c r="L87" s="56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9" t="s">
        <v>135</v>
      </c>
      <c r="D88" s="34"/>
      <c r="E88" s="34"/>
      <c r="F88" s="34"/>
      <c r="G88" s="34"/>
      <c r="H88" s="34"/>
      <c r="I88" s="34"/>
      <c r="J88" s="34"/>
      <c r="K88" s="34"/>
      <c r="L88" s="56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69" t="str">
        <f>E11</f>
        <v>SO 01.5 - Rozšíření koryta pod mostem ř.km 1,945-1,970</v>
      </c>
      <c r="F89" s="34"/>
      <c r="G89" s="34"/>
      <c r="H89" s="34"/>
      <c r="I89" s="34"/>
      <c r="J89" s="34"/>
      <c r="K89" s="34"/>
      <c r="L89" s="56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9" t="s">
        <v>18</v>
      </c>
      <c r="D91" s="34"/>
      <c r="E91" s="34"/>
      <c r="F91" s="26" t="str">
        <f>F14</f>
        <v>Svratouch</v>
      </c>
      <c r="G91" s="34"/>
      <c r="H91" s="34"/>
      <c r="I91" s="29" t="s">
        <v>20</v>
      </c>
      <c r="J91" s="72" t="str">
        <f>IF(J14="","",J14)</f>
        <v>23. 10. 2020</v>
      </c>
      <c r="K91" s="34"/>
      <c r="L91" s="56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customHeight="1">
      <c r="A93" s="32"/>
      <c r="B93" s="33"/>
      <c r="C93" s="29" t="s">
        <v>22</v>
      </c>
      <c r="D93" s="34"/>
      <c r="E93" s="34"/>
      <c r="F93" s="26" t="str">
        <f>E17</f>
        <v>Obec Svratouch</v>
      </c>
      <c r="G93" s="34"/>
      <c r="H93" s="34"/>
      <c r="I93" s="29" t="s">
        <v>28</v>
      </c>
      <c r="J93" s="30" t="str">
        <f>E23</f>
        <v>Envicons, s.r.o.</v>
      </c>
      <c r="K93" s="34"/>
      <c r="L93" s="56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15" customHeight="1">
      <c r="A94" s="32"/>
      <c r="B94" s="33"/>
      <c r="C94" s="29" t="s">
        <v>26</v>
      </c>
      <c r="D94" s="34"/>
      <c r="E94" s="34"/>
      <c r="F94" s="26" t="str">
        <f>IF(E20="","",E20)</f>
        <v xml:space="preserve"> </v>
      </c>
      <c r="G94" s="34"/>
      <c r="H94" s="34"/>
      <c r="I94" s="29" t="s">
        <v>33</v>
      </c>
      <c r="J94" s="30" t="str">
        <f>E26</f>
        <v>Envicons, s.r.o.</v>
      </c>
      <c r="K94" s="34"/>
      <c r="L94" s="56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77" t="s">
        <v>138</v>
      </c>
      <c r="D96" s="178"/>
      <c r="E96" s="178"/>
      <c r="F96" s="178"/>
      <c r="G96" s="178"/>
      <c r="H96" s="178"/>
      <c r="I96" s="178"/>
      <c r="J96" s="179" t="s">
        <v>139</v>
      </c>
      <c r="K96" s="178"/>
      <c r="L96" s="56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8" customHeight="1">
      <c r="A98" s="32"/>
      <c r="B98" s="33"/>
      <c r="C98" s="180" t="s">
        <v>140</v>
      </c>
      <c r="D98" s="34"/>
      <c r="E98" s="34"/>
      <c r="F98" s="34"/>
      <c r="G98" s="34"/>
      <c r="H98" s="34"/>
      <c r="I98" s="34"/>
      <c r="J98" s="103">
        <f>J126</f>
        <v>151386.41000000003</v>
      </c>
      <c r="K98" s="34"/>
      <c r="L98" s="56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141</v>
      </c>
    </row>
    <row r="99" spans="1:31" s="9" customFormat="1" ht="24.95" customHeight="1">
      <c r="A99" s="9"/>
      <c r="B99" s="181"/>
      <c r="C99" s="182"/>
      <c r="D99" s="183" t="s">
        <v>142</v>
      </c>
      <c r="E99" s="184"/>
      <c r="F99" s="184"/>
      <c r="G99" s="184"/>
      <c r="H99" s="184"/>
      <c r="I99" s="184"/>
      <c r="J99" s="185">
        <f>J127</f>
        <v>151386.41000000003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7"/>
      <c r="C100" s="126"/>
      <c r="D100" s="188" t="s">
        <v>143</v>
      </c>
      <c r="E100" s="189"/>
      <c r="F100" s="189"/>
      <c r="G100" s="189"/>
      <c r="H100" s="189"/>
      <c r="I100" s="189"/>
      <c r="J100" s="190">
        <f>J128</f>
        <v>49248.28</v>
      </c>
      <c r="K100" s="126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26"/>
      <c r="D101" s="188" t="s">
        <v>216</v>
      </c>
      <c r="E101" s="189"/>
      <c r="F101" s="189"/>
      <c r="G101" s="189"/>
      <c r="H101" s="189"/>
      <c r="I101" s="189"/>
      <c r="J101" s="190">
        <f>J175</f>
        <v>55782.79</v>
      </c>
      <c r="K101" s="126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26"/>
      <c r="D102" s="188" t="s">
        <v>144</v>
      </c>
      <c r="E102" s="189"/>
      <c r="F102" s="189"/>
      <c r="G102" s="189"/>
      <c r="H102" s="189"/>
      <c r="I102" s="189"/>
      <c r="J102" s="190">
        <f>J195</f>
        <v>3009.6</v>
      </c>
      <c r="K102" s="126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26"/>
      <c r="D103" s="188" t="s">
        <v>343</v>
      </c>
      <c r="E103" s="189"/>
      <c r="F103" s="189"/>
      <c r="G103" s="189"/>
      <c r="H103" s="189"/>
      <c r="I103" s="189"/>
      <c r="J103" s="190">
        <f>J200</f>
        <v>31920.38</v>
      </c>
      <c r="K103" s="126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26"/>
      <c r="D104" s="188" t="s">
        <v>217</v>
      </c>
      <c r="E104" s="189"/>
      <c r="F104" s="189"/>
      <c r="G104" s="189"/>
      <c r="H104" s="189"/>
      <c r="I104" s="189"/>
      <c r="J104" s="190">
        <f>J206</f>
        <v>11425.36</v>
      </c>
      <c r="K104" s="126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2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56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6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3" t="s">
        <v>145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9" t="s">
        <v>14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4"/>
      <c r="D114" s="34"/>
      <c r="E114" s="176" t="str">
        <f>E7</f>
        <v>Svratouch, protipovodňové úpravy potoka Řivnáč</v>
      </c>
      <c r="F114" s="29"/>
      <c r="G114" s="29"/>
      <c r="H114" s="29"/>
      <c r="I114" s="34"/>
      <c r="J114" s="34"/>
      <c r="K114" s="34"/>
      <c r="L114" s="56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2:12" s="1" customFormat="1" ht="12" customHeight="1">
      <c r="B115" s="21"/>
      <c r="C115" s="29" t="s">
        <v>133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2"/>
      <c r="B116" s="33"/>
      <c r="C116" s="34"/>
      <c r="D116" s="34"/>
      <c r="E116" s="176" t="s">
        <v>134</v>
      </c>
      <c r="F116" s="34"/>
      <c r="G116" s="34"/>
      <c r="H116" s="34"/>
      <c r="I116" s="34"/>
      <c r="J116" s="34"/>
      <c r="K116" s="34"/>
      <c r="L116" s="56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9" t="s">
        <v>135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4"/>
      <c r="D118" s="34"/>
      <c r="E118" s="69" t="str">
        <f>E11</f>
        <v>SO 01.5 - Rozšíření koryta pod mostem ř.km 1,945-1,970</v>
      </c>
      <c r="F118" s="34"/>
      <c r="G118" s="34"/>
      <c r="H118" s="34"/>
      <c r="I118" s="34"/>
      <c r="J118" s="34"/>
      <c r="K118" s="34"/>
      <c r="L118" s="56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9" t="s">
        <v>18</v>
      </c>
      <c r="D120" s="34"/>
      <c r="E120" s="34"/>
      <c r="F120" s="26" t="str">
        <f>F14</f>
        <v>Svratouch</v>
      </c>
      <c r="G120" s="34"/>
      <c r="H120" s="34"/>
      <c r="I120" s="29" t="s">
        <v>20</v>
      </c>
      <c r="J120" s="72" t="str">
        <f>IF(J14="","",J14)</f>
        <v>23. 10. 2020</v>
      </c>
      <c r="K120" s="34"/>
      <c r="L120" s="56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15" customHeight="1">
      <c r="A122" s="32"/>
      <c r="B122" s="33"/>
      <c r="C122" s="29" t="s">
        <v>22</v>
      </c>
      <c r="D122" s="34"/>
      <c r="E122" s="34"/>
      <c r="F122" s="26" t="str">
        <f>E17</f>
        <v>Obec Svratouch</v>
      </c>
      <c r="G122" s="34"/>
      <c r="H122" s="34"/>
      <c r="I122" s="29" t="s">
        <v>28</v>
      </c>
      <c r="J122" s="30" t="str">
        <f>E23</f>
        <v>Envicons, s.r.o.</v>
      </c>
      <c r="K122" s="34"/>
      <c r="L122" s="56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15" customHeight="1">
      <c r="A123" s="32"/>
      <c r="B123" s="33"/>
      <c r="C123" s="29" t="s">
        <v>26</v>
      </c>
      <c r="D123" s="34"/>
      <c r="E123" s="34"/>
      <c r="F123" s="26" t="str">
        <f>IF(E20="","",E20)</f>
        <v xml:space="preserve"> </v>
      </c>
      <c r="G123" s="34"/>
      <c r="H123" s="34"/>
      <c r="I123" s="29" t="s">
        <v>33</v>
      </c>
      <c r="J123" s="30" t="str">
        <f>E26</f>
        <v>Envicons, s.r.o.</v>
      </c>
      <c r="K123" s="34"/>
      <c r="L123" s="56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" customHeight="1">
      <c r="A124" s="32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92"/>
      <c r="B125" s="193"/>
      <c r="C125" s="194" t="s">
        <v>146</v>
      </c>
      <c r="D125" s="195" t="s">
        <v>60</v>
      </c>
      <c r="E125" s="195" t="s">
        <v>56</v>
      </c>
      <c r="F125" s="195" t="s">
        <v>57</v>
      </c>
      <c r="G125" s="195" t="s">
        <v>147</v>
      </c>
      <c r="H125" s="195" t="s">
        <v>148</v>
      </c>
      <c r="I125" s="195" t="s">
        <v>149</v>
      </c>
      <c r="J125" s="195" t="s">
        <v>139</v>
      </c>
      <c r="K125" s="196" t="s">
        <v>150</v>
      </c>
      <c r="L125" s="197"/>
      <c r="M125" s="93" t="s">
        <v>1</v>
      </c>
      <c r="N125" s="94" t="s">
        <v>39</v>
      </c>
      <c r="O125" s="94" t="s">
        <v>151</v>
      </c>
      <c r="P125" s="94" t="s">
        <v>152</v>
      </c>
      <c r="Q125" s="94" t="s">
        <v>153</v>
      </c>
      <c r="R125" s="94" t="s">
        <v>154</v>
      </c>
      <c r="S125" s="94" t="s">
        <v>155</v>
      </c>
      <c r="T125" s="95" t="s">
        <v>156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2"/>
      <c r="B126" s="33"/>
      <c r="C126" s="100" t="s">
        <v>157</v>
      </c>
      <c r="D126" s="34"/>
      <c r="E126" s="34"/>
      <c r="F126" s="34"/>
      <c r="G126" s="34"/>
      <c r="H126" s="34"/>
      <c r="I126" s="34"/>
      <c r="J126" s="198">
        <f>BK126</f>
        <v>151386.41000000003</v>
      </c>
      <c r="K126" s="34"/>
      <c r="L126" s="38"/>
      <c r="M126" s="96"/>
      <c r="N126" s="199"/>
      <c r="O126" s="97"/>
      <c r="P126" s="200">
        <f>P127</f>
        <v>109.59906000000001</v>
      </c>
      <c r="Q126" s="97"/>
      <c r="R126" s="200">
        <f>R127</f>
        <v>42.0050556</v>
      </c>
      <c r="S126" s="97"/>
      <c r="T126" s="201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74</v>
      </c>
      <c r="AU126" s="17" t="s">
        <v>141</v>
      </c>
      <c r="BK126" s="202">
        <f>BK127</f>
        <v>151386.41000000003</v>
      </c>
    </row>
    <row r="127" spans="1:63" s="12" customFormat="1" ht="25.9" customHeight="1">
      <c r="A127" s="12"/>
      <c r="B127" s="203"/>
      <c r="C127" s="204"/>
      <c r="D127" s="205" t="s">
        <v>74</v>
      </c>
      <c r="E127" s="206" t="s">
        <v>158</v>
      </c>
      <c r="F127" s="206" t="s">
        <v>159</v>
      </c>
      <c r="G127" s="204"/>
      <c r="H127" s="204"/>
      <c r="I127" s="204"/>
      <c r="J127" s="207">
        <f>BK127</f>
        <v>151386.41000000003</v>
      </c>
      <c r="K127" s="204"/>
      <c r="L127" s="208"/>
      <c r="M127" s="209"/>
      <c r="N127" s="210"/>
      <c r="O127" s="210"/>
      <c r="P127" s="211">
        <f>P128+P175+P195+P200+P206</f>
        <v>109.59906000000001</v>
      </c>
      <c r="Q127" s="210"/>
      <c r="R127" s="211">
        <f>R128+R175+R195+R200+R206</f>
        <v>42.0050556</v>
      </c>
      <c r="S127" s="210"/>
      <c r="T127" s="212">
        <f>T128+T175+T195+T200+T206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82</v>
      </c>
      <c r="AT127" s="214" t="s">
        <v>74</v>
      </c>
      <c r="AU127" s="214" t="s">
        <v>75</v>
      </c>
      <c r="AY127" s="213" t="s">
        <v>160</v>
      </c>
      <c r="BK127" s="215">
        <f>BK128+BK175+BK195+BK200+BK206</f>
        <v>151386.41000000003</v>
      </c>
    </row>
    <row r="128" spans="1:63" s="12" customFormat="1" ht="22.8" customHeight="1">
      <c r="A128" s="12"/>
      <c r="B128" s="203"/>
      <c r="C128" s="204"/>
      <c r="D128" s="205" t="s">
        <v>74</v>
      </c>
      <c r="E128" s="216" t="s">
        <v>82</v>
      </c>
      <c r="F128" s="216" t="s">
        <v>161</v>
      </c>
      <c r="G128" s="204"/>
      <c r="H128" s="204"/>
      <c r="I128" s="204"/>
      <c r="J128" s="217">
        <f>BK128</f>
        <v>49248.28</v>
      </c>
      <c r="K128" s="204"/>
      <c r="L128" s="208"/>
      <c r="M128" s="209"/>
      <c r="N128" s="210"/>
      <c r="O128" s="210"/>
      <c r="P128" s="211">
        <f>SUM(P129:P174)</f>
        <v>31.285399999999996</v>
      </c>
      <c r="Q128" s="210"/>
      <c r="R128" s="211">
        <f>SUM(R129:R174)</f>
        <v>0</v>
      </c>
      <c r="S128" s="210"/>
      <c r="T128" s="212">
        <f>SUM(T129:T174)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82</v>
      </c>
      <c r="AT128" s="214" t="s">
        <v>74</v>
      </c>
      <c r="AU128" s="214" t="s">
        <v>82</v>
      </c>
      <c r="AY128" s="213" t="s">
        <v>160</v>
      </c>
      <c r="BK128" s="215">
        <f>SUM(BK129:BK174)</f>
        <v>49248.28</v>
      </c>
    </row>
    <row r="129" spans="1:65" s="2" customFormat="1" ht="21.75" customHeight="1">
      <c r="A129" s="32"/>
      <c r="B129" s="33"/>
      <c r="C129" s="218" t="s">
        <v>82</v>
      </c>
      <c r="D129" s="218" t="s">
        <v>162</v>
      </c>
      <c r="E129" s="219" t="s">
        <v>218</v>
      </c>
      <c r="F129" s="220" t="s">
        <v>219</v>
      </c>
      <c r="G129" s="221" t="s">
        <v>195</v>
      </c>
      <c r="H129" s="222">
        <v>38.7</v>
      </c>
      <c r="I129" s="223">
        <v>167</v>
      </c>
      <c r="J129" s="223">
        <f>ROUND(I129*H129,2)</f>
        <v>6462.9</v>
      </c>
      <c r="K129" s="220" t="s">
        <v>173</v>
      </c>
      <c r="L129" s="38"/>
      <c r="M129" s="224" t="s">
        <v>1</v>
      </c>
      <c r="N129" s="225" t="s">
        <v>40</v>
      </c>
      <c r="O129" s="226">
        <v>0.249</v>
      </c>
      <c r="P129" s="226">
        <f>O129*H129</f>
        <v>9.6363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28" t="s">
        <v>166</v>
      </c>
      <c r="AT129" s="228" t="s">
        <v>162</v>
      </c>
      <c r="AU129" s="228" t="s">
        <v>84</v>
      </c>
      <c r="AY129" s="17" t="s">
        <v>160</v>
      </c>
      <c r="BE129" s="229">
        <f>IF(N129="základní",J129,0)</f>
        <v>6462.9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7" t="s">
        <v>82</v>
      </c>
      <c r="BK129" s="229">
        <f>ROUND(I129*H129,2)</f>
        <v>6462.9</v>
      </c>
      <c r="BL129" s="17" t="s">
        <v>166</v>
      </c>
      <c r="BM129" s="228" t="s">
        <v>540</v>
      </c>
    </row>
    <row r="130" spans="1:47" s="2" customFormat="1" ht="12">
      <c r="A130" s="32"/>
      <c r="B130" s="33"/>
      <c r="C130" s="34"/>
      <c r="D130" s="232" t="s">
        <v>175</v>
      </c>
      <c r="E130" s="34"/>
      <c r="F130" s="241" t="s">
        <v>221</v>
      </c>
      <c r="G130" s="34"/>
      <c r="H130" s="34"/>
      <c r="I130" s="34"/>
      <c r="J130" s="34"/>
      <c r="K130" s="34"/>
      <c r="L130" s="38"/>
      <c r="M130" s="242"/>
      <c r="N130" s="243"/>
      <c r="O130" s="84"/>
      <c r="P130" s="84"/>
      <c r="Q130" s="84"/>
      <c r="R130" s="84"/>
      <c r="S130" s="84"/>
      <c r="T130" s="85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175</v>
      </c>
      <c r="AU130" s="17" t="s">
        <v>84</v>
      </c>
    </row>
    <row r="131" spans="1:51" s="13" customFormat="1" ht="12">
      <c r="A131" s="13"/>
      <c r="B131" s="230"/>
      <c r="C131" s="231"/>
      <c r="D131" s="232" t="s">
        <v>168</v>
      </c>
      <c r="E131" s="233" t="s">
        <v>1</v>
      </c>
      <c r="F131" s="234" t="s">
        <v>541</v>
      </c>
      <c r="G131" s="231"/>
      <c r="H131" s="235">
        <v>38.7</v>
      </c>
      <c r="I131" s="231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168</v>
      </c>
      <c r="AU131" s="240" t="s">
        <v>84</v>
      </c>
      <c r="AV131" s="13" t="s">
        <v>84</v>
      </c>
      <c r="AW131" s="13" t="s">
        <v>32</v>
      </c>
      <c r="AX131" s="13" t="s">
        <v>82</v>
      </c>
      <c r="AY131" s="240" t="s">
        <v>160</v>
      </c>
    </row>
    <row r="132" spans="1:51" s="14" customFormat="1" ht="12">
      <c r="A132" s="14"/>
      <c r="B132" s="244"/>
      <c r="C132" s="245"/>
      <c r="D132" s="232" t="s">
        <v>168</v>
      </c>
      <c r="E132" s="246" t="s">
        <v>1</v>
      </c>
      <c r="F132" s="247" t="s">
        <v>439</v>
      </c>
      <c r="G132" s="245"/>
      <c r="H132" s="246" t="s">
        <v>1</v>
      </c>
      <c r="I132" s="245"/>
      <c r="J132" s="245"/>
      <c r="K132" s="245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168</v>
      </c>
      <c r="AU132" s="252" t="s">
        <v>84</v>
      </c>
      <c r="AV132" s="14" t="s">
        <v>82</v>
      </c>
      <c r="AW132" s="14" t="s">
        <v>32</v>
      </c>
      <c r="AX132" s="14" t="s">
        <v>75</v>
      </c>
      <c r="AY132" s="252" t="s">
        <v>160</v>
      </c>
    </row>
    <row r="133" spans="1:65" s="2" customFormat="1" ht="21.75" customHeight="1">
      <c r="A133" s="32"/>
      <c r="B133" s="33"/>
      <c r="C133" s="218" t="s">
        <v>84</v>
      </c>
      <c r="D133" s="218" t="s">
        <v>162</v>
      </c>
      <c r="E133" s="219" t="s">
        <v>225</v>
      </c>
      <c r="F133" s="220" t="s">
        <v>226</v>
      </c>
      <c r="G133" s="221" t="s">
        <v>195</v>
      </c>
      <c r="H133" s="222">
        <v>12.9</v>
      </c>
      <c r="I133" s="223">
        <v>347</v>
      </c>
      <c r="J133" s="223">
        <f>ROUND(I133*H133,2)</f>
        <v>4476.3</v>
      </c>
      <c r="K133" s="220" t="s">
        <v>173</v>
      </c>
      <c r="L133" s="38"/>
      <c r="M133" s="224" t="s">
        <v>1</v>
      </c>
      <c r="N133" s="225" t="s">
        <v>40</v>
      </c>
      <c r="O133" s="226">
        <v>0.516</v>
      </c>
      <c r="P133" s="226">
        <f>O133*H133</f>
        <v>6.6564000000000005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28" t="s">
        <v>166</v>
      </c>
      <c r="AT133" s="228" t="s">
        <v>162</v>
      </c>
      <c r="AU133" s="228" t="s">
        <v>84</v>
      </c>
      <c r="AY133" s="17" t="s">
        <v>160</v>
      </c>
      <c r="BE133" s="229">
        <f>IF(N133="základní",J133,0)</f>
        <v>4476.3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7" t="s">
        <v>82</v>
      </c>
      <c r="BK133" s="229">
        <f>ROUND(I133*H133,2)</f>
        <v>4476.3</v>
      </c>
      <c r="BL133" s="17" t="s">
        <v>166</v>
      </c>
      <c r="BM133" s="228" t="s">
        <v>542</v>
      </c>
    </row>
    <row r="134" spans="1:47" s="2" customFormat="1" ht="12">
      <c r="A134" s="32"/>
      <c r="B134" s="33"/>
      <c r="C134" s="34"/>
      <c r="D134" s="232" t="s">
        <v>175</v>
      </c>
      <c r="E134" s="34"/>
      <c r="F134" s="241" t="s">
        <v>228</v>
      </c>
      <c r="G134" s="34"/>
      <c r="H134" s="34"/>
      <c r="I134" s="34"/>
      <c r="J134" s="34"/>
      <c r="K134" s="34"/>
      <c r="L134" s="38"/>
      <c r="M134" s="242"/>
      <c r="N134" s="243"/>
      <c r="O134" s="84"/>
      <c r="P134" s="84"/>
      <c r="Q134" s="84"/>
      <c r="R134" s="84"/>
      <c r="S134" s="84"/>
      <c r="T134" s="85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175</v>
      </c>
      <c r="AU134" s="17" t="s">
        <v>84</v>
      </c>
    </row>
    <row r="135" spans="1:51" s="13" customFormat="1" ht="12">
      <c r="A135" s="13"/>
      <c r="B135" s="230"/>
      <c r="C135" s="231"/>
      <c r="D135" s="232" t="s">
        <v>168</v>
      </c>
      <c r="E135" s="233" t="s">
        <v>1</v>
      </c>
      <c r="F135" s="234" t="s">
        <v>543</v>
      </c>
      <c r="G135" s="231"/>
      <c r="H135" s="235">
        <v>12.9</v>
      </c>
      <c r="I135" s="231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168</v>
      </c>
      <c r="AU135" s="240" t="s">
        <v>84</v>
      </c>
      <c r="AV135" s="13" t="s">
        <v>84</v>
      </c>
      <c r="AW135" s="13" t="s">
        <v>32</v>
      </c>
      <c r="AX135" s="13" t="s">
        <v>82</v>
      </c>
      <c r="AY135" s="240" t="s">
        <v>160</v>
      </c>
    </row>
    <row r="136" spans="1:51" s="14" customFormat="1" ht="12">
      <c r="A136" s="14"/>
      <c r="B136" s="244"/>
      <c r="C136" s="245"/>
      <c r="D136" s="232" t="s">
        <v>168</v>
      </c>
      <c r="E136" s="246" t="s">
        <v>1</v>
      </c>
      <c r="F136" s="247" t="s">
        <v>445</v>
      </c>
      <c r="G136" s="245"/>
      <c r="H136" s="246" t="s">
        <v>1</v>
      </c>
      <c r="I136" s="245"/>
      <c r="J136" s="245"/>
      <c r="K136" s="245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168</v>
      </c>
      <c r="AU136" s="252" t="s">
        <v>84</v>
      </c>
      <c r="AV136" s="14" t="s">
        <v>82</v>
      </c>
      <c r="AW136" s="14" t="s">
        <v>32</v>
      </c>
      <c r="AX136" s="14" t="s">
        <v>75</v>
      </c>
      <c r="AY136" s="252" t="s">
        <v>160</v>
      </c>
    </row>
    <row r="137" spans="1:65" s="2" customFormat="1" ht="21.75" customHeight="1">
      <c r="A137" s="32"/>
      <c r="B137" s="33"/>
      <c r="C137" s="218" t="s">
        <v>178</v>
      </c>
      <c r="D137" s="218" t="s">
        <v>162</v>
      </c>
      <c r="E137" s="219" t="s">
        <v>231</v>
      </c>
      <c r="F137" s="220" t="s">
        <v>232</v>
      </c>
      <c r="G137" s="221" t="s">
        <v>195</v>
      </c>
      <c r="H137" s="222">
        <v>37.725</v>
      </c>
      <c r="I137" s="223">
        <v>259</v>
      </c>
      <c r="J137" s="223">
        <f>ROUND(I137*H137,2)</f>
        <v>9770.78</v>
      </c>
      <c r="K137" s="220" t="s">
        <v>173</v>
      </c>
      <c r="L137" s="38"/>
      <c r="M137" s="224" t="s">
        <v>1</v>
      </c>
      <c r="N137" s="225" t="s">
        <v>40</v>
      </c>
      <c r="O137" s="226">
        <v>0.087</v>
      </c>
      <c r="P137" s="226">
        <f>O137*H137</f>
        <v>3.282075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28" t="s">
        <v>166</v>
      </c>
      <c r="AT137" s="228" t="s">
        <v>162</v>
      </c>
      <c r="AU137" s="228" t="s">
        <v>84</v>
      </c>
      <c r="AY137" s="17" t="s">
        <v>160</v>
      </c>
      <c r="BE137" s="229">
        <f>IF(N137="základní",J137,0)</f>
        <v>9770.78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7" t="s">
        <v>82</v>
      </c>
      <c r="BK137" s="229">
        <f>ROUND(I137*H137,2)</f>
        <v>9770.78</v>
      </c>
      <c r="BL137" s="17" t="s">
        <v>166</v>
      </c>
      <c r="BM137" s="228" t="s">
        <v>544</v>
      </c>
    </row>
    <row r="138" spans="1:47" s="2" customFormat="1" ht="12">
      <c r="A138" s="32"/>
      <c r="B138" s="33"/>
      <c r="C138" s="34"/>
      <c r="D138" s="232" t="s">
        <v>175</v>
      </c>
      <c r="E138" s="34"/>
      <c r="F138" s="241" t="s">
        <v>234</v>
      </c>
      <c r="G138" s="34"/>
      <c r="H138" s="34"/>
      <c r="I138" s="34"/>
      <c r="J138" s="34"/>
      <c r="K138" s="34"/>
      <c r="L138" s="38"/>
      <c r="M138" s="242"/>
      <c r="N138" s="243"/>
      <c r="O138" s="84"/>
      <c r="P138" s="84"/>
      <c r="Q138" s="84"/>
      <c r="R138" s="84"/>
      <c r="S138" s="84"/>
      <c r="T138" s="85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175</v>
      </c>
      <c r="AU138" s="17" t="s">
        <v>84</v>
      </c>
    </row>
    <row r="139" spans="1:51" s="13" customFormat="1" ht="12">
      <c r="A139" s="13"/>
      <c r="B139" s="230"/>
      <c r="C139" s="231"/>
      <c r="D139" s="232" t="s">
        <v>168</v>
      </c>
      <c r="E139" s="233" t="s">
        <v>1</v>
      </c>
      <c r="F139" s="234" t="s">
        <v>545</v>
      </c>
      <c r="G139" s="231"/>
      <c r="H139" s="235">
        <v>37.725</v>
      </c>
      <c r="I139" s="231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168</v>
      </c>
      <c r="AU139" s="240" t="s">
        <v>84</v>
      </c>
      <c r="AV139" s="13" t="s">
        <v>84</v>
      </c>
      <c r="AW139" s="13" t="s">
        <v>32</v>
      </c>
      <c r="AX139" s="13" t="s">
        <v>82</v>
      </c>
      <c r="AY139" s="240" t="s">
        <v>160</v>
      </c>
    </row>
    <row r="140" spans="1:51" s="14" customFormat="1" ht="12">
      <c r="A140" s="14"/>
      <c r="B140" s="244"/>
      <c r="C140" s="245"/>
      <c r="D140" s="232" t="s">
        <v>168</v>
      </c>
      <c r="E140" s="246" t="s">
        <v>1</v>
      </c>
      <c r="F140" s="247" t="s">
        <v>448</v>
      </c>
      <c r="G140" s="245"/>
      <c r="H140" s="246" t="s">
        <v>1</v>
      </c>
      <c r="I140" s="245"/>
      <c r="J140" s="245"/>
      <c r="K140" s="245"/>
      <c r="L140" s="248"/>
      <c r="M140" s="249"/>
      <c r="N140" s="250"/>
      <c r="O140" s="250"/>
      <c r="P140" s="250"/>
      <c r="Q140" s="250"/>
      <c r="R140" s="250"/>
      <c r="S140" s="250"/>
      <c r="T140" s="25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2" t="s">
        <v>168</v>
      </c>
      <c r="AU140" s="252" t="s">
        <v>84</v>
      </c>
      <c r="AV140" s="14" t="s">
        <v>82</v>
      </c>
      <c r="AW140" s="14" t="s">
        <v>32</v>
      </c>
      <c r="AX140" s="14" t="s">
        <v>75</v>
      </c>
      <c r="AY140" s="252" t="s">
        <v>160</v>
      </c>
    </row>
    <row r="141" spans="1:65" s="2" customFormat="1" ht="33" customHeight="1">
      <c r="A141" s="32"/>
      <c r="B141" s="33"/>
      <c r="C141" s="218" t="s">
        <v>166</v>
      </c>
      <c r="D141" s="218" t="s">
        <v>162</v>
      </c>
      <c r="E141" s="219" t="s">
        <v>237</v>
      </c>
      <c r="F141" s="220" t="s">
        <v>238</v>
      </c>
      <c r="G141" s="221" t="s">
        <v>195</v>
      </c>
      <c r="H141" s="222">
        <v>754.5</v>
      </c>
      <c r="I141" s="223">
        <v>19.8</v>
      </c>
      <c r="J141" s="223">
        <f>ROUND(I141*H141,2)</f>
        <v>14939.1</v>
      </c>
      <c r="K141" s="220" t="s">
        <v>173</v>
      </c>
      <c r="L141" s="38"/>
      <c r="M141" s="224" t="s">
        <v>1</v>
      </c>
      <c r="N141" s="225" t="s">
        <v>40</v>
      </c>
      <c r="O141" s="226">
        <v>0.005</v>
      </c>
      <c r="P141" s="226">
        <f>O141*H141</f>
        <v>3.7725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28" t="s">
        <v>166</v>
      </c>
      <c r="AT141" s="228" t="s">
        <v>162</v>
      </c>
      <c r="AU141" s="228" t="s">
        <v>84</v>
      </c>
      <c r="AY141" s="17" t="s">
        <v>160</v>
      </c>
      <c r="BE141" s="229">
        <f>IF(N141="základní",J141,0)</f>
        <v>14939.1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7" t="s">
        <v>82</v>
      </c>
      <c r="BK141" s="229">
        <f>ROUND(I141*H141,2)</f>
        <v>14939.1</v>
      </c>
      <c r="BL141" s="17" t="s">
        <v>166</v>
      </c>
      <c r="BM141" s="228" t="s">
        <v>546</v>
      </c>
    </row>
    <row r="142" spans="1:47" s="2" customFormat="1" ht="12">
      <c r="A142" s="32"/>
      <c r="B142" s="33"/>
      <c r="C142" s="34"/>
      <c r="D142" s="232" t="s">
        <v>175</v>
      </c>
      <c r="E142" s="34"/>
      <c r="F142" s="241" t="s">
        <v>240</v>
      </c>
      <c r="G142" s="34"/>
      <c r="H142" s="34"/>
      <c r="I142" s="34"/>
      <c r="J142" s="34"/>
      <c r="K142" s="34"/>
      <c r="L142" s="38"/>
      <c r="M142" s="242"/>
      <c r="N142" s="243"/>
      <c r="O142" s="84"/>
      <c r="P142" s="84"/>
      <c r="Q142" s="84"/>
      <c r="R142" s="84"/>
      <c r="S142" s="84"/>
      <c r="T142" s="85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175</v>
      </c>
      <c r="AU142" s="17" t="s">
        <v>84</v>
      </c>
    </row>
    <row r="143" spans="1:51" s="13" customFormat="1" ht="12">
      <c r="A143" s="13"/>
      <c r="B143" s="230"/>
      <c r="C143" s="231"/>
      <c r="D143" s="232" t="s">
        <v>168</v>
      </c>
      <c r="E143" s="233" t="s">
        <v>1</v>
      </c>
      <c r="F143" s="234" t="s">
        <v>547</v>
      </c>
      <c r="G143" s="231"/>
      <c r="H143" s="235">
        <v>754.5</v>
      </c>
      <c r="I143" s="231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0" t="s">
        <v>168</v>
      </c>
      <c r="AU143" s="240" t="s">
        <v>84</v>
      </c>
      <c r="AV143" s="13" t="s">
        <v>84</v>
      </c>
      <c r="AW143" s="13" t="s">
        <v>32</v>
      </c>
      <c r="AX143" s="13" t="s">
        <v>82</v>
      </c>
      <c r="AY143" s="240" t="s">
        <v>160</v>
      </c>
    </row>
    <row r="144" spans="1:51" s="14" customFormat="1" ht="12">
      <c r="A144" s="14"/>
      <c r="B144" s="244"/>
      <c r="C144" s="245"/>
      <c r="D144" s="232" t="s">
        <v>168</v>
      </c>
      <c r="E144" s="246" t="s">
        <v>1</v>
      </c>
      <c r="F144" s="247" t="s">
        <v>448</v>
      </c>
      <c r="G144" s="245"/>
      <c r="H144" s="246" t="s">
        <v>1</v>
      </c>
      <c r="I144" s="245"/>
      <c r="J144" s="245"/>
      <c r="K144" s="245"/>
      <c r="L144" s="248"/>
      <c r="M144" s="249"/>
      <c r="N144" s="250"/>
      <c r="O144" s="250"/>
      <c r="P144" s="250"/>
      <c r="Q144" s="250"/>
      <c r="R144" s="250"/>
      <c r="S144" s="250"/>
      <c r="T144" s="25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168</v>
      </c>
      <c r="AU144" s="252" t="s">
        <v>84</v>
      </c>
      <c r="AV144" s="14" t="s">
        <v>82</v>
      </c>
      <c r="AW144" s="14" t="s">
        <v>32</v>
      </c>
      <c r="AX144" s="14" t="s">
        <v>75</v>
      </c>
      <c r="AY144" s="252" t="s">
        <v>160</v>
      </c>
    </row>
    <row r="145" spans="1:51" s="14" customFormat="1" ht="12">
      <c r="A145" s="14"/>
      <c r="B145" s="244"/>
      <c r="C145" s="245"/>
      <c r="D145" s="232" t="s">
        <v>168</v>
      </c>
      <c r="E145" s="246" t="s">
        <v>1</v>
      </c>
      <c r="F145" s="247" t="s">
        <v>358</v>
      </c>
      <c r="G145" s="245"/>
      <c r="H145" s="246" t="s">
        <v>1</v>
      </c>
      <c r="I145" s="245"/>
      <c r="J145" s="245"/>
      <c r="K145" s="245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168</v>
      </c>
      <c r="AU145" s="252" t="s">
        <v>84</v>
      </c>
      <c r="AV145" s="14" t="s">
        <v>82</v>
      </c>
      <c r="AW145" s="14" t="s">
        <v>32</v>
      </c>
      <c r="AX145" s="14" t="s">
        <v>75</v>
      </c>
      <c r="AY145" s="252" t="s">
        <v>160</v>
      </c>
    </row>
    <row r="146" spans="1:65" s="2" customFormat="1" ht="21.75" customHeight="1">
      <c r="A146" s="32"/>
      <c r="B146" s="33"/>
      <c r="C146" s="218" t="s">
        <v>192</v>
      </c>
      <c r="D146" s="218" t="s">
        <v>162</v>
      </c>
      <c r="E146" s="219" t="s">
        <v>243</v>
      </c>
      <c r="F146" s="220" t="s">
        <v>244</v>
      </c>
      <c r="G146" s="221" t="s">
        <v>195</v>
      </c>
      <c r="H146" s="222">
        <v>12.575</v>
      </c>
      <c r="I146" s="223">
        <v>300</v>
      </c>
      <c r="J146" s="223">
        <f>ROUND(I146*H146,2)</f>
        <v>3772.5</v>
      </c>
      <c r="K146" s="220" t="s">
        <v>173</v>
      </c>
      <c r="L146" s="38"/>
      <c r="M146" s="224" t="s">
        <v>1</v>
      </c>
      <c r="N146" s="225" t="s">
        <v>40</v>
      </c>
      <c r="O146" s="226">
        <v>0.099</v>
      </c>
      <c r="P146" s="226">
        <f>O146*H146</f>
        <v>1.244925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28" t="s">
        <v>166</v>
      </c>
      <c r="AT146" s="228" t="s">
        <v>162</v>
      </c>
      <c r="AU146" s="228" t="s">
        <v>84</v>
      </c>
      <c r="AY146" s="17" t="s">
        <v>160</v>
      </c>
      <c r="BE146" s="229">
        <f>IF(N146="základní",J146,0)</f>
        <v>3772.5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7" t="s">
        <v>82</v>
      </c>
      <c r="BK146" s="229">
        <f>ROUND(I146*H146,2)</f>
        <v>3772.5</v>
      </c>
      <c r="BL146" s="17" t="s">
        <v>166</v>
      </c>
      <c r="BM146" s="228" t="s">
        <v>548</v>
      </c>
    </row>
    <row r="147" spans="1:47" s="2" customFormat="1" ht="12">
      <c r="A147" s="32"/>
      <c r="B147" s="33"/>
      <c r="C147" s="34"/>
      <c r="D147" s="232" t="s">
        <v>175</v>
      </c>
      <c r="E147" s="34"/>
      <c r="F147" s="241" t="s">
        <v>246</v>
      </c>
      <c r="G147" s="34"/>
      <c r="H147" s="34"/>
      <c r="I147" s="34"/>
      <c r="J147" s="34"/>
      <c r="K147" s="34"/>
      <c r="L147" s="38"/>
      <c r="M147" s="242"/>
      <c r="N147" s="243"/>
      <c r="O147" s="84"/>
      <c r="P147" s="84"/>
      <c r="Q147" s="84"/>
      <c r="R147" s="84"/>
      <c r="S147" s="84"/>
      <c r="T147" s="85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175</v>
      </c>
      <c r="AU147" s="17" t="s">
        <v>84</v>
      </c>
    </row>
    <row r="148" spans="1:51" s="13" customFormat="1" ht="12">
      <c r="A148" s="13"/>
      <c r="B148" s="230"/>
      <c r="C148" s="231"/>
      <c r="D148" s="232" t="s">
        <v>168</v>
      </c>
      <c r="E148" s="233" t="s">
        <v>1</v>
      </c>
      <c r="F148" s="234" t="s">
        <v>549</v>
      </c>
      <c r="G148" s="231"/>
      <c r="H148" s="235">
        <v>12.575</v>
      </c>
      <c r="I148" s="231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0" t="s">
        <v>168</v>
      </c>
      <c r="AU148" s="240" t="s">
        <v>84</v>
      </c>
      <c r="AV148" s="13" t="s">
        <v>84</v>
      </c>
      <c r="AW148" s="13" t="s">
        <v>32</v>
      </c>
      <c r="AX148" s="13" t="s">
        <v>82</v>
      </c>
      <c r="AY148" s="240" t="s">
        <v>160</v>
      </c>
    </row>
    <row r="149" spans="1:51" s="14" customFormat="1" ht="12">
      <c r="A149" s="14"/>
      <c r="B149" s="244"/>
      <c r="C149" s="245"/>
      <c r="D149" s="232" t="s">
        <v>168</v>
      </c>
      <c r="E149" s="246" t="s">
        <v>1</v>
      </c>
      <c r="F149" s="247" t="s">
        <v>453</v>
      </c>
      <c r="G149" s="245"/>
      <c r="H149" s="246" t="s">
        <v>1</v>
      </c>
      <c r="I149" s="245"/>
      <c r="J149" s="245"/>
      <c r="K149" s="245"/>
      <c r="L149" s="248"/>
      <c r="M149" s="249"/>
      <c r="N149" s="250"/>
      <c r="O149" s="250"/>
      <c r="P149" s="250"/>
      <c r="Q149" s="250"/>
      <c r="R149" s="250"/>
      <c r="S149" s="250"/>
      <c r="T149" s="25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2" t="s">
        <v>168</v>
      </c>
      <c r="AU149" s="252" t="s">
        <v>84</v>
      </c>
      <c r="AV149" s="14" t="s">
        <v>82</v>
      </c>
      <c r="AW149" s="14" t="s">
        <v>32</v>
      </c>
      <c r="AX149" s="14" t="s">
        <v>75</v>
      </c>
      <c r="AY149" s="252" t="s">
        <v>160</v>
      </c>
    </row>
    <row r="150" spans="1:65" s="2" customFormat="1" ht="33" customHeight="1">
      <c r="A150" s="32"/>
      <c r="B150" s="33"/>
      <c r="C150" s="218" t="s">
        <v>199</v>
      </c>
      <c r="D150" s="218" t="s">
        <v>162</v>
      </c>
      <c r="E150" s="219" t="s">
        <v>248</v>
      </c>
      <c r="F150" s="220" t="s">
        <v>249</v>
      </c>
      <c r="G150" s="221" t="s">
        <v>195</v>
      </c>
      <c r="H150" s="222">
        <v>251.5</v>
      </c>
      <c r="I150" s="223">
        <v>23.3</v>
      </c>
      <c r="J150" s="223">
        <f>ROUND(I150*H150,2)</f>
        <v>5859.95</v>
      </c>
      <c r="K150" s="220" t="s">
        <v>173</v>
      </c>
      <c r="L150" s="38"/>
      <c r="M150" s="224" t="s">
        <v>1</v>
      </c>
      <c r="N150" s="225" t="s">
        <v>40</v>
      </c>
      <c r="O150" s="226">
        <v>0.006</v>
      </c>
      <c r="P150" s="226">
        <f>O150*H150</f>
        <v>1.5090000000000001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28" t="s">
        <v>166</v>
      </c>
      <c r="AT150" s="228" t="s">
        <v>162</v>
      </c>
      <c r="AU150" s="228" t="s">
        <v>84</v>
      </c>
      <c r="AY150" s="17" t="s">
        <v>160</v>
      </c>
      <c r="BE150" s="229">
        <f>IF(N150="základní",J150,0)</f>
        <v>5859.95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7" t="s">
        <v>82</v>
      </c>
      <c r="BK150" s="229">
        <f>ROUND(I150*H150,2)</f>
        <v>5859.95</v>
      </c>
      <c r="BL150" s="17" t="s">
        <v>166</v>
      </c>
      <c r="BM150" s="228" t="s">
        <v>550</v>
      </c>
    </row>
    <row r="151" spans="1:47" s="2" customFormat="1" ht="12">
      <c r="A151" s="32"/>
      <c r="B151" s="33"/>
      <c r="C151" s="34"/>
      <c r="D151" s="232" t="s">
        <v>175</v>
      </c>
      <c r="E151" s="34"/>
      <c r="F151" s="241" t="s">
        <v>251</v>
      </c>
      <c r="G151" s="34"/>
      <c r="H151" s="34"/>
      <c r="I151" s="34"/>
      <c r="J151" s="34"/>
      <c r="K151" s="34"/>
      <c r="L151" s="38"/>
      <c r="M151" s="242"/>
      <c r="N151" s="243"/>
      <c r="O151" s="84"/>
      <c r="P151" s="84"/>
      <c r="Q151" s="84"/>
      <c r="R151" s="84"/>
      <c r="S151" s="84"/>
      <c r="T151" s="85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175</v>
      </c>
      <c r="AU151" s="17" t="s">
        <v>84</v>
      </c>
    </row>
    <row r="152" spans="1:51" s="13" customFormat="1" ht="12">
      <c r="A152" s="13"/>
      <c r="B152" s="230"/>
      <c r="C152" s="231"/>
      <c r="D152" s="232" t="s">
        <v>168</v>
      </c>
      <c r="E152" s="233" t="s">
        <v>1</v>
      </c>
      <c r="F152" s="234" t="s">
        <v>551</v>
      </c>
      <c r="G152" s="231"/>
      <c r="H152" s="235">
        <v>251.5</v>
      </c>
      <c r="I152" s="231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168</v>
      </c>
      <c r="AU152" s="240" t="s">
        <v>84</v>
      </c>
      <c r="AV152" s="13" t="s">
        <v>84</v>
      </c>
      <c r="AW152" s="13" t="s">
        <v>32</v>
      </c>
      <c r="AX152" s="13" t="s">
        <v>82</v>
      </c>
      <c r="AY152" s="240" t="s">
        <v>160</v>
      </c>
    </row>
    <row r="153" spans="1:51" s="14" customFormat="1" ht="12">
      <c r="A153" s="14"/>
      <c r="B153" s="244"/>
      <c r="C153" s="245"/>
      <c r="D153" s="232" t="s">
        <v>168</v>
      </c>
      <c r="E153" s="246" t="s">
        <v>1</v>
      </c>
      <c r="F153" s="247" t="s">
        <v>453</v>
      </c>
      <c r="G153" s="245"/>
      <c r="H153" s="246" t="s">
        <v>1</v>
      </c>
      <c r="I153" s="245"/>
      <c r="J153" s="245"/>
      <c r="K153" s="245"/>
      <c r="L153" s="248"/>
      <c r="M153" s="249"/>
      <c r="N153" s="250"/>
      <c r="O153" s="250"/>
      <c r="P153" s="250"/>
      <c r="Q153" s="250"/>
      <c r="R153" s="250"/>
      <c r="S153" s="250"/>
      <c r="T153" s="25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2" t="s">
        <v>168</v>
      </c>
      <c r="AU153" s="252" t="s">
        <v>84</v>
      </c>
      <c r="AV153" s="14" t="s">
        <v>82</v>
      </c>
      <c r="AW153" s="14" t="s">
        <v>32</v>
      </c>
      <c r="AX153" s="14" t="s">
        <v>75</v>
      </c>
      <c r="AY153" s="252" t="s">
        <v>160</v>
      </c>
    </row>
    <row r="154" spans="1:51" s="14" customFormat="1" ht="12">
      <c r="A154" s="14"/>
      <c r="B154" s="244"/>
      <c r="C154" s="245"/>
      <c r="D154" s="232" t="s">
        <v>168</v>
      </c>
      <c r="E154" s="246" t="s">
        <v>1</v>
      </c>
      <c r="F154" s="247" t="s">
        <v>358</v>
      </c>
      <c r="G154" s="245"/>
      <c r="H154" s="246" t="s">
        <v>1</v>
      </c>
      <c r="I154" s="245"/>
      <c r="J154" s="245"/>
      <c r="K154" s="245"/>
      <c r="L154" s="248"/>
      <c r="M154" s="249"/>
      <c r="N154" s="250"/>
      <c r="O154" s="250"/>
      <c r="P154" s="250"/>
      <c r="Q154" s="250"/>
      <c r="R154" s="250"/>
      <c r="S154" s="250"/>
      <c r="T154" s="25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2" t="s">
        <v>168</v>
      </c>
      <c r="AU154" s="252" t="s">
        <v>84</v>
      </c>
      <c r="AV154" s="14" t="s">
        <v>82</v>
      </c>
      <c r="AW154" s="14" t="s">
        <v>32</v>
      </c>
      <c r="AX154" s="14" t="s">
        <v>75</v>
      </c>
      <c r="AY154" s="252" t="s">
        <v>160</v>
      </c>
    </row>
    <row r="155" spans="1:65" s="2" customFormat="1" ht="21.75" customHeight="1">
      <c r="A155" s="32"/>
      <c r="B155" s="33"/>
      <c r="C155" s="218" t="s">
        <v>207</v>
      </c>
      <c r="D155" s="218" t="s">
        <v>162</v>
      </c>
      <c r="E155" s="219" t="s">
        <v>363</v>
      </c>
      <c r="F155" s="220" t="s">
        <v>364</v>
      </c>
      <c r="G155" s="221" t="s">
        <v>195</v>
      </c>
      <c r="H155" s="222">
        <v>1.3</v>
      </c>
      <c r="I155" s="223">
        <v>193</v>
      </c>
      <c r="J155" s="223">
        <f>ROUND(I155*H155,2)</f>
        <v>250.9</v>
      </c>
      <c r="K155" s="220" t="s">
        <v>173</v>
      </c>
      <c r="L155" s="38"/>
      <c r="M155" s="224" t="s">
        <v>1</v>
      </c>
      <c r="N155" s="225" t="s">
        <v>40</v>
      </c>
      <c r="O155" s="226">
        <v>0.709</v>
      </c>
      <c r="P155" s="226">
        <f>O155*H155</f>
        <v>0.9217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28" t="s">
        <v>166</v>
      </c>
      <c r="AT155" s="228" t="s">
        <v>162</v>
      </c>
      <c r="AU155" s="228" t="s">
        <v>84</v>
      </c>
      <c r="AY155" s="17" t="s">
        <v>160</v>
      </c>
      <c r="BE155" s="229">
        <f>IF(N155="základní",J155,0)</f>
        <v>250.9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7" t="s">
        <v>82</v>
      </c>
      <c r="BK155" s="229">
        <f>ROUND(I155*H155,2)</f>
        <v>250.9</v>
      </c>
      <c r="BL155" s="17" t="s">
        <v>166</v>
      </c>
      <c r="BM155" s="228" t="s">
        <v>552</v>
      </c>
    </row>
    <row r="156" spans="1:47" s="2" customFormat="1" ht="12">
      <c r="A156" s="32"/>
      <c r="B156" s="33"/>
      <c r="C156" s="34"/>
      <c r="D156" s="232" t="s">
        <v>175</v>
      </c>
      <c r="E156" s="34"/>
      <c r="F156" s="241" t="s">
        <v>366</v>
      </c>
      <c r="G156" s="34"/>
      <c r="H156" s="34"/>
      <c r="I156" s="34"/>
      <c r="J156" s="34"/>
      <c r="K156" s="34"/>
      <c r="L156" s="38"/>
      <c r="M156" s="242"/>
      <c r="N156" s="243"/>
      <c r="O156" s="84"/>
      <c r="P156" s="84"/>
      <c r="Q156" s="84"/>
      <c r="R156" s="84"/>
      <c r="S156" s="84"/>
      <c r="T156" s="85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175</v>
      </c>
      <c r="AU156" s="17" t="s">
        <v>84</v>
      </c>
    </row>
    <row r="157" spans="1:51" s="13" customFormat="1" ht="12">
      <c r="A157" s="13"/>
      <c r="B157" s="230"/>
      <c r="C157" s="231"/>
      <c r="D157" s="232" t="s">
        <v>168</v>
      </c>
      <c r="E157" s="233" t="s">
        <v>1</v>
      </c>
      <c r="F157" s="234" t="s">
        <v>553</v>
      </c>
      <c r="G157" s="231"/>
      <c r="H157" s="235">
        <v>1.3</v>
      </c>
      <c r="I157" s="231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0" t="s">
        <v>168</v>
      </c>
      <c r="AU157" s="240" t="s">
        <v>84</v>
      </c>
      <c r="AV157" s="13" t="s">
        <v>84</v>
      </c>
      <c r="AW157" s="13" t="s">
        <v>32</v>
      </c>
      <c r="AX157" s="13" t="s">
        <v>82</v>
      </c>
      <c r="AY157" s="240" t="s">
        <v>160</v>
      </c>
    </row>
    <row r="158" spans="1:51" s="14" customFormat="1" ht="12">
      <c r="A158" s="14"/>
      <c r="B158" s="244"/>
      <c r="C158" s="245"/>
      <c r="D158" s="232" t="s">
        <v>168</v>
      </c>
      <c r="E158" s="246" t="s">
        <v>1</v>
      </c>
      <c r="F158" s="247" t="s">
        <v>270</v>
      </c>
      <c r="G158" s="245"/>
      <c r="H158" s="246" t="s">
        <v>1</v>
      </c>
      <c r="I158" s="245"/>
      <c r="J158" s="245"/>
      <c r="K158" s="245"/>
      <c r="L158" s="248"/>
      <c r="M158" s="249"/>
      <c r="N158" s="250"/>
      <c r="O158" s="250"/>
      <c r="P158" s="250"/>
      <c r="Q158" s="250"/>
      <c r="R158" s="250"/>
      <c r="S158" s="250"/>
      <c r="T158" s="25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2" t="s">
        <v>168</v>
      </c>
      <c r="AU158" s="252" t="s">
        <v>84</v>
      </c>
      <c r="AV158" s="14" t="s">
        <v>82</v>
      </c>
      <c r="AW158" s="14" t="s">
        <v>32</v>
      </c>
      <c r="AX158" s="14" t="s">
        <v>75</v>
      </c>
      <c r="AY158" s="252" t="s">
        <v>160</v>
      </c>
    </row>
    <row r="159" spans="1:65" s="2" customFormat="1" ht="21.75" customHeight="1">
      <c r="A159" s="32"/>
      <c r="B159" s="33"/>
      <c r="C159" s="218" t="s">
        <v>257</v>
      </c>
      <c r="D159" s="218" t="s">
        <v>162</v>
      </c>
      <c r="E159" s="219" t="s">
        <v>280</v>
      </c>
      <c r="F159" s="220" t="s">
        <v>281</v>
      </c>
      <c r="G159" s="221" t="s">
        <v>165</v>
      </c>
      <c r="H159" s="222">
        <v>40.5</v>
      </c>
      <c r="I159" s="223">
        <v>21.5</v>
      </c>
      <c r="J159" s="223">
        <f>ROUND(I159*H159,2)</f>
        <v>870.75</v>
      </c>
      <c r="K159" s="220" t="s">
        <v>173</v>
      </c>
      <c r="L159" s="38"/>
      <c r="M159" s="224" t="s">
        <v>1</v>
      </c>
      <c r="N159" s="225" t="s">
        <v>40</v>
      </c>
      <c r="O159" s="226">
        <v>0.025</v>
      </c>
      <c r="P159" s="226">
        <f>O159*H159</f>
        <v>1.0125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28" t="s">
        <v>166</v>
      </c>
      <c r="AT159" s="228" t="s">
        <v>162</v>
      </c>
      <c r="AU159" s="228" t="s">
        <v>84</v>
      </c>
      <c r="AY159" s="17" t="s">
        <v>160</v>
      </c>
      <c r="BE159" s="229">
        <f>IF(N159="základní",J159,0)</f>
        <v>870.75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7" t="s">
        <v>82</v>
      </c>
      <c r="BK159" s="229">
        <f>ROUND(I159*H159,2)</f>
        <v>870.75</v>
      </c>
      <c r="BL159" s="17" t="s">
        <v>166</v>
      </c>
      <c r="BM159" s="228" t="s">
        <v>554</v>
      </c>
    </row>
    <row r="160" spans="1:47" s="2" customFormat="1" ht="12">
      <c r="A160" s="32"/>
      <c r="B160" s="33"/>
      <c r="C160" s="34"/>
      <c r="D160" s="232" t="s">
        <v>175</v>
      </c>
      <c r="E160" s="34"/>
      <c r="F160" s="241" t="s">
        <v>283</v>
      </c>
      <c r="G160" s="34"/>
      <c r="H160" s="34"/>
      <c r="I160" s="34"/>
      <c r="J160" s="34"/>
      <c r="K160" s="34"/>
      <c r="L160" s="38"/>
      <c r="M160" s="242"/>
      <c r="N160" s="243"/>
      <c r="O160" s="84"/>
      <c r="P160" s="84"/>
      <c r="Q160" s="84"/>
      <c r="R160" s="84"/>
      <c r="S160" s="84"/>
      <c r="T160" s="85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175</v>
      </c>
      <c r="AU160" s="17" t="s">
        <v>84</v>
      </c>
    </row>
    <row r="161" spans="1:51" s="13" customFormat="1" ht="12">
      <c r="A161" s="13"/>
      <c r="B161" s="230"/>
      <c r="C161" s="231"/>
      <c r="D161" s="232" t="s">
        <v>168</v>
      </c>
      <c r="E161" s="233" t="s">
        <v>1</v>
      </c>
      <c r="F161" s="234" t="s">
        <v>555</v>
      </c>
      <c r="G161" s="231"/>
      <c r="H161" s="235">
        <v>40.5</v>
      </c>
      <c r="I161" s="231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168</v>
      </c>
      <c r="AU161" s="240" t="s">
        <v>84</v>
      </c>
      <c r="AV161" s="13" t="s">
        <v>84</v>
      </c>
      <c r="AW161" s="13" t="s">
        <v>32</v>
      </c>
      <c r="AX161" s="13" t="s">
        <v>82</v>
      </c>
      <c r="AY161" s="240" t="s">
        <v>160</v>
      </c>
    </row>
    <row r="162" spans="1:51" s="14" customFormat="1" ht="12">
      <c r="A162" s="14"/>
      <c r="B162" s="244"/>
      <c r="C162" s="245"/>
      <c r="D162" s="232" t="s">
        <v>168</v>
      </c>
      <c r="E162" s="246" t="s">
        <v>1</v>
      </c>
      <c r="F162" s="247" t="s">
        <v>270</v>
      </c>
      <c r="G162" s="245"/>
      <c r="H162" s="246" t="s">
        <v>1</v>
      </c>
      <c r="I162" s="245"/>
      <c r="J162" s="245"/>
      <c r="K162" s="245"/>
      <c r="L162" s="248"/>
      <c r="M162" s="249"/>
      <c r="N162" s="250"/>
      <c r="O162" s="250"/>
      <c r="P162" s="250"/>
      <c r="Q162" s="250"/>
      <c r="R162" s="250"/>
      <c r="S162" s="250"/>
      <c r="T162" s="25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2" t="s">
        <v>168</v>
      </c>
      <c r="AU162" s="252" t="s">
        <v>84</v>
      </c>
      <c r="AV162" s="14" t="s">
        <v>82</v>
      </c>
      <c r="AW162" s="14" t="s">
        <v>32</v>
      </c>
      <c r="AX162" s="14" t="s">
        <v>75</v>
      </c>
      <c r="AY162" s="252" t="s">
        <v>160</v>
      </c>
    </row>
    <row r="163" spans="1:65" s="2" customFormat="1" ht="21.75" customHeight="1">
      <c r="A163" s="32"/>
      <c r="B163" s="33"/>
      <c r="C163" s="218" t="s">
        <v>205</v>
      </c>
      <c r="D163" s="218" t="s">
        <v>162</v>
      </c>
      <c r="E163" s="219" t="s">
        <v>286</v>
      </c>
      <c r="F163" s="220" t="s">
        <v>287</v>
      </c>
      <c r="G163" s="221" t="s">
        <v>165</v>
      </c>
      <c r="H163" s="222">
        <v>13.5</v>
      </c>
      <c r="I163" s="223">
        <v>24.2</v>
      </c>
      <c r="J163" s="223">
        <f>ROUND(I163*H163,2)</f>
        <v>326.7</v>
      </c>
      <c r="K163" s="220" t="s">
        <v>173</v>
      </c>
      <c r="L163" s="38"/>
      <c r="M163" s="224" t="s">
        <v>1</v>
      </c>
      <c r="N163" s="225" t="s">
        <v>40</v>
      </c>
      <c r="O163" s="226">
        <v>0.028</v>
      </c>
      <c r="P163" s="226">
        <f>O163*H163</f>
        <v>0.378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28" t="s">
        <v>166</v>
      </c>
      <c r="AT163" s="228" t="s">
        <v>162</v>
      </c>
      <c r="AU163" s="228" t="s">
        <v>84</v>
      </c>
      <c r="AY163" s="17" t="s">
        <v>160</v>
      </c>
      <c r="BE163" s="229">
        <f>IF(N163="základní",J163,0)</f>
        <v>326.7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7" t="s">
        <v>82</v>
      </c>
      <c r="BK163" s="229">
        <f>ROUND(I163*H163,2)</f>
        <v>326.7</v>
      </c>
      <c r="BL163" s="17" t="s">
        <v>166</v>
      </c>
      <c r="BM163" s="228" t="s">
        <v>556</v>
      </c>
    </row>
    <row r="164" spans="1:47" s="2" customFormat="1" ht="12">
      <c r="A164" s="32"/>
      <c r="B164" s="33"/>
      <c r="C164" s="34"/>
      <c r="D164" s="232" t="s">
        <v>175</v>
      </c>
      <c r="E164" s="34"/>
      <c r="F164" s="241" t="s">
        <v>289</v>
      </c>
      <c r="G164" s="34"/>
      <c r="H164" s="34"/>
      <c r="I164" s="34"/>
      <c r="J164" s="34"/>
      <c r="K164" s="34"/>
      <c r="L164" s="38"/>
      <c r="M164" s="242"/>
      <c r="N164" s="243"/>
      <c r="O164" s="84"/>
      <c r="P164" s="84"/>
      <c r="Q164" s="84"/>
      <c r="R164" s="84"/>
      <c r="S164" s="84"/>
      <c r="T164" s="85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175</v>
      </c>
      <c r="AU164" s="17" t="s">
        <v>84</v>
      </c>
    </row>
    <row r="165" spans="1:51" s="13" customFormat="1" ht="12">
      <c r="A165" s="13"/>
      <c r="B165" s="230"/>
      <c r="C165" s="231"/>
      <c r="D165" s="232" t="s">
        <v>168</v>
      </c>
      <c r="E165" s="233" t="s">
        <v>1</v>
      </c>
      <c r="F165" s="234" t="s">
        <v>557</v>
      </c>
      <c r="G165" s="231"/>
      <c r="H165" s="235">
        <v>13.5</v>
      </c>
      <c r="I165" s="231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0" t="s">
        <v>168</v>
      </c>
      <c r="AU165" s="240" t="s">
        <v>84</v>
      </c>
      <c r="AV165" s="13" t="s">
        <v>84</v>
      </c>
      <c r="AW165" s="13" t="s">
        <v>32</v>
      </c>
      <c r="AX165" s="13" t="s">
        <v>82</v>
      </c>
      <c r="AY165" s="240" t="s">
        <v>160</v>
      </c>
    </row>
    <row r="166" spans="1:51" s="14" customFormat="1" ht="12">
      <c r="A166" s="14"/>
      <c r="B166" s="244"/>
      <c r="C166" s="245"/>
      <c r="D166" s="232" t="s">
        <v>168</v>
      </c>
      <c r="E166" s="246" t="s">
        <v>1</v>
      </c>
      <c r="F166" s="247" t="s">
        <v>184</v>
      </c>
      <c r="G166" s="245"/>
      <c r="H166" s="246" t="s">
        <v>1</v>
      </c>
      <c r="I166" s="245"/>
      <c r="J166" s="245"/>
      <c r="K166" s="245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168</v>
      </c>
      <c r="AU166" s="252" t="s">
        <v>84</v>
      </c>
      <c r="AV166" s="14" t="s">
        <v>82</v>
      </c>
      <c r="AW166" s="14" t="s">
        <v>32</v>
      </c>
      <c r="AX166" s="14" t="s">
        <v>75</v>
      </c>
      <c r="AY166" s="252" t="s">
        <v>160</v>
      </c>
    </row>
    <row r="167" spans="1:65" s="2" customFormat="1" ht="21.75" customHeight="1">
      <c r="A167" s="32"/>
      <c r="B167" s="33"/>
      <c r="C167" s="218" t="s">
        <v>272</v>
      </c>
      <c r="D167" s="218" t="s">
        <v>162</v>
      </c>
      <c r="E167" s="219" t="s">
        <v>292</v>
      </c>
      <c r="F167" s="220" t="s">
        <v>293</v>
      </c>
      <c r="G167" s="221" t="s">
        <v>165</v>
      </c>
      <c r="H167" s="222">
        <v>24</v>
      </c>
      <c r="I167" s="223">
        <v>69.6</v>
      </c>
      <c r="J167" s="223">
        <f>ROUND(I167*H167,2)</f>
        <v>1670.4</v>
      </c>
      <c r="K167" s="220" t="s">
        <v>173</v>
      </c>
      <c r="L167" s="38"/>
      <c r="M167" s="224" t="s">
        <v>1</v>
      </c>
      <c r="N167" s="225" t="s">
        <v>40</v>
      </c>
      <c r="O167" s="226">
        <v>0.08</v>
      </c>
      <c r="P167" s="226">
        <f>O167*H167</f>
        <v>1.92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28" t="s">
        <v>166</v>
      </c>
      <c r="AT167" s="228" t="s">
        <v>162</v>
      </c>
      <c r="AU167" s="228" t="s">
        <v>84</v>
      </c>
      <c r="AY167" s="17" t="s">
        <v>160</v>
      </c>
      <c r="BE167" s="229">
        <f>IF(N167="základní",J167,0)</f>
        <v>1670.4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7" t="s">
        <v>82</v>
      </c>
      <c r="BK167" s="229">
        <f>ROUND(I167*H167,2)</f>
        <v>1670.4</v>
      </c>
      <c r="BL167" s="17" t="s">
        <v>166</v>
      </c>
      <c r="BM167" s="228" t="s">
        <v>558</v>
      </c>
    </row>
    <row r="168" spans="1:47" s="2" customFormat="1" ht="12">
      <c r="A168" s="32"/>
      <c r="B168" s="33"/>
      <c r="C168" s="34"/>
      <c r="D168" s="232" t="s">
        <v>175</v>
      </c>
      <c r="E168" s="34"/>
      <c r="F168" s="241" t="s">
        <v>295</v>
      </c>
      <c r="G168" s="34"/>
      <c r="H168" s="34"/>
      <c r="I168" s="34"/>
      <c r="J168" s="34"/>
      <c r="K168" s="34"/>
      <c r="L168" s="38"/>
      <c r="M168" s="242"/>
      <c r="N168" s="243"/>
      <c r="O168" s="84"/>
      <c r="P168" s="84"/>
      <c r="Q168" s="84"/>
      <c r="R168" s="84"/>
      <c r="S168" s="84"/>
      <c r="T168" s="85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175</v>
      </c>
      <c r="AU168" s="17" t="s">
        <v>84</v>
      </c>
    </row>
    <row r="169" spans="1:51" s="13" customFormat="1" ht="12">
      <c r="A169" s="13"/>
      <c r="B169" s="230"/>
      <c r="C169" s="231"/>
      <c r="D169" s="232" t="s">
        <v>168</v>
      </c>
      <c r="E169" s="233" t="s">
        <v>1</v>
      </c>
      <c r="F169" s="234" t="s">
        <v>559</v>
      </c>
      <c r="G169" s="231"/>
      <c r="H169" s="235">
        <v>24</v>
      </c>
      <c r="I169" s="231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0" t="s">
        <v>168</v>
      </c>
      <c r="AU169" s="240" t="s">
        <v>84</v>
      </c>
      <c r="AV169" s="13" t="s">
        <v>84</v>
      </c>
      <c r="AW169" s="13" t="s">
        <v>32</v>
      </c>
      <c r="AX169" s="13" t="s">
        <v>82</v>
      </c>
      <c r="AY169" s="240" t="s">
        <v>160</v>
      </c>
    </row>
    <row r="170" spans="1:51" s="14" customFormat="1" ht="12">
      <c r="A170" s="14"/>
      <c r="B170" s="244"/>
      <c r="C170" s="245"/>
      <c r="D170" s="232" t="s">
        <v>168</v>
      </c>
      <c r="E170" s="246" t="s">
        <v>1</v>
      </c>
      <c r="F170" s="247" t="s">
        <v>184</v>
      </c>
      <c r="G170" s="245"/>
      <c r="H170" s="246" t="s">
        <v>1</v>
      </c>
      <c r="I170" s="245"/>
      <c r="J170" s="245"/>
      <c r="K170" s="245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168</v>
      </c>
      <c r="AU170" s="252" t="s">
        <v>84</v>
      </c>
      <c r="AV170" s="14" t="s">
        <v>82</v>
      </c>
      <c r="AW170" s="14" t="s">
        <v>32</v>
      </c>
      <c r="AX170" s="14" t="s">
        <v>75</v>
      </c>
      <c r="AY170" s="252" t="s">
        <v>160</v>
      </c>
    </row>
    <row r="171" spans="1:65" s="2" customFormat="1" ht="21.75" customHeight="1">
      <c r="A171" s="32"/>
      <c r="B171" s="33"/>
      <c r="C171" s="218" t="s">
        <v>279</v>
      </c>
      <c r="D171" s="218" t="s">
        <v>162</v>
      </c>
      <c r="E171" s="219" t="s">
        <v>298</v>
      </c>
      <c r="F171" s="220" t="s">
        <v>299</v>
      </c>
      <c r="G171" s="221" t="s">
        <v>165</v>
      </c>
      <c r="H171" s="222">
        <v>8</v>
      </c>
      <c r="I171" s="223">
        <v>106</v>
      </c>
      <c r="J171" s="223">
        <f>ROUND(I171*H171,2)</f>
        <v>848</v>
      </c>
      <c r="K171" s="220" t="s">
        <v>173</v>
      </c>
      <c r="L171" s="38"/>
      <c r="M171" s="224" t="s">
        <v>1</v>
      </c>
      <c r="N171" s="225" t="s">
        <v>40</v>
      </c>
      <c r="O171" s="226">
        <v>0.119</v>
      </c>
      <c r="P171" s="226">
        <f>O171*H171</f>
        <v>0.952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28" t="s">
        <v>166</v>
      </c>
      <c r="AT171" s="228" t="s">
        <v>162</v>
      </c>
      <c r="AU171" s="228" t="s">
        <v>84</v>
      </c>
      <c r="AY171" s="17" t="s">
        <v>160</v>
      </c>
      <c r="BE171" s="229">
        <f>IF(N171="základní",J171,0)</f>
        <v>848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7" t="s">
        <v>82</v>
      </c>
      <c r="BK171" s="229">
        <f>ROUND(I171*H171,2)</f>
        <v>848</v>
      </c>
      <c r="BL171" s="17" t="s">
        <v>166</v>
      </c>
      <c r="BM171" s="228" t="s">
        <v>560</v>
      </c>
    </row>
    <row r="172" spans="1:47" s="2" customFormat="1" ht="12">
      <c r="A172" s="32"/>
      <c r="B172" s="33"/>
      <c r="C172" s="34"/>
      <c r="D172" s="232" t="s">
        <v>175</v>
      </c>
      <c r="E172" s="34"/>
      <c r="F172" s="241" t="s">
        <v>301</v>
      </c>
      <c r="G172" s="34"/>
      <c r="H172" s="34"/>
      <c r="I172" s="34"/>
      <c r="J172" s="34"/>
      <c r="K172" s="34"/>
      <c r="L172" s="38"/>
      <c r="M172" s="242"/>
      <c r="N172" s="243"/>
      <c r="O172" s="84"/>
      <c r="P172" s="84"/>
      <c r="Q172" s="84"/>
      <c r="R172" s="84"/>
      <c r="S172" s="84"/>
      <c r="T172" s="85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175</v>
      </c>
      <c r="AU172" s="17" t="s">
        <v>84</v>
      </c>
    </row>
    <row r="173" spans="1:51" s="13" customFormat="1" ht="12">
      <c r="A173" s="13"/>
      <c r="B173" s="230"/>
      <c r="C173" s="231"/>
      <c r="D173" s="232" t="s">
        <v>168</v>
      </c>
      <c r="E173" s="233" t="s">
        <v>1</v>
      </c>
      <c r="F173" s="234" t="s">
        <v>561</v>
      </c>
      <c r="G173" s="231"/>
      <c r="H173" s="235">
        <v>8</v>
      </c>
      <c r="I173" s="231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0" t="s">
        <v>168</v>
      </c>
      <c r="AU173" s="240" t="s">
        <v>84</v>
      </c>
      <c r="AV173" s="13" t="s">
        <v>84</v>
      </c>
      <c r="AW173" s="13" t="s">
        <v>32</v>
      </c>
      <c r="AX173" s="13" t="s">
        <v>82</v>
      </c>
      <c r="AY173" s="240" t="s">
        <v>160</v>
      </c>
    </row>
    <row r="174" spans="1:51" s="14" customFormat="1" ht="12">
      <c r="A174" s="14"/>
      <c r="B174" s="244"/>
      <c r="C174" s="245"/>
      <c r="D174" s="232" t="s">
        <v>168</v>
      </c>
      <c r="E174" s="246" t="s">
        <v>1</v>
      </c>
      <c r="F174" s="247" t="s">
        <v>184</v>
      </c>
      <c r="G174" s="245"/>
      <c r="H174" s="246" t="s">
        <v>1</v>
      </c>
      <c r="I174" s="245"/>
      <c r="J174" s="245"/>
      <c r="K174" s="245"/>
      <c r="L174" s="248"/>
      <c r="M174" s="249"/>
      <c r="N174" s="250"/>
      <c r="O174" s="250"/>
      <c r="P174" s="250"/>
      <c r="Q174" s="250"/>
      <c r="R174" s="250"/>
      <c r="S174" s="250"/>
      <c r="T174" s="25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2" t="s">
        <v>168</v>
      </c>
      <c r="AU174" s="252" t="s">
        <v>84</v>
      </c>
      <c r="AV174" s="14" t="s">
        <v>82</v>
      </c>
      <c r="AW174" s="14" t="s">
        <v>32</v>
      </c>
      <c r="AX174" s="14" t="s">
        <v>75</v>
      </c>
      <c r="AY174" s="252" t="s">
        <v>160</v>
      </c>
    </row>
    <row r="175" spans="1:63" s="12" customFormat="1" ht="22.8" customHeight="1">
      <c r="A175" s="12"/>
      <c r="B175" s="203"/>
      <c r="C175" s="204"/>
      <c r="D175" s="205" t="s">
        <v>74</v>
      </c>
      <c r="E175" s="216" t="s">
        <v>166</v>
      </c>
      <c r="F175" s="216" t="s">
        <v>320</v>
      </c>
      <c r="G175" s="204"/>
      <c r="H175" s="204"/>
      <c r="I175" s="204"/>
      <c r="J175" s="217">
        <f>BK175</f>
        <v>55782.79</v>
      </c>
      <c r="K175" s="204"/>
      <c r="L175" s="208"/>
      <c r="M175" s="209"/>
      <c r="N175" s="210"/>
      <c r="O175" s="210"/>
      <c r="P175" s="211">
        <f>SUM(P176:P194)</f>
        <v>59.55597</v>
      </c>
      <c r="Q175" s="210"/>
      <c r="R175" s="211">
        <f>SUM(R176:R194)</f>
        <v>41.9782656</v>
      </c>
      <c r="S175" s="210"/>
      <c r="T175" s="212">
        <f>SUM(T176:T194)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3" t="s">
        <v>82</v>
      </c>
      <c r="AT175" s="214" t="s">
        <v>74</v>
      </c>
      <c r="AU175" s="214" t="s">
        <v>82</v>
      </c>
      <c r="AY175" s="213" t="s">
        <v>160</v>
      </c>
      <c r="BK175" s="215">
        <f>SUM(BK176:BK194)</f>
        <v>55782.79</v>
      </c>
    </row>
    <row r="176" spans="1:65" s="2" customFormat="1" ht="16.5" customHeight="1">
      <c r="A176" s="32"/>
      <c r="B176" s="33"/>
      <c r="C176" s="218" t="s">
        <v>285</v>
      </c>
      <c r="D176" s="218" t="s">
        <v>162</v>
      </c>
      <c r="E176" s="219" t="s">
        <v>385</v>
      </c>
      <c r="F176" s="220" t="s">
        <v>386</v>
      </c>
      <c r="G176" s="221" t="s">
        <v>165</v>
      </c>
      <c r="H176" s="222">
        <v>32</v>
      </c>
      <c r="I176" s="223">
        <v>132</v>
      </c>
      <c r="J176" s="223">
        <f>ROUND(I176*H176,2)</f>
        <v>4224</v>
      </c>
      <c r="K176" s="220" t="s">
        <v>173</v>
      </c>
      <c r="L176" s="38"/>
      <c r="M176" s="224" t="s">
        <v>1</v>
      </c>
      <c r="N176" s="225" t="s">
        <v>40</v>
      </c>
      <c r="O176" s="226">
        <v>0.178</v>
      </c>
      <c r="P176" s="226">
        <f>O176*H176</f>
        <v>5.696</v>
      </c>
      <c r="Q176" s="226">
        <v>0.21252</v>
      </c>
      <c r="R176" s="226">
        <f>Q176*H176</f>
        <v>6.80064</v>
      </c>
      <c r="S176" s="226">
        <v>0</v>
      </c>
      <c r="T176" s="227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28" t="s">
        <v>166</v>
      </c>
      <c r="AT176" s="228" t="s">
        <v>162</v>
      </c>
      <c r="AU176" s="228" t="s">
        <v>84</v>
      </c>
      <c r="AY176" s="17" t="s">
        <v>160</v>
      </c>
      <c r="BE176" s="229">
        <f>IF(N176="základní",J176,0)</f>
        <v>4224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7" t="s">
        <v>82</v>
      </c>
      <c r="BK176" s="229">
        <f>ROUND(I176*H176,2)</f>
        <v>4224</v>
      </c>
      <c r="BL176" s="17" t="s">
        <v>166</v>
      </c>
      <c r="BM176" s="228" t="s">
        <v>562</v>
      </c>
    </row>
    <row r="177" spans="1:47" s="2" customFormat="1" ht="12">
      <c r="A177" s="32"/>
      <c r="B177" s="33"/>
      <c r="C177" s="34"/>
      <c r="D177" s="232" t="s">
        <v>175</v>
      </c>
      <c r="E177" s="34"/>
      <c r="F177" s="241" t="s">
        <v>388</v>
      </c>
      <c r="G177" s="34"/>
      <c r="H177" s="34"/>
      <c r="I177" s="34"/>
      <c r="J177" s="34"/>
      <c r="K177" s="34"/>
      <c r="L177" s="38"/>
      <c r="M177" s="242"/>
      <c r="N177" s="243"/>
      <c r="O177" s="84"/>
      <c r="P177" s="84"/>
      <c r="Q177" s="84"/>
      <c r="R177" s="84"/>
      <c r="S177" s="84"/>
      <c r="T177" s="85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175</v>
      </c>
      <c r="AU177" s="17" t="s">
        <v>84</v>
      </c>
    </row>
    <row r="178" spans="1:51" s="13" customFormat="1" ht="12">
      <c r="A178" s="13"/>
      <c r="B178" s="230"/>
      <c r="C178" s="231"/>
      <c r="D178" s="232" t="s">
        <v>168</v>
      </c>
      <c r="E178" s="233" t="s">
        <v>1</v>
      </c>
      <c r="F178" s="234" t="s">
        <v>563</v>
      </c>
      <c r="G178" s="231"/>
      <c r="H178" s="235">
        <v>32</v>
      </c>
      <c r="I178" s="231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168</v>
      </c>
      <c r="AU178" s="240" t="s">
        <v>84</v>
      </c>
      <c r="AV178" s="13" t="s">
        <v>84</v>
      </c>
      <c r="AW178" s="13" t="s">
        <v>32</v>
      </c>
      <c r="AX178" s="13" t="s">
        <v>82</v>
      </c>
      <c r="AY178" s="240" t="s">
        <v>160</v>
      </c>
    </row>
    <row r="179" spans="1:51" s="14" customFormat="1" ht="12">
      <c r="A179" s="14"/>
      <c r="B179" s="244"/>
      <c r="C179" s="245"/>
      <c r="D179" s="232" t="s">
        <v>168</v>
      </c>
      <c r="E179" s="246" t="s">
        <v>1</v>
      </c>
      <c r="F179" s="247" t="s">
        <v>468</v>
      </c>
      <c r="G179" s="245"/>
      <c r="H179" s="246" t="s">
        <v>1</v>
      </c>
      <c r="I179" s="245"/>
      <c r="J179" s="245"/>
      <c r="K179" s="245"/>
      <c r="L179" s="248"/>
      <c r="M179" s="249"/>
      <c r="N179" s="250"/>
      <c r="O179" s="250"/>
      <c r="P179" s="250"/>
      <c r="Q179" s="250"/>
      <c r="R179" s="250"/>
      <c r="S179" s="250"/>
      <c r="T179" s="25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2" t="s">
        <v>168</v>
      </c>
      <c r="AU179" s="252" t="s">
        <v>84</v>
      </c>
      <c r="AV179" s="14" t="s">
        <v>82</v>
      </c>
      <c r="AW179" s="14" t="s">
        <v>32</v>
      </c>
      <c r="AX179" s="14" t="s">
        <v>75</v>
      </c>
      <c r="AY179" s="252" t="s">
        <v>160</v>
      </c>
    </row>
    <row r="180" spans="1:65" s="2" customFormat="1" ht="21.75" customHeight="1">
      <c r="A180" s="32"/>
      <c r="B180" s="33"/>
      <c r="C180" s="218" t="s">
        <v>291</v>
      </c>
      <c r="D180" s="218" t="s">
        <v>162</v>
      </c>
      <c r="E180" s="219" t="s">
        <v>391</v>
      </c>
      <c r="F180" s="220" t="s">
        <v>392</v>
      </c>
      <c r="G180" s="221" t="s">
        <v>195</v>
      </c>
      <c r="H180" s="222">
        <v>6.2</v>
      </c>
      <c r="I180" s="223">
        <v>2530</v>
      </c>
      <c r="J180" s="223">
        <f>ROUND(I180*H180,2)</f>
        <v>15686</v>
      </c>
      <c r="K180" s="220" t="s">
        <v>173</v>
      </c>
      <c r="L180" s="38"/>
      <c r="M180" s="224" t="s">
        <v>1</v>
      </c>
      <c r="N180" s="225" t="s">
        <v>40</v>
      </c>
      <c r="O180" s="226">
        <v>1.936</v>
      </c>
      <c r="P180" s="226">
        <f>O180*H180</f>
        <v>12.0032</v>
      </c>
      <c r="Q180" s="226">
        <v>1.9968</v>
      </c>
      <c r="R180" s="226">
        <f>Q180*H180</f>
        <v>12.38016</v>
      </c>
      <c r="S180" s="226">
        <v>0</v>
      </c>
      <c r="T180" s="227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28" t="s">
        <v>166</v>
      </c>
      <c r="AT180" s="228" t="s">
        <v>162</v>
      </c>
      <c r="AU180" s="228" t="s">
        <v>84</v>
      </c>
      <c r="AY180" s="17" t="s">
        <v>160</v>
      </c>
      <c r="BE180" s="229">
        <f>IF(N180="základní",J180,0)</f>
        <v>15686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7" t="s">
        <v>82</v>
      </c>
      <c r="BK180" s="229">
        <f>ROUND(I180*H180,2)</f>
        <v>15686</v>
      </c>
      <c r="BL180" s="17" t="s">
        <v>166</v>
      </c>
      <c r="BM180" s="228" t="s">
        <v>564</v>
      </c>
    </row>
    <row r="181" spans="1:47" s="2" customFormat="1" ht="12">
      <c r="A181" s="32"/>
      <c r="B181" s="33"/>
      <c r="C181" s="34"/>
      <c r="D181" s="232" t="s">
        <v>175</v>
      </c>
      <c r="E181" s="34"/>
      <c r="F181" s="241" t="s">
        <v>394</v>
      </c>
      <c r="G181" s="34"/>
      <c r="H181" s="34"/>
      <c r="I181" s="34"/>
      <c r="J181" s="34"/>
      <c r="K181" s="34"/>
      <c r="L181" s="38"/>
      <c r="M181" s="242"/>
      <c r="N181" s="243"/>
      <c r="O181" s="84"/>
      <c r="P181" s="84"/>
      <c r="Q181" s="84"/>
      <c r="R181" s="84"/>
      <c r="S181" s="84"/>
      <c r="T181" s="85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175</v>
      </c>
      <c r="AU181" s="17" t="s">
        <v>84</v>
      </c>
    </row>
    <row r="182" spans="1:51" s="13" customFormat="1" ht="12">
      <c r="A182" s="13"/>
      <c r="B182" s="230"/>
      <c r="C182" s="231"/>
      <c r="D182" s="232" t="s">
        <v>168</v>
      </c>
      <c r="E182" s="233" t="s">
        <v>1</v>
      </c>
      <c r="F182" s="234" t="s">
        <v>565</v>
      </c>
      <c r="G182" s="231"/>
      <c r="H182" s="235">
        <v>6.2</v>
      </c>
      <c r="I182" s="231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168</v>
      </c>
      <c r="AU182" s="240" t="s">
        <v>84</v>
      </c>
      <c r="AV182" s="13" t="s">
        <v>84</v>
      </c>
      <c r="AW182" s="13" t="s">
        <v>32</v>
      </c>
      <c r="AX182" s="13" t="s">
        <v>82</v>
      </c>
      <c r="AY182" s="240" t="s">
        <v>160</v>
      </c>
    </row>
    <row r="183" spans="1:51" s="14" customFormat="1" ht="12">
      <c r="A183" s="14"/>
      <c r="B183" s="244"/>
      <c r="C183" s="245"/>
      <c r="D183" s="232" t="s">
        <v>168</v>
      </c>
      <c r="E183" s="246" t="s">
        <v>1</v>
      </c>
      <c r="F183" s="247" t="s">
        <v>468</v>
      </c>
      <c r="G183" s="245"/>
      <c r="H183" s="246" t="s">
        <v>1</v>
      </c>
      <c r="I183" s="245"/>
      <c r="J183" s="245"/>
      <c r="K183" s="245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168</v>
      </c>
      <c r="AU183" s="252" t="s">
        <v>84</v>
      </c>
      <c r="AV183" s="14" t="s">
        <v>82</v>
      </c>
      <c r="AW183" s="14" t="s">
        <v>32</v>
      </c>
      <c r="AX183" s="14" t="s">
        <v>75</v>
      </c>
      <c r="AY183" s="252" t="s">
        <v>160</v>
      </c>
    </row>
    <row r="184" spans="1:65" s="2" customFormat="1" ht="21.75" customHeight="1">
      <c r="A184" s="32"/>
      <c r="B184" s="33"/>
      <c r="C184" s="218" t="s">
        <v>297</v>
      </c>
      <c r="D184" s="218" t="s">
        <v>162</v>
      </c>
      <c r="E184" s="219" t="s">
        <v>471</v>
      </c>
      <c r="F184" s="220" t="s">
        <v>472</v>
      </c>
      <c r="G184" s="221" t="s">
        <v>195</v>
      </c>
      <c r="H184" s="222">
        <v>11.417</v>
      </c>
      <c r="I184" s="223">
        <v>2710</v>
      </c>
      <c r="J184" s="223">
        <f>ROUND(I184*H184,2)</f>
        <v>30940.07</v>
      </c>
      <c r="K184" s="220" t="s">
        <v>173</v>
      </c>
      <c r="L184" s="38"/>
      <c r="M184" s="224" t="s">
        <v>1</v>
      </c>
      <c r="N184" s="225" t="s">
        <v>40</v>
      </c>
      <c r="O184" s="226">
        <v>2.35</v>
      </c>
      <c r="P184" s="226">
        <f>O184*H184</f>
        <v>26.82995</v>
      </c>
      <c r="Q184" s="226">
        <v>1.9968</v>
      </c>
      <c r="R184" s="226">
        <f>Q184*H184</f>
        <v>22.7974656</v>
      </c>
      <c r="S184" s="226">
        <v>0</v>
      </c>
      <c r="T184" s="22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28" t="s">
        <v>166</v>
      </c>
      <c r="AT184" s="228" t="s">
        <v>162</v>
      </c>
      <c r="AU184" s="228" t="s">
        <v>84</v>
      </c>
      <c r="AY184" s="17" t="s">
        <v>160</v>
      </c>
      <c r="BE184" s="229">
        <f>IF(N184="základní",J184,0)</f>
        <v>30940.07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7" t="s">
        <v>82</v>
      </c>
      <c r="BK184" s="229">
        <f>ROUND(I184*H184,2)</f>
        <v>30940.07</v>
      </c>
      <c r="BL184" s="17" t="s">
        <v>166</v>
      </c>
      <c r="BM184" s="228" t="s">
        <v>566</v>
      </c>
    </row>
    <row r="185" spans="1:47" s="2" customFormat="1" ht="12">
      <c r="A185" s="32"/>
      <c r="B185" s="33"/>
      <c r="C185" s="34"/>
      <c r="D185" s="232" t="s">
        <v>175</v>
      </c>
      <c r="E185" s="34"/>
      <c r="F185" s="241" t="s">
        <v>474</v>
      </c>
      <c r="G185" s="34"/>
      <c r="H185" s="34"/>
      <c r="I185" s="34"/>
      <c r="J185" s="34"/>
      <c r="K185" s="34"/>
      <c r="L185" s="38"/>
      <c r="M185" s="242"/>
      <c r="N185" s="243"/>
      <c r="O185" s="84"/>
      <c r="P185" s="84"/>
      <c r="Q185" s="84"/>
      <c r="R185" s="84"/>
      <c r="S185" s="84"/>
      <c r="T185" s="85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175</v>
      </c>
      <c r="AU185" s="17" t="s">
        <v>84</v>
      </c>
    </row>
    <row r="186" spans="1:51" s="13" customFormat="1" ht="12">
      <c r="A186" s="13"/>
      <c r="B186" s="230"/>
      <c r="C186" s="231"/>
      <c r="D186" s="232" t="s">
        <v>168</v>
      </c>
      <c r="E186" s="233" t="s">
        <v>1</v>
      </c>
      <c r="F186" s="234" t="s">
        <v>567</v>
      </c>
      <c r="G186" s="231"/>
      <c r="H186" s="235">
        <v>9.8</v>
      </c>
      <c r="I186" s="231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0" t="s">
        <v>168</v>
      </c>
      <c r="AU186" s="240" t="s">
        <v>84</v>
      </c>
      <c r="AV186" s="13" t="s">
        <v>84</v>
      </c>
      <c r="AW186" s="13" t="s">
        <v>32</v>
      </c>
      <c r="AX186" s="13" t="s">
        <v>75</v>
      </c>
      <c r="AY186" s="240" t="s">
        <v>160</v>
      </c>
    </row>
    <row r="187" spans="1:51" s="14" customFormat="1" ht="12">
      <c r="A187" s="14"/>
      <c r="B187" s="244"/>
      <c r="C187" s="245"/>
      <c r="D187" s="232" t="s">
        <v>168</v>
      </c>
      <c r="E187" s="246" t="s">
        <v>1</v>
      </c>
      <c r="F187" s="247" t="s">
        <v>476</v>
      </c>
      <c r="G187" s="245"/>
      <c r="H187" s="246" t="s">
        <v>1</v>
      </c>
      <c r="I187" s="245"/>
      <c r="J187" s="245"/>
      <c r="K187" s="245"/>
      <c r="L187" s="248"/>
      <c r="M187" s="249"/>
      <c r="N187" s="250"/>
      <c r="O187" s="250"/>
      <c r="P187" s="250"/>
      <c r="Q187" s="250"/>
      <c r="R187" s="250"/>
      <c r="S187" s="250"/>
      <c r="T187" s="25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2" t="s">
        <v>168</v>
      </c>
      <c r="AU187" s="252" t="s">
        <v>84</v>
      </c>
      <c r="AV187" s="14" t="s">
        <v>82</v>
      </c>
      <c r="AW187" s="14" t="s">
        <v>32</v>
      </c>
      <c r="AX187" s="14" t="s">
        <v>75</v>
      </c>
      <c r="AY187" s="252" t="s">
        <v>160</v>
      </c>
    </row>
    <row r="188" spans="1:51" s="13" customFormat="1" ht="12">
      <c r="A188" s="13"/>
      <c r="B188" s="230"/>
      <c r="C188" s="231"/>
      <c r="D188" s="232" t="s">
        <v>168</v>
      </c>
      <c r="E188" s="233" t="s">
        <v>1</v>
      </c>
      <c r="F188" s="234" t="s">
        <v>568</v>
      </c>
      <c r="G188" s="231"/>
      <c r="H188" s="235">
        <v>1.617</v>
      </c>
      <c r="I188" s="231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0" t="s">
        <v>168</v>
      </c>
      <c r="AU188" s="240" t="s">
        <v>84</v>
      </c>
      <c r="AV188" s="13" t="s">
        <v>84</v>
      </c>
      <c r="AW188" s="13" t="s">
        <v>32</v>
      </c>
      <c r="AX188" s="13" t="s">
        <v>75</v>
      </c>
      <c r="AY188" s="240" t="s">
        <v>160</v>
      </c>
    </row>
    <row r="189" spans="1:51" s="14" customFormat="1" ht="12">
      <c r="A189" s="14"/>
      <c r="B189" s="244"/>
      <c r="C189" s="245"/>
      <c r="D189" s="232" t="s">
        <v>168</v>
      </c>
      <c r="E189" s="246" t="s">
        <v>1</v>
      </c>
      <c r="F189" s="247" t="s">
        <v>478</v>
      </c>
      <c r="G189" s="245"/>
      <c r="H189" s="246" t="s">
        <v>1</v>
      </c>
      <c r="I189" s="245"/>
      <c r="J189" s="245"/>
      <c r="K189" s="245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168</v>
      </c>
      <c r="AU189" s="252" t="s">
        <v>84</v>
      </c>
      <c r="AV189" s="14" t="s">
        <v>82</v>
      </c>
      <c r="AW189" s="14" t="s">
        <v>32</v>
      </c>
      <c r="AX189" s="14" t="s">
        <v>75</v>
      </c>
      <c r="AY189" s="252" t="s">
        <v>160</v>
      </c>
    </row>
    <row r="190" spans="1:51" s="15" customFormat="1" ht="12">
      <c r="A190" s="15"/>
      <c r="B190" s="260"/>
      <c r="C190" s="261"/>
      <c r="D190" s="232" t="s">
        <v>168</v>
      </c>
      <c r="E190" s="262" t="s">
        <v>1</v>
      </c>
      <c r="F190" s="263" t="s">
        <v>433</v>
      </c>
      <c r="G190" s="261"/>
      <c r="H190" s="264">
        <v>11.417</v>
      </c>
      <c r="I190" s="261"/>
      <c r="J190" s="261"/>
      <c r="K190" s="261"/>
      <c r="L190" s="265"/>
      <c r="M190" s="266"/>
      <c r="N190" s="267"/>
      <c r="O190" s="267"/>
      <c r="P190" s="267"/>
      <c r="Q190" s="267"/>
      <c r="R190" s="267"/>
      <c r="S190" s="267"/>
      <c r="T190" s="268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9" t="s">
        <v>168</v>
      </c>
      <c r="AU190" s="269" t="s">
        <v>84</v>
      </c>
      <c r="AV190" s="15" t="s">
        <v>166</v>
      </c>
      <c r="AW190" s="15" t="s">
        <v>32</v>
      </c>
      <c r="AX190" s="15" t="s">
        <v>82</v>
      </c>
      <c r="AY190" s="269" t="s">
        <v>160</v>
      </c>
    </row>
    <row r="191" spans="1:65" s="2" customFormat="1" ht="16.5" customHeight="1">
      <c r="A191" s="32"/>
      <c r="B191" s="33"/>
      <c r="C191" s="218" t="s">
        <v>8</v>
      </c>
      <c r="D191" s="218" t="s">
        <v>162</v>
      </c>
      <c r="E191" s="219" t="s">
        <v>479</v>
      </c>
      <c r="F191" s="220" t="s">
        <v>480</v>
      </c>
      <c r="G191" s="221" t="s">
        <v>165</v>
      </c>
      <c r="H191" s="222">
        <v>32.667</v>
      </c>
      <c r="I191" s="223">
        <v>151</v>
      </c>
      <c r="J191" s="223">
        <f>ROUND(I191*H191,2)</f>
        <v>4932.72</v>
      </c>
      <c r="K191" s="220" t="s">
        <v>173</v>
      </c>
      <c r="L191" s="38"/>
      <c r="M191" s="224" t="s">
        <v>1</v>
      </c>
      <c r="N191" s="225" t="s">
        <v>40</v>
      </c>
      <c r="O191" s="226">
        <v>0.46</v>
      </c>
      <c r="P191" s="226">
        <f>O191*H191</f>
        <v>15.02682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28" t="s">
        <v>166</v>
      </c>
      <c r="AT191" s="228" t="s">
        <v>162</v>
      </c>
      <c r="AU191" s="228" t="s">
        <v>84</v>
      </c>
      <c r="AY191" s="17" t="s">
        <v>160</v>
      </c>
      <c r="BE191" s="229">
        <f>IF(N191="základní",J191,0)</f>
        <v>4932.72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7" t="s">
        <v>82</v>
      </c>
      <c r="BK191" s="229">
        <f>ROUND(I191*H191,2)</f>
        <v>4932.72</v>
      </c>
      <c r="BL191" s="17" t="s">
        <v>166</v>
      </c>
      <c r="BM191" s="228" t="s">
        <v>569</v>
      </c>
    </row>
    <row r="192" spans="1:47" s="2" customFormat="1" ht="12">
      <c r="A192" s="32"/>
      <c r="B192" s="33"/>
      <c r="C192" s="34"/>
      <c r="D192" s="232" t="s">
        <v>175</v>
      </c>
      <c r="E192" s="34"/>
      <c r="F192" s="241" t="s">
        <v>482</v>
      </c>
      <c r="G192" s="34"/>
      <c r="H192" s="34"/>
      <c r="I192" s="34"/>
      <c r="J192" s="34"/>
      <c r="K192" s="34"/>
      <c r="L192" s="38"/>
      <c r="M192" s="242"/>
      <c r="N192" s="243"/>
      <c r="O192" s="84"/>
      <c r="P192" s="84"/>
      <c r="Q192" s="84"/>
      <c r="R192" s="84"/>
      <c r="S192" s="84"/>
      <c r="T192" s="85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175</v>
      </c>
      <c r="AU192" s="17" t="s">
        <v>84</v>
      </c>
    </row>
    <row r="193" spans="1:51" s="13" customFormat="1" ht="12">
      <c r="A193" s="13"/>
      <c r="B193" s="230"/>
      <c r="C193" s="231"/>
      <c r="D193" s="232" t="s">
        <v>168</v>
      </c>
      <c r="E193" s="233" t="s">
        <v>1</v>
      </c>
      <c r="F193" s="234" t="s">
        <v>570</v>
      </c>
      <c r="G193" s="231"/>
      <c r="H193" s="235">
        <v>32.667</v>
      </c>
      <c r="I193" s="231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0" t="s">
        <v>168</v>
      </c>
      <c r="AU193" s="240" t="s">
        <v>84</v>
      </c>
      <c r="AV193" s="13" t="s">
        <v>84</v>
      </c>
      <c r="AW193" s="13" t="s">
        <v>32</v>
      </c>
      <c r="AX193" s="13" t="s">
        <v>82</v>
      </c>
      <c r="AY193" s="240" t="s">
        <v>160</v>
      </c>
    </row>
    <row r="194" spans="1:51" s="14" customFormat="1" ht="12">
      <c r="A194" s="14"/>
      <c r="B194" s="244"/>
      <c r="C194" s="245"/>
      <c r="D194" s="232" t="s">
        <v>168</v>
      </c>
      <c r="E194" s="246" t="s">
        <v>1</v>
      </c>
      <c r="F194" s="247" t="s">
        <v>476</v>
      </c>
      <c r="G194" s="245"/>
      <c r="H194" s="246" t="s">
        <v>1</v>
      </c>
      <c r="I194" s="245"/>
      <c r="J194" s="245"/>
      <c r="K194" s="245"/>
      <c r="L194" s="248"/>
      <c r="M194" s="249"/>
      <c r="N194" s="250"/>
      <c r="O194" s="250"/>
      <c r="P194" s="250"/>
      <c r="Q194" s="250"/>
      <c r="R194" s="250"/>
      <c r="S194" s="250"/>
      <c r="T194" s="25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2" t="s">
        <v>168</v>
      </c>
      <c r="AU194" s="252" t="s">
        <v>84</v>
      </c>
      <c r="AV194" s="14" t="s">
        <v>82</v>
      </c>
      <c r="AW194" s="14" t="s">
        <v>32</v>
      </c>
      <c r="AX194" s="14" t="s">
        <v>75</v>
      </c>
      <c r="AY194" s="252" t="s">
        <v>160</v>
      </c>
    </row>
    <row r="195" spans="1:63" s="12" customFormat="1" ht="22.8" customHeight="1">
      <c r="A195" s="12"/>
      <c r="B195" s="203"/>
      <c r="C195" s="204"/>
      <c r="D195" s="205" t="s">
        <v>74</v>
      </c>
      <c r="E195" s="216" t="s">
        <v>205</v>
      </c>
      <c r="F195" s="216" t="s">
        <v>206</v>
      </c>
      <c r="G195" s="204"/>
      <c r="H195" s="204"/>
      <c r="I195" s="204"/>
      <c r="J195" s="217">
        <f>BK195</f>
        <v>3009.6</v>
      </c>
      <c r="K195" s="204"/>
      <c r="L195" s="208"/>
      <c r="M195" s="209"/>
      <c r="N195" s="210"/>
      <c r="O195" s="210"/>
      <c r="P195" s="211">
        <f>SUM(P196:P199)</f>
        <v>4.5600000000000005</v>
      </c>
      <c r="Q195" s="210"/>
      <c r="R195" s="211">
        <f>SUM(R196:R199)</f>
        <v>0.026789999999999998</v>
      </c>
      <c r="S195" s="210"/>
      <c r="T195" s="212">
        <f>SUM(T196:T199)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3" t="s">
        <v>82</v>
      </c>
      <c r="AT195" s="214" t="s">
        <v>74</v>
      </c>
      <c r="AU195" s="214" t="s">
        <v>82</v>
      </c>
      <c r="AY195" s="213" t="s">
        <v>160</v>
      </c>
      <c r="BK195" s="215">
        <f>SUM(BK196:BK199)</f>
        <v>3009.6</v>
      </c>
    </row>
    <row r="196" spans="1:65" s="2" customFormat="1" ht="21.75" customHeight="1">
      <c r="A196" s="32"/>
      <c r="B196" s="33"/>
      <c r="C196" s="218" t="s">
        <v>311</v>
      </c>
      <c r="D196" s="218" t="s">
        <v>162</v>
      </c>
      <c r="E196" s="219" t="s">
        <v>208</v>
      </c>
      <c r="F196" s="220" t="s">
        <v>209</v>
      </c>
      <c r="G196" s="221" t="s">
        <v>165</v>
      </c>
      <c r="H196" s="222">
        <v>57</v>
      </c>
      <c r="I196" s="223">
        <v>52.8</v>
      </c>
      <c r="J196" s="223">
        <f>ROUND(I196*H196,2)</f>
        <v>3009.6</v>
      </c>
      <c r="K196" s="220" t="s">
        <v>173</v>
      </c>
      <c r="L196" s="38"/>
      <c r="M196" s="224" t="s">
        <v>1</v>
      </c>
      <c r="N196" s="225" t="s">
        <v>40</v>
      </c>
      <c r="O196" s="226">
        <v>0.08</v>
      </c>
      <c r="P196" s="226">
        <f>O196*H196</f>
        <v>4.5600000000000005</v>
      </c>
      <c r="Q196" s="226">
        <v>0.00047</v>
      </c>
      <c r="R196" s="226">
        <f>Q196*H196</f>
        <v>0.026789999999999998</v>
      </c>
      <c r="S196" s="226">
        <v>0</v>
      </c>
      <c r="T196" s="227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28" t="s">
        <v>166</v>
      </c>
      <c r="AT196" s="228" t="s">
        <v>162</v>
      </c>
      <c r="AU196" s="228" t="s">
        <v>84</v>
      </c>
      <c r="AY196" s="17" t="s">
        <v>160</v>
      </c>
      <c r="BE196" s="229">
        <f>IF(N196="základní",J196,0)</f>
        <v>3009.6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7" t="s">
        <v>82</v>
      </c>
      <c r="BK196" s="229">
        <f>ROUND(I196*H196,2)</f>
        <v>3009.6</v>
      </c>
      <c r="BL196" s="17" t="s">
        <v>166</v>
      </c>
      <c r="BM196" s="228" t="s">
        <v>571</v>
      </c>
    </row>
    <row r="197" spans="1:47" s="2" customFormat="1" ht="12">
      <c r="A197" s="32"/>
      <c r="B197" s="33"/>
      <c r="C197" s="34"/>
      <c r="D197" s="232" t="s">
        <v>175</v>
      </c>
      <c r="E197" s="34"/>
      <c r="F197" s="241" t="s">
        <v>211</v>
      </c>
      <c r="G197" s="34"/>
      <c r="H197" s="34"/>
      <c r="I197" s="34"/>
      <c r="J197" s="34"/>
      <c r="K197" s="34"/>
      <c r="L197" s="38"/>
      <c r="M197" s="242"/>
      <c r="N197" s="243"/>
      <c r="O197" s="84"/>
      <c r="P197" s="84"/>
      <c r="Q197" s="84"/>
      <c r="R197" s="84"/>
      <c r="S197" s="84"/>
      <c r="T197" s="85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175</v>
      </c>
      <c r="AU197" s="17" t="s">
        <v>84</v>
      </c>
    </row>
    <row r="198" spans="1:51" s="13" customFormat="1" ht="12">
      <c r="A198" s="13"/>
      <c r="B198" s="230"/>
      <c r="C198" s="231"/>
      <c r="D198" s="232" t="s">
        <v>168</v>
      </c>
      <c r="E198" s="233" t="s">
        <v>1</v>
      </c>
      <c r="F198" s="234" t="s">
        <v>572</v>
      </c>
      <c r="G198" s="231"/>
      <c r="H198" s="235">
        <v>57</v>
      </c>
      <c r="I198" s="231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0" t="s">
        <v>168</v>
      </c>
      <c r="AU198" s="240" t="s">
        <v>84</v>
      </c>
      <c r="AV198" s="13" t="s">
        <v>84</v>
      </c>
      <c r="AW198" s="13" t="s">
        <v>32</v>
      </c>
      <c r="AX198" s="13" t="s">
        <v>82</v>
      </c>
      <c r="AY198" s="240" t="s">
        <v>160</v>
      </c>
    </row>
    <row r="199" spans="1:51" s="14" customFormat="1" ht="12">
      <c r="A199" s="14"/>
      <c r="B199" s="244"/>
      <c r="C199" s="245"/>
      <c r="D199" s="232" t="s">
        <v>168</v>
      </c>
      <c r="E199" s="246" t="s">
        <v>1</v>
      </c>
      <c r="F199" s="247" t="s">
        <v>486</v>
      </c>
      <c r="G199" s="245"/>
      <c r="H199" s="246" t="s">
        <v>1</v>
      </c>
      <c r="I199" s="245"/>
      <c r="J199" s="245"/>
      <c r="K199" s="245"/>
      <c r="L199" s="248"/>
      <c r="M199" s="249"/>
      <c r="N199" s="250"/>
      <c r="O199" s="250"/>
      <c r="P199" s="250"/>
      <c r="Q199" s="250"/>
      <c r="R199" s="250"/>
      <c r="S199" s="250"/>
      <c r="T199" s="25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2" t="s">
        <v>168</v>
      </c>
      <c r="AU199" s="252" t="s">
        <v>84</v>
      </c>
      <c r="AV199" s="14" t="s">
        <v>82</v>
      </c>
      <c r="AW199" s="14" t="s">
        <v>32</v>
      </c>
      <c r="AX199" s="14" t="s">
        <v>75</v>
      </c>
      <c r="AY199" s="252" t="s">
        <v>160</v>
      </c>
    </row>
    <row r="200" spans="1:63" s="12" customFormat="1" ht="22.8" customHeight="1">
      <c r="A200" s="12"/>
      <c r="B200" s="203"/>
      <c r="C200" s="204"/>
      <c r="D200" s="205" t="s">
        <v>74</v>
      </c>
      <c r="E200" s="216" t="s">
        <v>404</v>
      </c>
      <c r="F200" s="216" t="s">
        <v>405</v>
      </c>
      <c r="G200" s="204"/>
      <c r="H200" s="204"/>
      <c r="I200" s="204"/>
      <c r="J200" s="217">
        <f>BK200</f>
        <v>31920.38</v>
      </c>
      <c r="K200" s="204"/>
      <c r="L200" s="208"/>
      <c r="M200" s="209"/>
      <c r="N200" s="210"/>
      <c r="O200" s="210"/>
      <c r="P200" s="211">
        <f>SUM(P201:P205)</f>
        <v>0</v>
      </c>
      <c r="Q200" s="210"/>
      <c r="R200" s="211">
        <f>SUM(R201:R205)</f>
        <v>0</v>
      </c>
      <c r="S200" s="210"/>
      <c r="T200" s="212">
        <f>SUM(T201:T205)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3" t="s">
        <v>82</v>
      </c>
      <c r="AT200" s="214" t="s">
        <v>74</v>
      </c>
      <c r="AU200" s="214" t="s">
        <v>82</v>
      </c>
      <c r="AY200" s="213" t="s">
        <v>160</v>
      </c>
      <c r="BK200" s="215">
        <f>SUM(BK201:BK205)</f>
        <v>31920.38</v>
      </c>
    </row>
    <row r="201" spans="1:65" s="2" customFormat="1" ht="21.75" customHeight="1">
      <c r="A201" s="32"/>
      <c r="B201" s="33"/>
      <c r="C201" s="218" t="s">
        <v>321</v>
      </c>
      <c r="D201" s="218" t="s">
        <v>162</v>
      </c>
      <c r="E201" s="219" t="s">
        <v>427</v>
      </c>
      <c r="F201" s="220" t="s">
        <v>264</v>
      </c>
      <c r="G201" s="221" t="s">
        <v>265</v>
      </c>
      <c r="H201" s="222">
        <v>95.57</v>
      </c>
      <c r="I201" s="223">
        <v>334</v>
      </c>
      <c r="J201" s="223">
        <f>ROUND(I201*H201,2)</f>
        <v>31920.38</v>
      </c>
      <c r="K201" s="220" t="s">
        <v>173</v>
      </c>
      <c r="L201" s="38"/>
      <c r="M201" s="224" t="s">
        <v>1</v>
      </c>
      <c r="N201" s="225" t="s">
        <v>40</v>
      </c>
      <c r="O201" s="226">
        <v>0</v>
      </c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28" t="s">
        <v>166</v>
      </c>
      <c r="AT201" s="228" t="s">
        <v>162</v>
      </c>
      <c r="AU201" s="228" t="s">
        <v>84</v>
      </c>
      <c r="AY201" s="17" t="s">
        <v>160</v>
      </c>
      <c r="BE201" s="229">
        <f>IF(N201="základní",J201,0)</f>
        <v>31920.38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7" t="s">
        <v>82</v>
      </c>
      <c r="BK201" s="229">
        <f>ROUND(I201*H201,2)</f>
        <v>31920.38</v>
      </c>
      <c r="BL201" s="17" t="s">
        <v>166</v>
      </c>
      <c r="BM201" s="228" t="s">
        <v>573</v>
      </c>
    </row>
    <row r="202" spans="1:47" s="2" customFormat="1" ht="12">
      <c r="A202" s="32"/>
      <c r="B202" s="33"/>
      <c r="C202" s="34"/>
      <c r="D202" s="232" t="s">
        <v>175</v>
      </c>
      <c r="E202" s="34"/>
      <c r="F202" s="241" t="s">
        <v>267</v>
      </c>
      <c r="G202" s="34"/>
      <c r="H202" s="34"/>
      <c r="I202" s="34"/>
      <c r="J202" s="34"/>
      <c r="K202" s="34"/>
      <c r="L202" s="38"/>
      <c r="M202" s="242"/>
      <c r="N202" s="243"/>
      <c r="O202" s="84"/>
      <c r="P202" s="84"/>
      <c r="Q202" s="84"/>
      <c r="R202" s="84"/>
      <c r="S202" s="84"/>
      <c r="T202" s="85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175</v>
      </c>
      <c r="AU202" s="17" t="s">
        <v>84</v>
      </c>
    </row>
    <row r="203" spans="1:51" s="13" customFormat="1" ht="12">
      <c r="A203" s="13"/>
      <c r="B203" s="230"/>
      <c r="C203" s="231"/>
      <c r="D203" s="232" t="s">
        <v>168</v>
      </c>
      <c r="E203" s="233" t="s">
        <v>1</v>
      </c>
      <c r="F203" s="234" t="s">
        <v>574</v>
      </c>
      <c r="G203" s="231"/>
      <c r="H203" s="235">
        <v>95.57</v>
      </c>
      <c r="I203" s="231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168</v>
      </c>
      <c r="AU203" s="240" t="s">
        <v>84</v>
      </c>
      <c r="AV203" s="13" t="s">
        <v>84</v>
      </c>
      <c r="AW203" s="13" t="s">
        <v>32</v>
      </c>
      <c r="AX203" s="13" t="s">
        <v>82</v>
      </c>
      <c r="AY203" s="240" t="s">
        <v>160</v>
      </c>
    </row>
    <row r="204" spans="1:51" s="14" customFormat="1" ht="12">
      <c r="A204" s="14"/>
      <c r="B204" s="244"/>
      <c r="C204" s="245"/>
      <c r="D204" s="232" t="s">
        <v>168</v>
      </c>
      <c r="E204" s="246" t="s">
        <v>1</v>
      </c>
      <c r="F204" s="247" t="s">
        <v>489</v>
      </c>
      <c r="G204" s="245"/>
      <c r="H204" s="246" t="s">
        <v>1</v>
      </c>
      <c r="I204" s="245"/>
      <c r="J204" s="245"/>
      <c r="K204" s="245"/>
      <c r="L204" s="248"/>
      <c r="M204" s="249"/>
      <c r="N204" s="250"/>
      <c r="O204" s="250"/>
      <c r="P204" s="250"/>
      <c r="Q204" s="250"/>
      <c r="R204" s="250"/>
      <c r="S204" s="250"/>
      <c r="T204" s="25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2" t="s">
        <v>168</v>
      </c>
      <c r="AU204" s="252" t="s">
        <v>84</v>
      </c>
      <c r="AV204" s="14" t="s">
        <v>82</v>
      </c>
      <c r="AW204" s="14" t="s">
        <v>32</v>
      </c>
      <c r="AX204" s="14" t="s">
        <v>75</v>
      </c>
      <c r="AY204" s="252" t="s">
        <v>160</v>
      </c>
    </row>
    <row r="205" spans="1:51" s="14" customFormat="1" ht="12">
      <c r="A205" s="14"/>
      <c r="B205" s="244"/>
      <c r="C205" s="245"/>
      <c r="D205" s="232" t="s">
        <v>168</v>
      </c>
      <c r="E205" s="246" t="s">
        <v>1</v>
      </c>
      <c r="F205" s="247" t="s">
        <v>490</v>
      </c>
      <c r="G205" s="245"/>
      <c r="H205" s="246" t="s">
        <v>1</v>
      </c>
      <c r="I205" s="245"/>
      <c r="J205" s="245"/>
      <c r="K205" s="245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168</v>
      </c>
      <c r="AU205" s="252" t="s">
        <v>84</v>
      </c>
      <c r="AV205" s="14" t="s">
        <v>82</v>
      </c>
      <c r="AW205" s="14" t="s">
        <v>32</v>
      </c>
      <c r="AX205" s="14" t="s">
        <v>75</v>
      </c>
      <c r="AY205" s="252" t="s">
        <v>160</v>
      </c>
    </row>
    <row r="206" spans="1:63" s="12" customFormat="1" ht="22.8" customHeight="1">
      <c r="A206" s="12"/>
      <c r="B206" s="203"/>
      <c r="C206" s="204"/>
      <c r="D206" s="205" t="s">
        <v>74</v>
      </c>
      <c r="E206" s="216" t="s">
        <v>335</v>
      </c>
      <c r="F206" s="216" t="s">
        <v>336</v>
      </c>
      <c r="G206" s="204"/>
      <c r="H206" s="204"/>
      <c r="I206" s="204"/>
      <c r="J206" s="217">
        <f>BK206</f>
        <v>11425.36</v>
      </c>
      <c r="K206" s="204"/>
      <c r="L206" s="208"/>
      <c r="M206" s="209"/>
      <c r="N206" s="210"/>
      <c r="O206" s="210"/>
      <c r="P206" s="211">
        <f>SUM(P207:P208)</f>
        <v>14.197690000000001</v>
      </c>
      <c r="Q206" s="210"/>
      <c r="R206" s="211">
        <f>SUM(R207:R208)</f>
        <v>0</v>
      </c>
      <c r="S206" s="210"/>
      <c r="T206" s="212">
        <f>SUM(T207:T208)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3" t="s">
        <v>82</v>
      </c>
      <c r="AT206" s="214" t="s">
        <v>74</v>
      </c>
      <c r="AU206" s="214" t="s">
        <v>82</v>
      </c>
      <c r="AY206" s="213" t="s">
        <v>160</v>
      </c>
      <c r="BK206" s="215">
        <f>SUM(BK207:BK208)</f>
        <v>11425.36</v>
      </c>
    </row>
    <row r="207" spans="1:65" s="2" customFormat="1" ht="16.5" customHeight="1">
      <c r="A207" s="32"/>
      <c r="B207" s="33"/>
      <c r="C207" s="218" t="s">
        <v>328</v>
      </c>
      <c r="D207" s="218" t="s">
        <v>162</v>
      </c>
      <c r="E207" s="219" t="s">
        <v>338</v>
      </c>
      <c r="F207" s="220" t="s">
        <v>339</v>
      </c>
      <c r="G207" s="221" t="s">
        <v>265</v>
      </c>
      <c r="H207" s="222">
        <v>42.005</v>
      </c>
      <c r="I207" s="223">
        <v>272</v>
      </c>
      <c r="J207" s="223">
        <f>ROUND(I207*H207,2)</f>
        <v>11425.36</v>
      </c>
      <c r="K207" s="220" t="s">
        <v>173</v>
      </c>
      <c r="L207" s="38"/>
      <c r="M207" s="224" t="s">
        <v>1</v>
      </c>
      <c r="N207" s="225" t="s">
        <v>40</v>
      </c>
      <c r="O207" s="226">
        <v>0.338</v>
      </c>
      <c r="P207" s="226">
        <f>O207*H207</f>
        <v>14.197690000000001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28" t="s">
        <v>166</v>
      </c>
      <c r="AT207" s="228" t="s">
        <v>162</v>
      </c>
      <c r="AU207" s="228" t="s">
        <v>84</v>
      </c>
      <c r="AY207" s="17" t="s">
        <v>160</v>
      </c>
      <c r="BE207" s="229">
        <f>IF(N207="základní",J207,0)</f>
        <v>11425.36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7" t="s">
        <v>82</v>
      </c>
      <c r="BK207" s="229">
        <f>ROUND(I207*H207,2)</f>
        <v>11425.36</v>
      </c>
      <c r="BL207" s="17" t="s">
        <v>166</v>
      </c>
      <c r="BM207" s="228" t="s">
        <v>575</v>
      </c>
    </row>
    <row r="208" spans="1:47" s="2" customFormat="1" ht="12">
      <c r="A208" s="32"/>
      <c r="B208" s="33"/>
      <c r="C208" s="34"/>
      <c r="D208" s="232" t="s">
        <v>175</v>
      </c>
      <c r="E208" s="34"/>
      <c r="F208" s="241" t="s">
        <v>341</v>
      </c>
      <c r="G208" s="34"/>
      <c r="H208" s="34"/>
      <c r="I208" s="34"/>
      <c r="J208" s="34"/>
      <c r="K208" s="34"/>
      <c r="L208" s="38"/>
      <c r="M208" s="256"/>
      <c r="N208" s="257"/>
      <c r="O208" s="258"/>
      <c r="P208" s="258"/>
      <c r="Q208" s="258"/>
      <c r="R208" s="258"/>
      <c r="S208" s="258"/>
      <c r="T208" s="2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175</v>
      </c>
      <c r="AU208" s="17" t="s">
        <v>84</v>
      </c>
    </row>
    <row r="209" spans="1:31" s="2" customFormat="1" ht="6.95" customHeight="1">
      <c r="A209" s="32"/>
      <c r="B209" s="59"/>
      <c r="C209" s="60"/>
      <c r="D209" s="60"/>
      <c r="E209" s="60"/>
      <c r="F209" s="60"/>
      <c r="G209" s="60"/>
      <c r="H209" s="60"/>
      <c r="I209" s="60"/>
      <c r="J209" s="60"/>
      <c r="K209" s="60"/>
      <c r="L209" s="38"/>
      <c r="M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</row>
  </sheetData>
  <sheetProtection password="CC35" sheet="1" objects="1" scenarios="1" formatColumns="0" formatRows="0" autoFilter="0"/>
  <autoFilter ref="C125:K20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84</v>
      </c>
    </row>
    <row r="4" spans="2:46" s="1" customFormat="1" ht="24.95" customHeight="1">
      <c r="B4" s="20"/>
      <c r="D4" s="141" t="s">
        <v>132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14</v>
      </c>
      <c r="L6" s="20"/>
    </row>
    <row r="7" spans="2:12" s="1" customFormat="1" ht="16.5" customHeight="1">
      <c r="B7" s="20"/>
      <c r="E7" s="144" t="str">
        <f>'Rekapitulace stavby'!K6</f>
        <v>Svratouch, protipovodňové úpravy potoka Řivnáč</v>
      </c>
      <c r="F7" s="143"/>
      <c r="G7" s="143"/>
      <c r="H7" s="143"/>
      <c r="L7" s="20"/>
    </row>
    <row r="8" spans="2:12" s="1" customFormat="1" ht="12" customHeight="1">
      <c r="B8" s="20"/>
      <c r="D8" s="143" t="s">
        <v>133</v>
      </c>
      <c r="L8" s="20"/>
    </row>
    <row r="9" spans="1:31" s="2" customFormat="1" ht="16.5" customHeight="1">
      <c r="A9" s="32"/>
      <c r="B9" s="38"/>
      <c r="C9" s="32"/>
      <c r="D9" s="32"/>
      <c r="E9" s="144" t="s">
        <v>134</v>
      </c>
      <c r="F9" s="32"/>
      <c r="G9" s="32"/>
      <c r="H9" s="32"/>
      <c r="I9" s="32"/>
      <c r="J9" s="32"/>
      <c r="K9" s="32"/>
      <c r="L9" s="56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8"/>
      <c r="C10" s="32"/>
      <c r="D10" s="143" t="s">
        <v>135</v>
      </c>
      <c r="E10" s="32"/>
      <c r="F10" s="32"/>
      <c r="G10" s="32"/>
      <c r="H10" s="32"/>
      <c r="I10" s="32"/>
      <c r="J10" s="32"/>
      <c r="K10" s="32"/>
      <c r="L10" s="56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8"/>
      <c r="C11" s="32"/>
      <c r="D11" s="32"/>
      <c r="E11" s="145" t="s">
        <v>576</v>
      </c>
      <c r="F11" s="32"/>
      <c r="G11" s="32"/>
      <c r="H11" s="32"/>
      <c r="I11" s="32"/>
      <c r="J11" s="32"/>
      <c r="K11" s="32"/>
      <c r="L11" s="56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>
      <c r="A12" s="32"/>
      <c r="B12" s="38"/>
      <c r="C12" s="32"/>
      <c r="D12" s="32"/>
      <c r="E12" s="32"/>
      <c r="F12" s="32"/>
      <c r="G12" s="32"/>
      <c r="H12" s="32"/>
      <c r="I12" s="32"/>
      <c r="J12" s="32"/>
      <c r="K12" s="32"/>
      <c r="L12" s="56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8"/>
      <c r="C13" s="32"/>
      <c r="D13" s="143" t="s">
        <v>16</v>
      </c>
      <c r="E13" s="32"/>
      <c r="F13" s="134" t="s">
        <v>1</v>
      </c>
      <c r="G13" s="32"/>
      <c r="H13" s="32"/>
      <c r="I13" s="143" t="s">
        <v>17</v>
      </c>
      <c r="J13" s="134" t="s">
        <v>1</v>
      </c>
      <c r="K13" s="32"/>
      <c r="L13" s="56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43" t="s">
        <v>18</v>
      </c>
      <c r="E14" s="32"/>
      <c r="F14" s="134" t="s">
        <v>19</v>
      </c>
      <c r="G14" s="32"/>
      <c r="H14" s="32"/>
      <c r="I14" s="143" t="s">
        <v>20</v>
      </c>
      <c r="J14" s="146" t="str">
        <f>'Rekapitulace stavby'!AN8</f>
        <v>23. 10. 2020</v>
      </c>
      <c r="K14" s="32"/>
      <c r="L14" s="56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8" customHeight="1">
      <c r="A15" s="32"/>
      <c r="B15" s="38"/>
      <c r="C15" s="32"/>
      <c r="D15" s="32"/>
      <c r="E15" s="32"/>
      <c r="F15" s="32"/>
      <c r="G15" s="32"/>
      <c r="H15" s="32"/>
      <c r="I15" s="32"/>
      <c r="J15" s="32"/>
      <c r="K15" s="32"/>
      <c r="L15" s="56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8"/>
      <c r="C16" s="32"/>
      <c r="D16" s="143" t="s">
        <v>22</v>
      </c>
      <c r="E16" s="32"/>
      <c r="F16" s="32"/>
      <c r="G16" s="32"/>
      <c r="H16" s="32"/>
      <c r="I16" s="143" t="s">
        <v>23</v>
      </c>
      <c r="J16" s="134" t="s">
        <v>1</v>
      </c>
      <c r="K16" s="32"/>
      <c r="L16" s="56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8"/>
      <c r="C17" s="32"/>
      <c r="D17" s="32"/>
      <c r="E17" s="134" t="s">
        <v>24</v>
      </c>
      <c r="F17" s="32"/>
      <c r="G17" s="32"/>
      <c r="H17" s="32"/>
      <c r="I17" s="143" t="s">
        <v>25</v>
      </c>
      <c r="J17" s="134" t="s">
        <v>1</v>
      </c>
      <c r="K17" s="32"/>
      <c r="L17" s="56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8"/>
      <c r="C18" s="32"/>
      <c r="D18" s="32"/>
      <c r="E18" s="32"/>
      <c r="F18" s="32"/>
      <c r="G18" s="32"/>
      <c r="H18" s="32"/>
      <c r="I18" s="32"/>
      <c r="J18" s="32"/>
      <c r="K18" s="32"/>
      <c r="L18" s="56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8"/>
      <c r="C19" s="32"/>
      <c r="D19" s="143" t="s">
        <v>26</v>
      </c>
      <c r="E19" s="32"/>
      <c r="F19" s="32"/>
      <c r="G19" s="32"/>
      <c r="H19" s="32"/>
      <c r="I19" s="143" t="s">
        <v>23</v>
      </c>
      <c r="J19" s="134" t="str">
        <f>'Rekapitulace stavby'!AN13</f>
        <v/>
      </c>
      <c r="K19" s="32"/>
      <c r="L19" s="56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8"/>
      <c r="C20" s="32"/>
      <c r="D20" s="32"/>
      <c r="E20" s="134" t="str">
        <f>'Rekapitulace stavby'!E14</f>
        <v xml:space="preserve"> </v>
      </c>
      <c r="F20" s="134"/>
      <c r="G20" s="134"/>
      <c r="H20" s="134"/>
      <c r="I20" s="143" t="s">
        <v>25</v>
      </c>
      <c r="J20" s="134" t="str">
        <f>'Rekapitulace stavby'!AN14</f>
        <v/>
      </c>
      <c r="K20" s="32"/>
      <c r="L20" s="56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8"/>
      <c r="C21" s="32"/>
      <c r="D21" s="32"/>
      <c r="E21" s="32"/>
      <c r="F21" s="32"/>
      <c r="G21" s="32"/>
      <c r="H21" s="32"/>
      <c r="I21" s="32"/>
      <c r="J21" s="32"/>
      <c r="K21" s="32"/>
      <c r="L21" s="56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8"/>
      <c r="C22" s="32"/>
      <c r="D22" s="143" t="s">
        <v>28</v>
      </c>
      <c r="E22" s="32"/>
      <c r="F22" s="32"/>
      <c r="G22" s="32"/>
      <c r="H22" s="32"/>
      <c r="I22" s="143" t="s">
        <v>23</v>
      </c>
      <c r="J22" s="134" t="s">
        <v>29</v>
      </c>
      <c r="K22" s="32"/>
      <c r="L22" s="56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8"/>
      <c r="C23" s="32"/>
      <c r="D23" s="32"/>
      <c r="E23" s="134" t="s">
        <v>30</v>
      </c>
      <c r="F23" s="32"/>
      <c r="G23" s="32"/>
      <c r="H23" s="32"/>
      <c r="I23" s="143" t="s">
        <v>25</v>
      </c>
      <c r="J23" s="134" t="s">
        <v>31</v>
      </c>
      <c r="K23" s="32"/>
      <c r="L23" s="56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8"/>
      <c r="C24" s="32"/>
      <c r="D24" s="32"/>
      <c r="E24" s="32"/>
      <c r="F24" s="32"/>
      <c r="G24" s="32"/>
      <c r="H24" s="32"/>
      <c r="I24" s="32"/>
      <c r="J24" s="32"/>
      <c r="K24" s="32"/>
      <c r="L24" s="5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8"/>
      <c r="C25" s="32"/>
      <c r="D25" s="143" t="s">
        <v>33</v>
      </c>
      <c r="E25" s="32"/>
      <c r="F25" s="32"/>
      <c r="G25" s="32"/>
      <c r="H25" s="32"/>
      <c r="I25" s="143" t="s">
        <v>23</v>
      </c>
      <c r="J25" s="134" t="s">
        <v>29</v>
      </c>
      <c r="K25" s="32"/>
      <c r="L25" s="56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8"/>
      <c r="C26" s="32"/>
      <c r="D26" s="32"/>
      <c r="E26" s="134" t="s">
        <v>30</v>
      </c>
      <c r="F26" s="32"/>
      <c r="G26" s="32"/>
      <c r="H26" s="32"/>
      <c r="I26" s="143" t="s">
        <v>25</v>
      </c>
      <c r="J26" s="134" t="s">
        <v>31</v>
      </c>
      <c r="K26" s="32"/>
      <c r="L26" s="56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8"/>
      <c r="C27" s="32"/>
      <c r="D27" s="32"/>
      <c r="E27" s="32"/>
      <c r="F27" s="32"/>
      <c r="G27" s="32"/>
      <c r="H27" s="32"/>
      <c r="I27" s="32"/>
      <c r="J27" s="32"/>
      <c r="K27" s="32"/>
      <c r="L27" s="56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8"/>
      <c r="C28" s="32"/>
      <c r="D28" s="143" t="s">
        <v>34</v>
      </c>
      <c r="E28" s="32"/>
      <c r="F28" s="32"/>
      <c r="G28" s="32"/>
      <c r="H28" s="32"/>
      <c r="I28" s="32"/>
      <c r="J28" s="32"/>
      <c r="K28" s="32"/>
      <c r="L28" s="56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47"/>
      <c r="B29" s="148"/>
      <c r="C29" s="147"/>
      <c r="D29" s="147"/>
      <c r="E29" s="149" t="s">
        <v>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2"/>
      <c r="B30" s="38"/>
      <c r="C30" s="32"/>
      <c r="D30" s="32"/>
      <c r="E30" s="32"/>
      <c r="F30" s="32"/>
      <c r="G30" s="32"/>
      <c r="H30" s="32"/>
      <c r="I30" s="32"/>
      <c r="J30" s="32"/>
      <c r="K30" s="32"/>
      <c r="L30" s="56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51"/>
      <c r="E31" s="151"/>
      <c r="F31" s="151"/>
      <c r="G31" s="151"/>
      <c r="H31" s="151"/>
      <c r="I31" s="151"/>
      <c r="J31" s="151"/>
      <c r="K31" s="151"/>
      <c r="L31" s="56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8"/>
      <c r="C32" s="32"/>
      <c r="D32" s="152" t="s">
        <v>35</v>
      </c>
      <c r="E32" s="32"/>
      <c r="F32" s="32"/>
      <c r="G32" s="32"/>
      <c r="H32" s="32"/>
      <c r="I32" s="32"/>
      <c r="J32" s="153">
        <f>ROUND(J125,2)</f>
        <v>93048.96</v>
      </c>
      <c r="K32" s="32"/>
      <c r="L32" s="56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8"/>
      <c r="C33" s="32"/>
      <c r="D33" s="151"/>
      <c r="E33" s="151"/>
      <c r="F33" s="151"/>
      <c r="G33" s="151"/>
      <c r="H33" s="151"/>
      <c r="I33" s="151"/>
      <c r="J33" s="151"/>
      <c r="K33" s="151"/>
      <c r="L33" s="56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32"/>
      <c r="F34" s="154" t="s">
        <v>37</v>
      </c>
      <c r="G34" s="32"/>
      <c r="H34" s="32"/>
      <c r="I34" s="154" t="s">
        <v>36</v>
      </c>
      <c r="J34" s="154" t="s">
        <v>38</v>
      </c>
      <c r="K34" s="32"/>
      <c r="L34" s="56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8"/>
      <c r="C35" s="32"/>
      <c r="D35" s="155" t="s">
        <v>39</v>
      </c>
      <c r="E35" s="143" t="s">
        <v>40</v>
      </c>
      <c r="F35" s="156">
        <f>ROUND((SUM(BE125:BE207)),2)</f>
        <v>93048.96</v>
      </c>
      <c r="G35" s="32"/>
      <c r="H35" s="32"/>
      <c r="I35" s="157">
        <v>0.21</v>
      </c>
      <c r="J35" s="156">
        <f>ROUND(((SUM(BE125:BE207))*I35),2)</f>
        <v>19540.28</v>
      </c>
      <c r="K35" s="32"/>
      <c r="L35" s="56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8"/>
      <c r="C36" s="32"/>
      <c r="D36" s="32"/>
      <c r="E36" s="143" t="s">
        <v>41</v>
      </c>
      <c r="F36" s="156">
        <f>ROUND((SUM(BF125:BF207)),2)</f>
        <v>0</v>
      </c>
      <c r="G36" s="32"/>
      <c r="H36" s="32"/>
      <c r="I36" s="157">
        <v>0.15</v>
      </c>
      <c r="J36" s="156">
        <f>ROUND(((SUM(BF125:BF207))*I36),2)</f>
        <v>0</v>
      </c>
      <c r="K36" s="32"/>
      <c r="L36" s="56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43" t="s">
        <v>42</v>
      </c>
      <c r="F37" s="156">
        <f>ROUND((SUM(BG125:BG207)),2)</f>
        <v>0</v>
      </c>
      <c r="G37" s="32"/>
      <c r="H37" s="32"/>
      <c r="I37" s="157">
        <v>0.21</v>
      </c>
      <c r="J37" s="156">
        <f>0</f>
        <v>0</v>
      </c>
      <c r="K37" s="32"/>
      <c r="L37" s="56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8"/>
      <c r="C38" s="32"/>
      <c r="D38" s="32"/>
      <c r="E38" s="143" t="s">
        <v>43</v>
      </c>
      <c r="F38" s="156">
        <f>ROUND((SUM(BH125:BH207)),2)</f>
        <v>0</v>
      </c>
      <c r="G38" s="32"/>
      <c r="H38" s="32"/>
      <c r="I38" s="157">
        <v>0.15</v>
      </c>
      <c r="J38" s="156">
        <f>0</f>
        <v>0</v>
      </c>
      <c r="K38" s="32"/>
      <c r="L38" s="56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8"/>
      <c r="C39" s="32"/>
      <c r="D39" s="32"/>
      <c r="E39" s="143" t="s">
        <v>44</v>
      </c>
      <c r="F39" s="156">
        <f>ROUND((SUM(BI125:BI207)),2)</f>
        <v>0</v>
      </c>
      <c r="G39" s="32"/>
      <c r="H39" s="32"/>
      <c r="I39" s="157">
        <v>0</v>
      </c>
      <c r="J39" s="156">
        <f>0</f>
        <v>0</v>
      </c>
      <c r="K39" s="32"/>
      <c r="L39" s="56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8"/>
      <c r="C40" s="32"/>
      <c r="D40" s="32"/>
      <c r="E40" s="32"/>
      <c r="F40" s="32"/>
      <c r="G40" s="32"/>
      <c r="H40" s="32"/>
      <c r="I40" s="32"/>
      <c r="J40" s="32"/>
      <c r="K40" s="32"/>
      <c r="L40" s="56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8"/>
      <c r="C41" s="158"/>
      <c r="D41" s="159" t="s">
        <v>45</v>
      </c>
      <c r="E41" s="160"/>
      <c r="F41" s="160"/>
      <c r="G41" s="161" t="s">
        <v>46</v>
      </c>
      <c r="H41" s="162" t="s">
        <v>47</v>
      </c>
      <c r="I41" s="160"/>
      <c r="J41" s="163">
        <f>SUM(J32:J39)</f>
        <v>112589.24</v>
      </c>
      <c r="K41" s="164"/>
      <c r="L41" s="56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8"/>
      <c r="C42" s="32"/>
      <c r="D42" s="32"/>
      <c r="E42" s="32"/>
      <c r="F42" s="32"/>
      <c r="G42" s="32"/>
      <c r="H42" s="32"/>
      <c r="I42" s="32"/>
      <c r="J42" s="32"/>
      <c r="K42" s="32"/>
      <c r="L42" s="56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6"/>
      <c r="D50" s="165" t="s">
        <v>48</v>
      </c>
      <c r="E50" s="166"/>
      <c r="F50" s="166"/>
      <c r="G50" s="165" t="s">
        <v>49</v>
      </c>
      <c r="H50" s="166"/>
      <c r="I50" s="166"/>
      <c r="J50" s="166"/>
      <c r="K50" s="166"/>
      <c r="L50" s="56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2"/>
      <c r="B61" s="38"/>
      <c r="C61" s="32"/>
      <c r="D61" s="167" t="s">
        <v>50</v>
      </c>
      <c r="E61" s="168"/>
      <c r="F61" s="169" t="s">
        <v>51</v>
      </c>
      <c r="G61" s="167" t="s">
        <v>50</v>
      </c>
      <c r="H61" s="168"/>
      <c r="I61" s="168"/>
      <c r="J61" s="170" t="s">
        <v>51</v>
      </c>
      <c r="K61" s="168"/>
      <c r="L61" s="56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2"/>
      <c r="B65" s="38"/>
      <c r="C65" s="32"/>
      <c r="D65" s="165" t="s">
        <v>52</v>
      </c>
      <c r="E65" s="171"/>
      <c r="F65" s="171"/>
      <c r="G65" s="165" t="s">
        <v>53</v>
      </c>
      <c r="H65" s="171"/>
      <c r="I65" s="171"/>
      <c r="J65" s="171"/>
      <c r="K65" s="171"/>
      <c r="L65" s="56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2"/>
      <c r="B76" s="38"/>
      <c r="C76" s="32"/>
      <c r="D76" s="167" t="s">
        <v>50</v>
      </c>
      <c r="E76" s="168"/>
      <c r="F76" s="169" t="s">
        <v>51</v>
      </c>
      <c r="G76" s="167" t="s">
        <v>50</v>
      </c>
      <c r="H76" s="168"/>
      <c r="I76" s="168"/>
      <c r="J76" s="170" t="s">
        <v>51</v>
      </c>
      <c r="K76" s="168"/>
      <c r="L76" s="56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56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56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3" t="s">
        <v>137</v>
      </c>
      <c r="D82" s="34"/>
      <c r="E82" s="34"/>
      <c r="F82" s="34"/>
      <c r="G82" s="34"/>
      <c r="H82" s="34"/>
      <c r="I82" s="34"/>
      <c r="J82" s="34"/>
      <c r="K82" s="34"/>
      <c r="L82" s="56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9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76" t="str">
        <f>E7</f>
        <v>Svratouch, protipovodňové úpravy potoka Řivnáč</v>
      </c>
      <c r="F85" s="29"/>
      <c r="G85" s="29"/>
      <c r="H85" s="29"/>
      <c r="I85" s="34"/>
      <c r="J85" s="34"/>
      <c r="K85" s="34"/>
      <c r="L85" s="56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2"/>
      <c r="B87" s="33"/>
      <c r="C87" s="34"/>
      <c r="D87" s="34"/>
      <c r="E87" s="176" t="s">
        <v>134</v>
      </c>
      <c r="F87" s="34"/>
      <c r="G87" s="34"/>
      <c r="H87" s="34"/>
      <c r="I87" s="34"/>
      <c r="J87" s="34"/>
      <c r="K87" s="34"/>
      <c r="L87" s="56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9" t="s">
        <v>135</v>
      </c>
      <c r="D88" s="34"/>
      <c r="E88" s="34"/>
      <c r="F88" s="34"/>
      <c r="G88" s="34"/>
      <c r="H88" s="34"/>
      <c r="I88" s="34"/>
      <c r="J88" s="34"/>
      <c r="K88" s="34"/>
      <c r="L88" s="56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69" t="str">
        <f>E11</f>
        <v>SO 01.6 - Přeložka vodovodu v ř.km 1,820</v>
      </c>
      <c r="F89" s="34"/>
      <c r="G89" s="34"/>
      <c r="H89" s="34"/>
      <c r="I89" s="34"/>
      <c r="J89" s="34"/>
      <c r="K89" s="34"/>
      <c r="L89" s="56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9" t="s">
        <v>18</v>
      </c>
      <c r="D91" s="34"/>
      <c r="E91" s="34"/>
      <c r="F91" s="26" t="str">
        <f>F14</f>
        <v>Svratouch</v>
      </c>
      <c r="G91" s="34"/>
      <c r="H91" s="34"/>
      <c r="I91" s="29" t="s">
        <v>20</v>
      </c>
      <c r="J91" s="72" t="str">
        <f>IF(J14="","",J14)</f>
        <v>23. 10. 2020</v>
      </c>
      <c r="K91" s="34"/>
      <c r="L91" s="56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customHeight="1">
      <c r="A93" s="32"/>
      <c r="B93" s="33"/>
      <c r="C93" s="29" t="s">
        <v>22</v>
      </c>
      <c r="D93" s="34"/>
      <c r="E93" s="34"/>
      <c r="F93" s="26" t="str">
        <f>E17</f>
        <v>Obec Svratouch</v>
      </c>
      <c r="G93" s="34"/>
      <c r="H93" s="34"/>
      <c r="I93" s="29" t="s">
        <v>28</v>
      </c>
      <c r="J93" s="30" t="str">
        <f>E23</f>
        <v>Envicons, s.r.o.</v>
      </c>
      <c r="K93" s="34"/>
      <c r="L93" s="56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15" customHeight="1">
      <c r="A94" s="32"/>
      <c r="B94" s="33"/>
      <c r="C94" s="29" t="s">
        <v>26</v>
      </c>
      <c r="D94" s="34"/>
      <c r="E94" s="34"/>
      <c r="F94" s="26" t="str">
        <f>IF(E20="","",E20)</f>
        <v xml:space="preserve"> </v>
      </c>
      <c r="G94" s="34"/>
      <c r="H94" s="34"/>
      <c r="I94" s="29" t="s">
        <v>33</v>
      </c>
      <c r="J94" s="30" t="str">
        <f>E26</f>
        <v>Envicons, s.r.o.</v>
      </c>
      <c r="K94" s="34"/>
      <c r="L94" s="56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77" t="s">
        <v>138</v>
      </c>
      <c r="D96" s="178"/>
      <c r="E96" s="178"/>
      <c r="F96" s="178"/>
      <c r="G96" s="178"/>
      <c r="H96" s="178"/>
      <c r="I96" s="178"/>
      <c r="J96" s="179" t="s">
        <v>139</v>
      </c>
      <c r="K96" s="178"/>
      <c r="L96" s="56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3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8" customHeight="1">
      <c r="A98" s="32"/>
      <c r="B98" s="33"/>
      <c r="C98" s="180" t="s">
        <v>140</v>
      </c>
      <c r="D98" s="34"/>
      <c r="E98" s="34"/>
      <c r="F98" s="34"/>
      <c r="G98" s="34"/>
      <c r="H98" s="34"/>
      <c r="I98" s="34"/>
      <c r="J98" s="103">
        <f>J125</f>
        <v>93048.96</v>
      </c>
      <c r="K98" s="34"/>
      <c r="L98" s="56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141</v>
      </c>
    </row>
    <row r="99" spans="1:31" s="9" customFormat="1" ht="24.95" customHeight="1">
      <c r="A99" s="9"/>
      <c r="B99" s="181"/>
      <c r="C99" s="182"/>
      <c r="D99" s="183" t="s">
        <v>142</v>
      </c>
      <c r="E99" s="184"/>
      <c r="F99" s="184"/>
      <c r="G99" s="184"/>
      <c r="H99" s="184"/>
      <c r="I99" s="184"/>
      <c r="J99" s="185">
        <f>J126</f>
        <v>93048.96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7"/>
      <c r="C100" s="126"/>
      <c r="D100" s="188" t="s">
        <v>143</v>
      </c>
      <c r="E100" s="189"/>
      <c r="F100" s="189"/>
      <c r="G100" s="189"/>
      <c r="H100" s="189"/>
      <c r="I100" s="189"/>
      <c r="J100" s="190">
        <f>J127</f>
        <v>25811.96</v>
      </c>
      <c r="K100" s="126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26"/>
      <c r="D101" s="188" t="s">
        <v>216</v>
      </c>
      <c r="E101" s="189"/>
      <c r="F101" s="189"/>
      <c r="G101" s="189"/>
      <c r="H101" s="189"/>
      <c r="I101" s="189"/>
      <c r="J101" s="190">
        <f>J158</f>
        <v>7308</v>
      </c>
      <c r="K101" s="126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26"/>
      <c r="D102" s="188" t="s">
        <v>577</v>
      </c>
      <c r="E102" s="189"/>
      <c r="F102" s="189"/>
      <c r="G102" s="189"/>
      <c r="H102" s="189"/>
      <c r="I102" s="189"/>
      <c r="J102" s="190">
        <f>J163</f>
        <v>58361.259999999995</v>
      </c>
      <c r="K102" s="126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26"/>
      <c r="D103" s="188" t="s">
        <v>217</v>
      </c>
      <c r="E103" s="189"/>
      <c r="F103" s="189"/>
      <c r="G103" s="189"/>
      <c r="H103" s="189"/>
      <c r="I103" s="189"/>
      <c r="J103" s="190">
        <f>J203</f>
        <v>1567.74</v>
      </c>
      <c r="K103" s="126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2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56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56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6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3" t="s">
        <v>145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9" t="s">
        <v>14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4"/>
      <c r="D113" s="34"/>
      <c r="E113" s="176" t="str">
        <f>E7</f>
        <v>Svratouch, protipovodňové úpravy potoka Řivnáč</v>
      </c>
      <c r="F113" s="29"/>
      <c r="G113" s="29"/>
      <c r="H113" s="29"/>
      <c r="I113" s="34"/>
      <c r="J113" s="34"/>
      <c r="K113" s="34"/>
      <c r="L113" s="56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2:12" s="1" customFormat="1" ht="12" customHeight="1">
      <c r="B114" s="21"/>
      <c r="C114" s="29" t="s">
        <v>133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1:31" s="2" customFormat="1" ht="16.5" customHeight="1">
      <c r="A115" s="32"/>
      <c r="B115" s="33"/>
      <c r="C115" s="34"/>
      <c r="D115" s="34"/>
      <c r="E115" s="176" t="s">
        <v>134</v>
      </c>
      <c r="F115" s="34"/>
      <c r="G115" s="34"/>
      <c r="H115" s="34"/>
      <c r="I115" s="34"/>
      <c r="J115" s="34"/>
      <c r="K115" s="34"/>
      <c r="L115" s="56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9" t="s">
        <v>135</v>
      </c>
      <c r="D116" s="34"/>
      <c r="E116" s="34"/>
      <c r="F116" s="34"/>
      <c r="G116" s="34"/>
      <c r="H116" s="34"/>
      <c r="I116" s="34"/>
      <c r="J116" s="34"/>
      <c r="K116" s="34"/>
      <c r="L116" s="56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4"/>
      <c r="D117" s="34"/>
      <c r="E117" s="69" t="str">
        <f>E11</f>
        <v>SO 01.6 - Přeložka vodovodu v ř.km 1,820</v>
      </c>
      <c r="F117" s="34"/>
      <c r="G117" s="34"/>
      <c r="H117" s="34"/>
      <c r="I117" s="34"/>
      <c r="J117" s="34"/>
      <c r="K117" s="34"/>
      <c r="L117" s="56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9" t="s">
        <v>18</v>
      </c>
      <c r="D119" s="34"/>
      <c r="E119" s="34"/>
      <c r="F119" s="26" t="str">
        <f>F14</f>
        <v>Svratouch</v>
      </c>
      <c r="G119" s="34"/>
      <c r="H119" s="34"/>
      <c r="I119" s="29" t="s">
        <v>20</v>
      </c>
      <c r="J119" s="72" t="str">
        <f>IF(J14="","",J14)</f>
        <v>23. 10. 2020</v>
      </c>
      <c r="K119" s="34"/>
      <c r="L119" s="56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15" customHeight="1">
      <c r="A121" s="32"/>
      <c r="B121" s="33"/>
      <c r="C121" s="29" t="s">
        <v>22</v>
      </c>
      <c r="D121" s="34"/>
      <c r="E121" s="34"/>
      <c r="F121" s="26" t="str">
        <f>E17</f>
        <v>Obec Svratouch</v>
      </c>
      <c r="G121" s="34"/>
      <c r="H121" s="34"/>
      <c r="I121" s="29" t="s">
        <v>28</v>
      </c>
      <c r="J121" s="30" t="str">
        <f>E23</f>
        <v>Envicons, s.r.o.</v>
      </c>
      <c r="K121" s="34"/>
      <c r="L121" s="56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15" customHeight="1">
      <c r="A122" s="32"/>
      <c r="B122" s="33"/>
      <c r="C122" s="29" t="s">
        <v>26</v>
      </c>
      <c r="D122" s="34"/>
      <c r="E122" s="34"/>
      <c r="F122" s="26" t="str">
        <f>IF(E20="","",E20)</f>
        <v xml:space="preserve"> </v>
      </c>
      <c r="G122" s="34"/>
      <c r="H122" s="34"/>
      <c r="I122" s="29" t="s">
        <v>33</v>
      </c>
      <c r="J122" s="30" t="str">
        <f>E26</f>
        <v>Envicons, s.r.o.</v>
      </c>
      <c r="K122" s="34"/>
      <c r="L122" s="56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92"/>
      <c r="B124" s="193"/>
      <c r="C124" s="194" t="s">
        <v>146</v>
      </c>
      <c r="D124" s="195" t="s">
        <v>60</v>
      </c>
      <c r="E124" s="195" t="s">
        <v>56</v>
      </c>
      <c r="F124" s="195" t="s">
        <v>57</v>
      </c>
      <c r="G124" s="195" t="s">
        <v>147</v>
      </c>
      <c r="H124" s="195" t="s">
        <v>148</v>
      </c>
      <c r="I124" s="195" t="s">
        <v>149</v>
      </c>
      <c r="J124" s="195" t="s">
        <v>139</v>
      </c>
      <c r="K124" s="196" t="s">
        <v>150</v>
      </c>
      <c r="L124" s="197"/>
      <c r="M124" s="93" t="s">
        <v>1</v>
      </c>
      <c r="N124" s="94" t="s">
        <v>39</v>
      </c>
      <c r="O124" s="94" t="s">
        <v>151</v>
      </c>
      <c r="P124" s="94" t="s">
        <v>152</v>
      </c>
      <c r="Q124" s="94" t="s">
        <v>153</v>
      </c>
      <c r="R124" s="94" t="s">
        <v>154</v>
      </c>
      <c r="S124" s="94" t="s">
        <v>155</v>
      </c>
      <c r="T124" s="95" t="s">
        <v>156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pans="1:63" s="2" customFormat="1" ht="22.8" customHeight="1">
      <c r="A125" s="32"/>
      <c r="B125" s="33"/>
      <c r="C125" s="100" t="s">
        <v>157</v>
      </c>
      <c r="D125" s="34"/>
      <c r="E125" s="34"/>
      <c r="F125" s="34"/>
      <c r="G125" s="34"/>
      <c r="H125" s="34"/>
      <c r="I125" s="34"/>
      <c r="J125" s="198">
        <f>BK125</f>
        <v>93048.96</v>
      </c>
      <c r="K125" s="34"/>
      <c r="L125" s="38"/>
      <c r="M125" s="96"/>
      <c r="N125" s="199"/>
      <c r="O125" s="97"/>
      <c r="P125" s="200">
        <f>P126</f>
        <v>98.233968</v>
      </c>
      <c r="Q125" s="97"/>
      <c r="R125" s="200">
        <f>R126</f>
        <v>0.9007558000000001</v>
      </c>
      <c r="S125" s="97"/>
      <c r="T125" s="201">
        <f>T126</f>
        <v>0.3225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74</v>
      </c>
      <c r="AU125" s="17" t="s">
        <v>141</v>
      </c>
      <c r="BK125" s="202">
        <f>BK126</f>
        <v>93048.96</v>
      </c>
    </row>
    <row r="126" spans="1:63" s="12" customFormat="1" ht="25.9" customHeight="1">
      <c r="A126" s="12"/>
      <c r="B126" s="203"/>
      <c r="C126" s="204"/>
      <c r="D126" s="205" t="s">
        <v>74</v>
      </c>
      <c r="E126" s="206" t="s">
        <v>158</v>
      </c>
      <c r="F126" s="206" t="s">
        <v>159</v>
      </c>
      <c r="G126" s="204"/>
      <c r="H126" s="204"/>
      <c r="I126" s="204"/>
      <c r="J126" s="207">
        <f>BK126</f>
        <v>93048.96</v>
      </c>
      <c r="K126" s="204"/>
      <c r="L126" s="208"/>
      <c r="M126" s="209"/>
      <c r="N126" s="210"/>
      <c r="O126" s="210"/>
      <c r="P126" s="211">
        <f>P127+P158+P163+P203</f>
        <v>98.233968</v>
      </c>
      <c r="Q126" s="210"/>
      <c r="R126" s="211">
        <f>R127+R158+R163+R203</f>
        <v>0.9007558000000001</v>
      </c>
      <c r="S126" s="210"/>
      <c r="T126" s="212">
        <f>T127+T158+T163+T203</f>
        <v>0.3225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82</v>
      </c>
      <c r="AT126" s="214" t="s">
        <v>74</v>
      </c>
      <c r="AU126" s="214" t="s">
        <v>75</v>
      </c>
      <c r="AY126" s="213" t="s">
        <v>160</v>
      </c>
      <c r="BK126" s="215">
        <f>BK127+BK158+BK163+BK203</f>
        <v>93048.96</v>
      </c>
    </row>
    <row r="127" spans="1:63" s="12" customFormat="1" ht="22.8" customHeight="1">
      <c r="A127" s="12"/>
      <c r="B127" s="203"/>
      <c r="C127" s="204"/>
      <c r="D127" s="205" t="s">
        <v>74</v>
      </c>
      <c r="E127" s="216" t="s">
        <v>82</v>
      </c>
      <c r="F127" s="216" t="s">
        <v>161</v>
      </c>
      <c r="G127" s="204"/>
      <c r="H127" s="204"/>
      <c r="I127" s="204"/>
      <c r="J127" s="217">
        <f>BK127</f>
        <v>25811.96</v>
      </c>
      <c r="K127" s="204"/>
      <c r="L127" s="208"/>
      <c r="M127" s="209"/>
      <c r="N127" s="210"/>
      <c r="O127" s="210"/>
      <c r="P127" s="211">
        <f>SUM(P128:P157)</f>
        <v>50.037</v>
      </c>
      <c r="Q127" s="210"/>
      <c r="R127" s="211">
        <f>SUM(R128:R157)</f>
        <v>0.030576</v>
      </c>
      <c r="S127" s="210"/>
      <c r="T127" s="212">
        <f>SUM(T128:T157)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82</v>
      </c>
      <c r="AT127" s="214" t="s">
        <v>74</v>
      </c>
      <c r="AU127" s="214" t="s">
        <v>82</v>
      </c>
      <c r="AY127" s="213" t="s">
        <v>160</v>
      </c>
      <c r="BK127" s="215">
        <f>SUM(BK128:BK157)</f>
        <v>25811.96</v>
      </c>
    </row>
    <row r="128" spans="1:65" s="2" customFormat="1" ht="21.75" customHeight="1">
      <c r="A128" s="32"/>
      <c r="B128" s="33"/>
      <c r="C128" s="218" t="s">
        <v>82</v>
      </c>
      <c r="D128" s="218" t="s">
        <v>162</v>
      </c>
      <c r="E128" s="219" t="s">
        <v>578</v>
      </c>
      <c r="F128" s="220" t="s">
        <v>579</v>
      </c>
      <c r="G128" s="221" t="s">
        <v>195</v>
      </c>
      <c r="H128" s="222">
        <v>14.6</v>
      </c>
      <c r="I128" s="223">
        <v>867</v>
      </c>
      <c r="J128" s="223">
        <f>ROUND(I128*H128,2)</f>
        <v>12658.2</v>
      </c>
      <c r="K128" s="220" t="s">
        <v>173</v>
      </c>
      <c r="L128" s="38"/>
      <c r="M128" s="224" t="s">
        <v>1</v>
      </c>
      <c r="N128" s="225" t="s">
        <v>40</v>
      </c>
      <c r="O128" s="226">
        <v>1.72</v>
      </c>
      <c r="P128" s="226">
        <f>O128*H128</f>
        <v>25.112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28" t="s">
        <v>166</v>
      </c>
      <c r="AT128" s="228" t="s">
        <v>162</v>
      </c>
      <c r="AU128" s="228" t="s">
        <v>84</v>
      </c>
      <c r="AY128" s="17" t="s">
        <v>160</v>
      </c>
      <c r="BE128" s="229">
        <f>IF(N128="základní",J128,0)</f>
        <v>12658.2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7" t="s">
        <v>82</v>
      </c>
      <c r="BK128" s="229">
        <f>ROUND(I128*H128,2)</f>
        <v>12658.2</v>
      </c>
      <c r="BL128" s="17" t="s">
        <v>166</v>
      </c>
      <c r="BM128" s="228" t="s">
        <v>580</v>
      </c>
    </row>
    <row r="129" spans="1:47" s="2" customFormat="1" ht="12">
      <c r="A129" s="32"/>
      <c r="B129" s="33"/>
      <c r="C129" s="34"/>
      <c r="D129" s="232" t="s">
        <v>175</v>
      </c>
      <c r="E129" s="34"/>
      <c r="F129" s="241" t="s">
        <v>581</v>
      </c>
      <c r="G129" s="34"/>
      <c r="H129" s="34"/>
      <c r="I129" s="34"/>
      <c r="J129" s="34"/>
      <c r="K129" s="34"/>
      <c r="L129" s="38"/>
      <c r="M129" s="242"/>
      <c r="N129" s="243"/>
      <c r="O129" s="84"/>
      <c r="P129" s="84"/>
      <c r="Q129" s="84"/>
      <c r="R129" s="84"/>
      <c r="S129" s="84"/>
      <c r="T129" s="85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175</v>
      </c>
      <c r="AU129" s="17" t="s">
        <v>84</v>
      </c>
    </row>
    <row r="130" spans="1:51" s="13" customFormat="1" ht="12">
      <c r="A130" s="13"/>
      <c r="B130" s="230"/>
      <c r="C130" s="231"/>
      <c r="D130" s="232" t="s">
        <v>168</v>
      </c>
      <c r="E130" s="233" t="s">
        <v>1</v>
      </c>
      <c r="F130" s="234" t="s">
        <v>582</v>
      </c>
      <c r="G130" s="231"/>
      <c r="H130" s="235">
        <v>14.6</v>
      </c>
      <c r="I130" s="231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168</v>
      </c>
      <c r="AU130" s="240" t="s">
        <v>84</v>
      </c>
      <c r="AV130" s="13" t="s">
        <v>84</v>
      </c>
      <c r="AW130" s="13" t="s">
        <v>32</v>
      </c>
      <c r="AX130" s="13" t="s">
        <v>82</v>
      </c>
      <c r="AY130" s="240" t="s">
        <v>160</v>
      </c>
    </row>
    <row r="131" spans="1:51" s="14" customFormat="1" ht="12">
      <c r="A131" s="14"/>
      <c r="B131" s="244"/>
      <c r="C131" s="245"/>
      <c r="D131" s="232" t="s">
        <v>168</v>
      </c>
      <c r="E131" s="246" t="s">
        <v>1</v>
      </c>
      <c r="F131" s="247" t="s">
        <v>583</v>
      </c>
      <c r="G131" s="245"/>
      <c r="H131" s="246" t="s">
        <v>1</v>
      </c>
      <c r="I131" s="245"/>
      <c r="J131" s="245"/>
      <c r="K131" s="245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168</v>
      </c>
      <c r="AU131" s="252" t="s">
        <v>84</v>
      </c>
      <c r="AV131" s="14" t="s">
        <v>82</v>
      </c>
      <c r="AW131" s="14" t="s">
        <v>32</v>
      </c>
      <c r="AX131" s="14" t="s">
        <v>75</v>
      </c>
      <c r="AY131" s="252" t="s">
        <v>160</v>
      </c>
    </row>
    <row r="132" spans="1:65" s="2" customFormat="1" ht="16.5" customHeight="1">
      <c r="A132" s="32"/>
      <c r="B132" s="33"/>
      <c r="C132" s="218" t="s">
        <v>84</v>
      </c>
      <c r="D132" s="218" t="s">
        <v>162</v>
      </c>
      <c r="E132" s="219" t="s">
        <v>584</v>
      </c>
      <c r="F132" s="220" t="s">
        <v>585</v>
      </c>
      <c r="G132" s="221" t="s">
        <v>165</v>
      </c>
      <c r="H132" s="222">
        <v>36.4</v>
      </c>
      <c r="I132" s="223">
        <v>110</v>
      </c>
      <c r="J132" s="223">
        <f>ROUND(I132*H132,2)</f>
        <v>4004</v>
      </c>
      <c r="K132" s="220" t="s">
        <v>173</v>
      </c>
      <c r="L132" s="38"/>
      <c r="M132" s="224" t="s">
        <v>1</v>
      </c>
      <c r="N132" s="225" t="s">
        <v>40</v>
      </c>
      <c r="O132" s="226">
        <v>0.236</v>
      </c>
      <c r="P132" s="226">
        <f>O132*H132</f>
        <v>8.590399999999999</v>
      </c>
      <c r="Q132" s="226">
        <v>0.00084</v>
      </c>
      <c r="R132" s="226">
        <f>Q132*H132</f>
        <v>0.030576</v>
      </c>
      <c r="S132" s="226">
        <v>0</v>
      </c>
      <c r="T132" s="227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28" t="s">
        <v>166</v>
      </c>
      <c r="AT132" s="228" t="s">
        <v>162</v>
      </c>
      <c r="AU132" s="228" t="s">
        <v>84</v>
      </c>
      <c r="AY132" s="17" t="s">
        <v>160</v>
      </c>
      <c r="BE132" s="229">
        <f>IF(N132="základní",J132,0)</f>
        <v>4004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7" t="s">
        <v>82</v>
      </c>
      <c r="BK132" s="229">
        <f>ROUND(I132*H132,2)</f>
        <v>4004</v>
      </c>
      <c r="BL132" s="17" t="s">
        <v>166</v>
      </c>
      <c r="BM132" s="228" t="s">
        <v>586</v>
      </c>
    </row>
    <row r="133" spans="1:47" s="2" customFormat="1" ht="12">
      <c r="A133" s="32"/>
      <c r="B133" s="33"/>
      <c r="C133" s="34"/>
      <c r="D133" s="232" t="s">
        <v>175</v>
      </c>
      <c r="E133" s="34"/>
      <c r="F133" s="241" t="s">
        <v>587</v>
      </c>
      <c r="G133" s="34"/>
      <c r="H133" s="34"/>
      <c r="I133" s="34"/>
      <c r="J133" s="34"/>
      <c r="K133" s="34"/>
      <c r="L133" s="38"/>
      <c r="M133" s="242"/>
      <c r="N133" s="243"/>
      <c r="O133" s="84"/>
      <c r="P133" s="84"/>
      <c r="Q133" s="84"/>
      <c r="R133" s="84"/>
      <c r="S133" s="84"/>
      <c r="T133" s="85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175</v>
      </c>
      <c r="AU133" s="17" t="s">
        <v>84</v>
      </c>
    </row>
    <row r="134" spans="1:51" s="13" customFormat="1" ht="12">
      <c r="A134" s="13"/>
      <c r="B134" s="230"/>
      <c r="C134" s="231"/>
      <c r="D134" s="232" t="s">
        <v>168</v>
      </c>
      <c r="E134" s="233" t="s">
        <v>1</v>
      </c>
      <c r="F134" s="234" t="s">
        <v>588</v>
      </c>
      <c r="G134" s="231"/>
      <c r="H134" s="235">
        <v>36.4</v>
      </c>
      <c r="I134" s="231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168</v>
      </c>
      <c r="AU134" s="240" t="s">
        <v>84</v>
      </c>
      <c r="AV134" s="13" t="s">
        <v>84</v>
      </c>
      <c r="AW134" s="13" t="s">
        <v>32</v>
      </c>
      <c r="AX134" s="13" t="s">
        <v>82</v>
      </c>
      <c r="AY134" s="240" t="s">
        <v>160</v>
      </c>
    </row>
    <row r="135" spans="1:51" s="14" customFormat="1" ht="12">
      <c r="A135" s="14"/>
      <c r="B135" s="244"/>
      <c r="C135" s="245"/>
      <c r="D135" s="232" t="s">
        <v>168</v>
      </c>
      <c r="E135" s="246" t="s">
        <v>1</v>
      </c>
      <c r="F135" s="247" t="s">
        <v>583</v>
      </c>
      <c r="G135" s="245"/>
      <c r="H135" s="246" t="s">
        <v>1</v>
      </c>
      <c r="I135" s="245"/>
      <c r="J135" s="245"/>
      <c r="K135" s="245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168</v>
      </c>
      <c r="AU135" s="252" t="s">
        <v>84</v>
      </c>
      <c r="AV135" s="14" t="s">
        <v>82</v>
      </c>
      <c r="AW135" s="14" t="s">
        <v>32</v>
      </c>
      <c r="AX135" s="14" t="s">
        <v>75</v>
      </c>
      <c r="AY135" s="252" t="s">
        <v>160</v>
      </c>
    </row>
    <row r="136" spans="1:65" s="2" customFormat="1" ht="21.75" customHeight="1">
      <c r="A136" s="32"/>
      <c r="B136" s="33"/>
      <c r="C136" s="218" t="s">
        <v>178</v>
      </c>
      <c r="D136" s="218" t="s">
        <v>162</v>
      </c>
      <c r="E136" s="219" t="s">
        <v>589</v>
      </c>
      <c r="F136" s="220" t="s">
        <v>590</v>
      </c>
      <c r="G136" s="221" t="s">
        <v>165</v>
      </c>
      <c r="H136" s="222">
        <v>36.4</v>
      </c>
      <c r="I136" s="223">
        <v>65.5</v>
      </c>
      <c r="J136" s="223">
        <f>ROUND(I136*H136,2)</f>
        <v>2384.2</v>
      </c>
      <c r="K136" s="220" t="s">
        <v>173</v>
      </c>
      <c r="L136" s="38"/>
      <c r="M136" s="224" t="s">
        <v>1</v>
      </c>
      <c r="N136" s="225" t="s">
        <v>40</v>
      </c>
      <c r="O136" s="226">
        <v>0.216</v>
      </c>
      <c r="P136" s="226">
        <f>O136*H136</f>
        <v>7.862399999999999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28" t="s">
        <v>166</v>
      </c>
      <c r="AT136" s="228" t="s">
        <v>162</v>
      </c>
      <c r="AU136" s="228" t="s">
        <v>84</v>
      </c>
      <c r="AY136" s="17" t="s">
        <v>160</v>
      </c>
      <c r="BE136" s="229">
        <f>IF(N136="základní",J136,0)</f>
        <v>2384.2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7" t="s">
        <v>82</v>
      </c>
      <c r="BK136" s="229">
        <f>ROUND(I136*H136,2)</f>
        <v>2384.2</v>
      </c>
      <c r="BL136" s="17" t="s">
        <v>166</v>
      </c>
      <c r="BM136" s="228" t="s">
        <v>591</v>
      </c>
    </row>
    <row r="137" spans="1:47" s="2" customFormat="1" ht="12">
      <c r="A137" s="32"/>
      <c r="B137" s="33"/>
      <c r="C137" s="34"/>
      <c r="D137" s="232" t="s">
        <v>175</v>
      </c>
      <c r="E137" s="34"/>
      <c r="F137" s="241" t="s">
        <v>592</v>
      </c>
      <c r="G137" s="34"/>
      <c r="H137" s="34"/>
      <c r="I137" s="34"/>
      <c r="J137" s="34"/>
      <c r="K137" s="34"/>
      <c r="L137" s="38"/>
      <c r="M137" s="242"/>
      <c r="N137" s="243"/>
      <c r="O137" s="84"/>
      <c r="P137" s="84"/>
      <c r="Q137" s="84"/>
      <c r="R137" s="84"/>
      <c r="S137" s="84"/>
      <c r="T137" s="85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175</v>
      </c>
      <c r="AU137" s="17" t="s">
        <v>84</v>
      </c>
    </row>
    <row r="138" spans="1:51" s="13" customFormat="1" ht="12">
      <c r="A138" s="13"/>
      <c r="B138" s="230"/>
      <c r="C138" s="231"/>
      <c r="D138" s="232" t="s">
        <v>168</v>
      </c>
      <c r="E138" s="233" t="s">
        <v>1</v>
      </c>
      <c r="F138" s="234" t="s">
        <v>588</v>
      </c>
      <c r="G138" s="231"/>
      <c r="H138" s="235">
        <v>36.4</v>
      </c>
      <c r="I138" s="231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168</v>
      </c>
      <c r="AU138" s="240" t="s">
        <v>84</v>
      </c>
      <c r="AV138" s="13" t="s">
        <v>84</v>
      </c>
      <c r="AW138" s="13" t="s">
        <v>32</v>
      </c>
      <c r="AX138" s="13" t="s">
        <v>82</v>
      </c>
      <c r="AY138" s="240" t="s">
        <v>160</v>
      </c>
    </row>
    <row r="139" spans="1:51" s="14" customFormat="1" ht="12">
      <c r="A139" s="14"/>
      <c r="B139" s="244"/>
      <c r="C139" s="245"/>
      <c r="D139" s="232" t="s">
        <v>168</v>
      </c>
      <c r="E139" s="246" t="s">
        <v>1</v>
      </c>
      <c r="F139" s="247" t="s">
        <v>583</v>
      </c>
      <c r="G139" s="245"/>
      <c r="H139" s="246" t="s">
        <v>1</v>
      </c>
      <c r="I139" s="245"/>
      <c r="J139" s="245"/>
      <c r="K139" s="245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168</v>
      </c>
      <c r="AU139" s="252" t="s">
        <v>84</v>
      </c>
      <c r="AV139" s="14" t="s">
        <v>82</v>
      </c>
      <c r="AW139" s="14" t="s">
        <v>32</v>
      </c>
      <c r="AX139" s="14" t="s">
        <v>75</v>
      </c>
      <c r="AY139" s="252" t="s">
        <v>160</v>
      </c>
    </row>
    <row r="140" spans="1:65" s="2" customFormat="1" ht="21.75" customHeight="1">
      <c r="A140" s="32"/>
      <c r="B140" s="33"/>
      <c r="C140" s="218" t="s">
        <v>166</v>
      </c>
      <c r="D140" s="218" t="s">
        <v>162</v>
      </c>
      <c r="E140" s="219" t="s">
        <v>231</v>
      </c>
      <c r="F140" s="220" t="s">
        <v>232</v>
      </c>
      <c r="G140" s="221" t="s">
        <v>195</v>
      </c>
      <c r="H140" s="222">
        <v>3.6</v>
      </c>
      <c r="I140" s="223">
        <v>259</v>
      </c>
      <c r="J140" s="223">
        <f>ROUND(I140*H140,2)</f>
        <v>932.4</v>
      </c>
      <c r="K140" s="220" t="s">
        <v>173</v>
      </c>
      <c r="L140" s="38"/>
      <c r="M140" s="224" t="s">
        <v>1</v>
      </c>
      <c r="N140" s="225" t="s">
        <v>40</v>
      </c>
      <c r="O140" s="226">
        <v>0.087</v>
      </c>
      <c r="P140" s="226">
        <f>O140*H140</f>
        <v>0.3132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28" t="s">
        <v>166</v>
      </c>
      <c r="AT140" s="228" t="s">
        <v>162</v>
      </c>
      <c r="AU140" s="228" t="s">
        <v>84</v>
      </c>
      <c r="AY140" s="17" t="s">
        <v>160</v>
      </c>
      <c r="BE140" s="229">
        <f>IF(N140="základní",J140,0)</f>
        <v>932.4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7" t="s">
        <v>82</v>
      </c>
      <c r="BK140" s="229">
        <f>ROUND(I140*H140,2)</f>
        <v>932.4</v>
      </c>
      <c r="BL140" s="17" t="s">
        <v>166</v>
      </c>
      <c r="BM140" s="228" t="s">
        <v>593</v>
      </c>
    </row>
    <row r="141" spans="1:47" s="2" customFormat="1" ht="12">
      <c r="A141" s="32"/>
      <c r="B141" s="33"/>
      <c r="C141" s="34"/>
      <c r="D141" s="232" t="s">
        <v>175</v>
      </c>
      <c r="E141" s="34"/>
      <c r="F141" s="241" t="s">
        <v>234</v>
      </c>
      <c r="G141" s="34"/>
      <c r="H141" s="34"/>
      <c r="I141" s="34"/>
      <c r="J141" s="34"/>
      <c r="K141" s="34"/>
      <c r="L141" s="38"/>
      <c r="M141" s="242"/>
      <c r="N141" s="243"/>
      <c r="O141" s="84"/>
      <c r="P141" s="84"/>
      <c r="Q141" s="84"/>
      <c r="R141" s="84"/>
      <c r="S141" s="84"/>
      <c r="T141" s="85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175</v>
      </c>
      <c r="AU141" s="17" t="s">
        <v>84</v>
      </c>
    </row>
    <row r="142" spans="1:51" s="13" customFormat="1" ht="12">
      <c r="A142" s="13"/>
      <c r="B142" s="230"/>
      <c r="C142" s="231"/>
      <c r="D142" s="232" t="s">
        <v>168</v>
      </c>
      <c r="E142" s="233" t="s">
        <v>1</v>
      </c>
      <c r="F142" s="234" t="s">
        <v>594</v>
      </c>
      <c r="G142" s="231"/>
      <c r="H142" s="235">
        <v>3.6</v>
      </c>
      <c r="I142" s="231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168</v>
      </c>
      <c r="AU142" s="240" t="s">
        <v>84</v>
      </c>
      <c r="AV142" s="13" t="s">
        <v>84</v>
      </c>
      <c r="AW142" s="13" t="s">
        <v>32</v>
      </c>
      <c r="AX142" s="13" t="s">
        <v>82</v>
      </c>
      <c r="AY142" s="240" t="s">
        <v>160</v>
      </c>
    </row>
    <row r="143" spans="1:51" s="14" customFormat="1" ht="12">
      <c r="A143" s="14"/>
      <c r="B143" s="244"/>
      <c r="C143" s="245"/>
      <c r="D143" s="232" t="s">
        <v>168</v>
      </c>
      <c r="E143" s="246" t="s">
        <v>1</v>
      </c>
      <c r="F143" s="247" t="s">
        <v>583</v>
      </c>
      <c r="G143" s="245"/>
      <c r="H143" s="246" t="s">
        <v>1</v>
      </c>
      <c r="I143" s="245"/>
      <c r="J143" s="245"/>
      <c r="K143" s="245"/>
      <c r="L143" s="248"/>
      <c r="M143" s="249"/>
      <c r="N143" s="250"/>
      <c r="O143" s="250"/>
      <c r="P143" s="250"/>
      <c r="Q143" s="250"/>
      <c r="R143" s="250"/>
      <c r="S143" s="250"/>
      <c r="T143" s="25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2" t="s">
        <v>168</v>
      </c>
      <c r="AU143" s="252" t="s">
        <v>84</v>
      </c>
      <c r="AV143" s="14" t="s">
        <v>82</v>
      </c>
      <c r="AW143" s="14" t="s">
        <v>32</v>
      </c>
      <c r="AX143" s="14" t="s">
        <v>75</v>
      </c>
      <c r="AY143" s="252" t="s">
        <v>160</v>
      </c>
    </row>
    <row r="144" spans="1:65" s="2" customFormat="1" ht="33" customHeight="1">
      <c r="A144" s="32"/>
      <c r="B144" s="33"/>
      <c r="C144" s="218" t="s">
        <v>192</v>
      </c>
      <c r="D144" s="218" t="s">
        <v>162</v>
      </c>
      <c r="E144" s="219" t="s">
        <v>237</v>
      </c>
      <c r="F144" s="220" t="s">
        <v>238</v>
      </c>
      <c r="G144" s="221" t="s">
        <v>195</v>
      </c>
      <c r="H144" s="222">
        <v>72</v>
      </c>
      <c r="I144" s="223">
        <v>19.8</v>
      </c>
      <c r="J144" s="223">
        <f>ROUND(I144*H144,2)</f>
        <v>1425.6</v>
      </c>
      <c r="K144" s="220" t="s">
        <v>173</v>
      </c>
      <c r="L144" s="38"/>
      <c r="M144" s="224" t="s">
        <v>1</v>
      </c>
      <c r="N144" s="225" t="s">
        <v>40</v>
      </c>
      <c r="O144" s="226">
        <v>0.005</v>
      </c>
      <c r="P144" s="226">
        <f>O144*H144</f>
        <v>0.36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28" t="s">
        <v>166</v>
      </c>
      <c r="AT144" s="228" t="s">
        <v>162</v>
      </c>
      <c r="AU144" s="228" t="s">
        <v>84</v>
      </c>
      <c r="AY144" s="17" t="s">
        <v>160</v>
      </c>
      <c r="BE144" s="229">
        <f>IF(N144="základní",J144,0)</f>
        <v>1425.6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7" t="s">
        <v>82</v>
      </c>
      <c r="BK144" s="229">
        <f>ROUND(I144*H144,2)</f>
        <v>1425.6</v>
      </c>
      <c r="BL144" s="17" t="s">
        <v>166</v>
      </c>
      <c r="BM144" s="228" t="s">
        <v>595</v>
      </c>
    </row>
    <row r="145" spans="1:47" s="2" customFormat="1" ht="12">
      <c r="A145" s="32"/>
      <c r="B145" s="33"/>
      <c r="C145" s="34"/>
      <c r="D145" s="232" t="s">
        <v>175</v>
      </c>
      <c r="E145" s="34"/>
      <c r="F145" s="241" t="s">
        <v>240</v>
      </c>
      <c r="G145" s="34"/>
      <c r="H145" s="34"/>
      <c r="I145" s="34"/>
      <c r="J145" s="34"/>
      <c r="K145" s="34"/>
      <c r="L145" s="38"/>
      <c r="M145" s="242"/>
      <c r="N145" s="243"/>
      <c r="O145" s="84"/>
      <c r="P145" s="84"/>
      <c r="Q145" s="84"/>
      <c r="R145" s="84"/>
      <c r="S145" s="84"/>
      <c r="T145" s="85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175</v>
      </c>
      <c r="AU145" s="17" t="s">
        <v>84</v>
      </c>
    </row>
    <row r="146" spans="1:51" s="13" customFormat="1" ht="12">
      <c r="A146" s="13"/>
      <c r="B146" s="230"/>
      <c r="C146" s="231"/>
      <c r="D146" s="232" t="s">
        <v>168</v>
      </c>
      <c r="E146" s="233" t="s">
        <v>1</v>
      </c>
      <c r="F146" s="234" t="s">
        <v>596</v>
      </c>
      <c r="G146" s="231"/>
      <c r="H146" s="235">
        <v>72</v>
      </c>
      <c r="I146" s="231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168</v>
      </c>
      <c r="AU146" s="240" t="s">
        <v>84</v>
      </c>
      <c r="AV146" s="13" t="s">
        <v>84</v>
      </c>
      <c r="AW146" s="13" t="s">
        <v>32</v>
      </c>
      <c r="AX146" s="13" t="s">
        <v>82</v>
      </c>
      <c r="AY146" s="240" t="s">
        <v>160</v>
      </c>
    </row>
    <row r="147" spans="1:51" s="14" customFormat="1" ht="12">
      <c r="A147" s="14"/>
      <c r="B147" s="244"/>
      <c r="C147" s="245"/>
      <c r="D147" s="232" t="s">
        <v>168</v>
      </c>
      <c r="E147" s="246" t="s">
        <v>1</v>
      </c>
      <c r="F147" s="247" t="s">
        <v>358</v>
      </c>
      <c r="G147" s="245"/>
      <c r="H147" s="246" t="s">
        <v>1</v>
      </c>
      <c r="I147" s="245"/>
      <c r="J147" s="245"/>
      <c r="K147" s="245"/>
      <c r="L147" s="248"/>
      <c r="M147" s="249"/>
      <c r="N147" s="250"/>
      <c r="O147" s="250"/>
      <c r="P147" s="250"/>
      <c r="Q147" s="250"/>
      <c r="R147" s="250"/>
      <c r="S147" s="250"/>
      <c r="T147" s="25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2" t="s">
        <v>168</v>
      </c>
      <c r="AU147" s="252" t="s">
        <v>84</v>
      </c>
      <c r="AV147" s="14" t="s">
        <v>82</v>
      </c>
      <c r="AW147" s="14" t="s">
        <v>32</v>
      </c>
      <c r="AX147" s="14" t="s">
        <v>75</v>
      </c>
      <c r="AY147" s="252" t="s">
        <v>160</v>
      </c>
    </row>
    <row r="148" spans="1:51" s="14" customFormat="1" ht="12">
      <c r="A148" s="14"/>
      <c r="B148" s="244"/>
      <c r="C148" s="245"/>
      <c r="D148" s="232" t="s">
        <v>168</v>
      </c>
      <c r="E148" s="246" t="s">
        <v>1</v>
      </c>
      <c r="F148" s="247" t="s">
        <v>583</v>
      </c>
      <c r="G148" s="245"/>
      <c r="H148" s="246" t="s">
        <v>1</v>
      </c>
      <c r="I148" s="245"/>
      <c r="J148" s="245"/>
      <c r="K148" s="245"/>
      <c r="L148" s="248"/>
      <c r="M148" s="249"/>
      <c r="N148" s="250"/>
      <c r="O148" s="250"/>
      <c r="P148" s="250"/>
      <c r="Q148" s="250"/>
      <c r="R148" s="250"/>
      <c r="S148" s="250"/>
      <c r="T148" s="25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2" t="s">
        <v>168</v>
      </c>
      <c r="AU148" s="252" t="s">
        <v>84</v>
      </c>
      <c r="AV148" s="14" t="s">
        <v>82</v>
      </c>
      <c r="AW148" s="14" t="s">
        <v>32</v>
      </c>
      <c r="AX148" s="14" t="s">
        <v>75</v>
      </c>
      <c r="AY148" s="252" t="s">
        <v>160</v>
      </c>
    </row>
    <row r="149" spans="1:65" s="2" customFormat="1" ht="21.75" customHeight="1">
      <c r="A149" s="32"/>
      <c r="B149" s="33"/>
      <c r="C149" s="218" t="s">
        <v>199</v>
      </c>
      <c r="D149" s="218" t="s">
        <v>162</v>
      </c>
      <c r="E149" s="219" t="s">
        <v>263</v>
      </c>
      <c r="F149" s="220" t="s">
        <v>264</v>
      </c>
      <c r="G149" s="221" t="s">
        <v>265</v>
      </c>
      <c r="H149" s="222">
        <v>6.84</v>
      </c>
      <c r="I149" s="223">
        <v>334</v>
      </c>
      <c r="J149" s="223">
        <f>ROUND(I149*H149,2)</f>
        <v>2284.56</v>
      </c>
      <c r="K149" s="220" t="s">
        <v>173</v>
      </c>
      <c r="L149" s="38"/>
      <c r="M149" s="224" t="s">
        <v>1</v>
      </c>
      <c r="N149" s="225" t="s">
        <v>40</v>
      </c>
      <c r="O149" s="226">
        <v>0</v>
      </c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28" t="s">
        <v>166</v>
      </c>
      <c r="AT149" s="228" t="s">
        <v>162</v>
      </c>
      <c r="AU149" s="228" t="s">
        <v>84</v>
      </c>
      <c r="AY149" s="17" t="s">
        <v>160</v>
      </c>
      <c r="BE149" s="229">
        <f>IF(N149="základní",J149,0)</f>
        <v>2284.56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7" t="s">
        <v>82</v>
      </c>
      <c r="BK149" s="229">
        <f>ROUND(I149*H149,2)</f>
        <v>2284.56</v>
      </c>
      <c r="BL149" s="17" t="s">
        <v>166</v>
      </c>
      <c r="BM149" s="228" t="s">
        <v>597</v>
      </c>
    </row>
    <row r="150" spans="1:47" s="2" customFormat="1" ht="12">
      <c r="A150" s="32"/>
      <c r="B150" s="33"/>
      <c r="C150" s="34"/>
      <c r="D150" s="232" t="s">
        <v>175</v>
      </c>
      <c r="E150" s="34"/>
      <c r="F150" s="241" t="s">
        <v>267</v>
      </c>
      <c r="G150" s="34"/>
      <c r="H150" s="34"/>
      <c r="I150" s="34"/>
      <c r="J150" s="34"/>
      <c r="K150" s="34"/>
      <c r="L150" s="38"/>
      <c r="M150" s="242"/>
      <c r="N150" s="243"/>
      <c r="O150" s="84"/>
      <c r="P150" s="84"/>
      <c r="Q150" s="84"/>
      <c r="R150" s="84"/>
      <c r="S150" s="84"/>
      <c r="T150" s="85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175</v>
      </c>
      <c r="AU150" s="17" t="s">
        <v>84</v>
      </c>
    </row>
    <row r="151" spans="1:51" s="13" customFormat="1" ht="12">
      <c r="A151" s="13"/>
      <c r="B151" s="230"/>
      <c r="C151" s="231"/>
      <c r="D151" s="232" t="s">
        <v>168</v>
      </c>
      <c r="E151" s="233" t="s">
        <v>1</v>
      </c>
      <c r="F151" s="234" t="s">
        <v>598</v>
      </c>
      <c r="G151" s="231"/>
      <c r="H151" s="235">
        <v>6.84</v>
      </c>
      <c r="I151" s="231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0" t="s">
        <v>168</v>
      </c>
      <c r="AU151" s="240" t="s">
        <v>84</v>
      </c>
      <c r="AV151" s="13" t="s">
        <v>84</v>
      </c>
      <c r="AW151" s="13" t="s">
        <v>32</v>
      </c>
      <c r="AX151" s="13" t="s">
        <v>82</v>
      </c>
      <c r="AY151" s="240" t="s">
        <v>160</v>
      </c>
    </row>
    <row r="152" spans="1:51" s="14" customFormat="1" ht="12">
      <c r="A152" s="14"/>
      <c r="B152" s="244"/>
      <c r="C152" s="245"/>
      <c r="D152" s="232" t="s">
        <v>168</v>
      </c>
      <c r="E152" s="246" t="s">
        <v>1</v>
      </c>
      <c r="F152" s="247" t="s">
        <v>599</v>
      </c>
      <c r="G152" s="245"/>
      <c r="H152" s="246" t="s">
        <v>1</v>
      </c>
      <c r="I152" s="245"/>
      <c r="J152" s="245"/>
      <c r="K152" s="245"/>
      <c r="L152" s="248"/>
      <c r="M152" s="249"/>
      <c r="N152" s="250"/>
      <c r="O152" s="250"/>
      <c r="P152" s="250"/>
      <c r="Q152" s="250"/>
      <c r="R152" s="250"/>
      <c r="S152" s="250"/>
      <c r="T152" s="25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2" t="s">
        <v>168</v>
      </c>
      <c r="AU152" s="252" t="s">
        <v>84</v>
      </c>
      <c r="AV152" s="14" t="s">
        <v>82</v>
      </c>
      <c r="AW152" s="14" t="s">
        <v>32</v>
      </c>
      <c r="AX152" s="14" t="s">
        <v>75</v>
      </c>
      <c r="AY152" s="252" t="s">
        <v>160</v>
      </c>
    </row>
    <row r="153" spans="1:51" s="14" customFormat="1" ht="12">
      <c r="A153" s="14"/>
      <c r="B153" s="244"/>
      <c r="C153" s="245"/>
      <c r="D153" s="232" t="s">
        <v>168</v>
      </c>
      <c r="E153" s="246" t="s">
        <v>1</v>
      </c>
      <c r="F153" s="247" t="s">
        <v>583</v>
      </c>
      <c r="G153" s="245"/>
      <c r="H153" s="246" t="s">
        <v>1</v>
      </c>
      <c r="I153" s="245"/>
      <c r="J153" s="245"/>
      <c r="K153" s="245"/>
      <c r="L153" s="248"/>
      <c r="M153" s="249"/>
      <c r="N153" s="250"/>
      <c r="O153" s="250"/>
      <c r="P153" s="250"/>
      <c r="Q153" s="250"/>
      <c r="R153" s="250"/>
      <c r="S153" s="250"/>
      <c r="T153" s="25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2" t="s">
        <v>168</v>
      </c>
      <c r="AU153" s="252" t="s">
        <v>84</v>
      </c>
      <c r="AV153" s="14" t="s">
        <v>82</v>
      </c>
      <c r="AW153" s="14" t="s">
        <v>32</v>
      </c>
      <c r="AX153" s="14" t="s">
        <v>75</v>
      </c>
      <c r="AY153" s="252" t="s">
        <v>160</v>
      </c>
    </row>
    <row r="154" spans="1:65" s="2" customFormat="1" ht="21.75" customHeight="1">
      <c r="A154" s="32"/>
      <c r="B154" s="33"/>
      <c r="C154" s="218" t="s">
        <v>207</v>
      </c>
      <c r="D154" s="218" t="s">
        <v>162</v>
      </c>
      <c r="E154" s="219" t="s">
        <v>363</v>
      </c>
      <c r="F154" s="220" t="s">
        <v>364</v>
      </c>
      <c r="G154" s="221" t="s">
        <v>195</v>
      </c>
      <c r="H154" s="222">
        <v>11</v>
      </c>
      <c r="I154" s="223">
        <v>193</v>
      </c>
      <c r="J154" s="223">
        <f>ROUND(I154*H154,2)</f>
        <v>2123</v>
      </c>
      <c r="K154" s="220" t="s">
        <v>173</v>
      </c>
      <c r="L154" s="38"/>
      <c r="M154" s="224" t="s">
        <v>1</v>
      </c>
      <c r="N154" s="225" t="s">
        <v>40</v>
      </c>
      <c r="O154" s="226">
        <v>0.709</v>
      </c>
      <c r="P154" s="226">
        <f>O154*H154</f>
        <v>7.7989999999999995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28" t="s">
        <v>166</v>
      </c>
      <c r="AT154" s="228" t="s">
        <v>162</v>
      </c>
      <c r="AU154" s="228" t="s">
        <v>84</v>
      </c>
      <c r="AY154" s="17" t="s">
        <v>160</v>
      </c>
      <c r="BE154" s="229">
        <f>IF(N154="základní",J154,0)</f>
        <v>2123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7" t="s">
        <v>82</v>
      </c>
      <c r="BK154" s="229">
        <f>ROUND(I154*H154,2)</f>
        <v>2123</v>
      </c>
      <c r="BL154" s="17" t="s">
        <v>166</v>
      </c>
      <c r="BM154" s="228" t="s">
        <v>600</v>
      </c>
    </row>
    <row r="155" spans="1:47" s="2" customFormat="1" ht="12">
      <c r="A155" s="32"/>
      <c r="B155" s="33"/>
      <c r="C155" s="34"/>
      <c r="D155" s="232" t="s">
        <v>175</v>
      </c>
      <c r="E155" s="34"/>
      <c r="F155" s="241" t="s">
        <v>366</v>
      </c>
      <c r="G155" s="34"/>
      <c r="H155" s="34"/>
      <c r="I155" s="34"/>
      <c r="J155" s="34"/>
      <c r="K155" s="34"/>
      <c r="L155" s="38"/>
      <c r="M155" s="242"/>
      <c r="N155" s="243"/>
      <c r="O155" s="84"/>
      <c r="P155" s="84"/>
      <c r="Q155" s="84"/>
      <c r="R155" s="84"/>
      <c r="S155" s="84"/>
      <c r="T155" s="85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175</v>
      </c>
      <c r="AU155" s="17" t="s">
        <v>84</v>
      </c>
    </row>
    <row r="156" spans="1:51" s="13" customFormat="1" ht="12">
      <c r="A156" s="13"/>
      <c r="B156" s="230"/>
      <c r="C156" s="231"/>
      <c r="D156" s="232" t="s">
        <v>168</v>
      </c>
      <c r="E156" s="233" t="s">
        <v>1</v>
      </c>
      <c r="F156" s="234" t="s">
        <v>279</v>
      </c>
      <c r="G156" s="231"/>
      <c r="H156" s="235">
        <v>11</v>
      </c>
      <c r="I156" s="231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0" t="s">
        <v>168</v>
      </c>
      <c r="AU156" s="240" t="s">
        <v>84</v>
      </c>
      <c r="AV156" s="13" t="s">
        <v>84</v>
      </c>
      <c r="AW156" s="13" t="s">
        <v>32</v>
      </c>
      <c r="AX156" s="13" t="s">
        <v>82</v>
      </c>
      <c r="AY156" s="240" t="s">
        <v>160</v>
      </c>
    </row>
    <row r="157" spans="1:51" s="14" customFormat="1" ht="12">
      <c r="A157" s="14"/>
      <c r="B157" s="244"/>
      <c r="C157" s="245"/>
      <c r="D157" s="232" t="s">
        <v>168</v>
      </c>
      <c r="E157" s="246" t="s">
        <v>1</v>
      </c>
      <c r="F157" s="247" t="s">
        <v>583</v>
      </c>
      <c r="G157" s="245"/>
      <c r="H157" s="246" t="s">
        <v>1</v>
      </c>
      <c r="I157" s="245"/>
      <c r="J157" s="245"/>
      <c r="K157" s="245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168</v>
      </c>
      <c r="AU157" s="252" t="s">
        <v>84</v>
      </c>
      <c r="AV157" s="14" t="s">
        <v>82</v>
      </c>
      <c r="AW157" s="14" t="s">
        <v>32</v>
      </c>
      <c r="AX157" s="14" t="s">
        <v>75</v>
      </c>
      <c r="AY157" s="252" t="s">
        <v>160</v>
      </c>
    </row>
    <row r="158" spans="1:63" s="12" customFormat="1" ht="22.8" customHeight="1">
      <c r="A158" s="12"/>
      <c r="B158" s="203"/>
      <c r="C158" s="204"/>
      <c r="D158" s="205" t="s">
        <v>74</v>
      </c>
      <c r="E158" s="216" t="s">
        <v>166</v>
      </c>
      <c r="F158" s="216" t="s">
        <v>320</v>
      </c>
      <c r="G158" s="204"/>
      <c r="H158" s="204"/>
      <c r="I158" s="204"/>
      <c r="J158" s="217">
        <f>BK158</f>
        <v>7308</v>
      </c>
      <c r="K158" s="204"/>
      <c r="L158" s="208"/>
      <c r="M158" s="209"/>
      <c r="N158" s="210"/>
      <c r="O158" s="210"/>
      <c r="P158" s="211">
        <f>SUM(P159:P162)</f>
        <v>10.6785</v>
      </c>
      <c r="Q158" s="210"/>
      <c r="R158" s="211">
        <f>SUM(R159:R162)</f>
        <v>0</v>
      </c>
      <c r="S158" s="210"/>
      <c r="T158" s="212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3" t="s">
        <v>82</v>
      </c>
      <c r="AT158" s="214" t="s">
        <v>74</v>
      </c>
      <c r="AU158" s="214" t="s">
        <v>82</v>
      </c>
      <c r="AY158" s="213" t="s">
        <v>160</v>
      </c>
      <c r="BK158" s="215">
        <f>SUM(BK159:BK162)</f>
        <v>7308</v>
      </c>
    </row>
    <row r="159" spans="1:65" s="2" customFormat="1" ht="21.75" customHeight="1">
      <c r="A159" s="32"/>
      <c r="B159" s="33"/>
      <c r="C159" s="218" t="s">
        <v>257</v>
      </c>
      <c r="D159" s="218" t="s">
        <v>162</v>
      </c>
      <c r="E159" s="219" t="s">
        <v>601</v>
      </c>
      <c r="F159" s="220" t="s">
        <v>602</v>
      </c>
      <c r="G159" s="221" t="s">
        <v>195</v>
      </c>
      <c r="H159" s="222">
        <v>6.3</v>
      </c>
      <c r="I159" s="223">
        <v>1160</v>
      </c>
      <c r="J159" s="223">
        <f>ROUND(I159*H159,2)</f>
        <v>7308</v>
      </c>
      <c r="K159" s="220" t="s">
        <v>173</v>
      </c>
      <c r="L159" s="38"/>
      <c r="M159" s="224" t="s">
        <v>1</v>
      </c>
      <c r="N159" s="225" t="s">
        <v>40</v>
      </c>
      <c r="O159" s="226">
        <v>1.695</v>
      </c>
      <c r="P159" s="226">
        <f>O159*H159</f>
        <v>10.6785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28" t="s">
        <v>166</v>
      </c>
      <c r="AT159" s="228" t="s">
        <v>162</v>
      </c>
      <c r="AU159" s="228" t="s">
        <v>84</v>
      </c>
      <c r="AY159" s="17" t="s">
        <v>160</v>
      </c>
      <c r="BE159" s="229">
        <f>IF(N159="základní",J159,0)</f>
        <v>7308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7" t="s">
        <v>82</v>
      </c>
      <c r="BK159" s="229">
        <f>ROUND(I159*H159,2)</f>
        <v>7308</v>
      </c>
      <c r="BL159" s="17" t="s">
        <v>166</v>
      </c>
      <c r="BM159" s="228" t="s">
        <v>603</v>
      </c>
    </row>
    <row r="160" spans="1:47" s="2" customFormat="1" ht="12">
      <c r="A160" s="32"/>
      <c r="B160" s="33"/>
      <c r="C160" s="34"/>
      <c r="D160" s="232" t="s">
        <v>175</v>
      </c>
      <c r="E160" s="34"/>
      <c r="F160" s="241" t="s">
        <v>604</v>
      </c>
      <c r="G160" s="34"/>
      <c r="H160" s="34"/>
      <c r="I160" s="34"/>
      <c r="J160" s="34"/>
      <c r="K160" s="34"/>
      <c r="L160" s="38"/>
      <c r="M160" s="242"/>
      <c r="N160" s="243"/>
      <c r="O160" s="84"/>
      <c r="P160" s="84"/>
      <c r="Q160" s="84"/>
      <c r="R160" s="84"/>
      <c r="S160" s="84"/>
      <c r="T160" s="85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175</v>
      </c>
      <c r="AU160" s="17" t="s">
        <v>84</v>
      </c>
    </row>
    <row r="161" spans="1:51" s="13" customFormat="1" ht="12">
      <c r="A161" s="13"/>
      <c r="B161" s="230"/>
      <c r="C161" s="231"/>
      <c r="D161" s="232" t="s">
        <v>168</v>
      </c>
      <c r="E161" s="233" t="s">
        <v>1</v>
      </c>
      <c r="F161" s="234" t="s">
        <v>605</v>
      </c>
      <c r="G161" s="231"/>
      <c r="H161" s="235">
        <v>6.3</v>
      </c>
      <c r="I161" s="231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168</v>
      </c>
      <c r="AU161" s="240" t="s">
        <v>84</v>
      </c>
      <c r="AV161" s="13" t="s">
        <v>84</v>
      </c>
      <c r="AW161" s="13" t="s">
        <v>32</v>
      </c>
      <c r="AX161" s="13" t="s">
        <v>82</v>
      </c>
      <c r="AY161" s="240" t="s">
        <v>160</v>
      </c>
    </row>
    <row r="162" spans="1:51" s="14" customFormat="1" ht="12">
      <c r="A162" s="14"/>
      <c r="B162" s="244"/>
      <c r="C162" s="245"/>
      <c r="D162" s="232" t="s">
        <v>168</v>
      </c>
      <c r="E162" s="246" t="s">
        <v>1</v>
      </c>
      <c r="F162" s="247" t="s">
        <v>583</v>
      </c>
      <c r="G162" s="245"/>
      <c r="H162" s="246" t="s">
        <v>1</v>
      </c>
      <c r="I162" s="245"/>
      <c r="J162" s="245"/>
      <c r="K162" s="245"/>
      <c r="L162" s="248"/>
      <c r="M162" s="249"/>
      <c r="N162" s="250"/>
      <c r="O162" s="250"/>
      <c r="P162" s="250"/>
      <c r="Q162" s="250"/>
      <c r="R162" s="250"/>
      <c r="S162" s="250"/>
      <c r="T162" s="25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2" t="s">
        <v>168</v>
      </c>
      <c r="AU162" s="252" t="s">
        <v>84</v>
      </c>
      <c r="AV162" s="14" t="s">
        <v>82</v>
      </c>
      <c r="AW162" s="14" t="s">
        <v>32</v>
      </c>
      <c r="AX162" s="14" t="s">
        <v>75</v>
      </c>
      <c r="AY162" s="252" t="s">
        <v>160</v>
      </c>
    </row>
    <row r="163" spans="1:63" s="12" customFormat="1" ht="22.8" customHeight="1">
      <c r="A163" s="12"/>
      <c r="B163" s="203"/>
      <c r="C163" s="204"/>
      <c r="D163" s="205" t="s">
        <v>74</v>
      </c>
      <c r="E163" s="216" t="s">
        <v>257</v>
      </c>
      <c r="F163" s="216" t="s">
        <v>606</v>
      </c>
      <c r="G163" s="204"/>
      <c r="H163" s="204"/>
      <c r="I163" s="204"/>
      <c r="J163" s="217">
        <f>BK163</f>
        <v>58361.259999999995</v>
      </c>
      <c r="K163" s="204"/>
      <c r="L163" s="208"/>
      <c r="M163" s="209"/>
      <c r="N163" s="210"/>
      <c r="O163" s="210"/>
      <c r="P163" s="211">
        <f>SUM(P164:P202)</f>
        <v>35.2948</v>
      </c>
      <c r="Q163" s="210"/>
      <c r="R163" s="211">
        <f>SUM(R164:R202)</f>
        <v>0.8701798000000001</v>
      </c>
      <c r="S163" s="210"/>
      <c r="T163" s="212">
        <f>SUM(T164:T202)</f>
        <v>0.3225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3" t="s">
        <v>82</v>
      </c>
      <c r="AT163" s="214" t="s">
        <v>74</v>
      </c>
      <c r="AU163" s="214" t="s">
        <v>82</v>
      </c>
      <c r="AY163" s="213" t="s">
        <v>160</v>
      </c>
      <c r="BK163" s="215">
        <f>SUM(BK164:BK202)</f>
        <v>58361.259999999995</v>
      </c>
    </row>
    <row r="164" spans="1:65" s="2" customFormat="1" ht="21.75" customHeight="1">
      <c r="A164" s="32"/>
      <c r="B164" s="33"/>
      <c r="C164" s="218" t="s">
        <v>434</v>
      </c>
      <c r="D164" s="218" t="s">
        <v>162</v>
      </c>
      <c r="E164" s="219" t="s">
        <v>607</v>
      </c>
      <c r="F164" s="220" t="s">
        <v>608</v>
      </c>
      <c r="G164" s="221" t="s">
        <v>172</v>
      </c>
      <c r="H164" s="222">
        <v>14</v>
      </c>
      <c r="I164" s="223">
        <v>832</v>
      </c>
      <c r="J164" s="223">
        <f>ROUND(I164*H164,2)</f>
        <v>11648</v>
      </c>
      <c r="K164" s="220" t="s">
        <v>1</v>
      </c>
      <c r="L164" s="38"/>
      <c r="M164" s="224" t="s">
        <v>1</v>
      </c>
      <c r="N164" s="225" t="s">
        <v>40</v>
      </c>
      <c r="O164" s="226">
        <v>1.286</v>
      </c>
      <c r="P164" s="226">
        <f>O164*H164</f>
        <v>18.004</v>
      </c>
      <c r="Q164" s="226">
        <v>0.00154</v>
      </c>
      <c r="R164" s="226">
        <f>Q164*H164</f>
        <v>0.02156</v>
      </c>
      <c r="S164" s="226">
        <v>0</v>
      </c>
      <c r="T164" s="227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28" t="s">
        <v>166</v>
      </c>
      <c r="AT164" s="228" t="s">
        <v>162</v>
      </c>
      <c r="AU164" s="228" t="s">
        <v>84</v>
      </c>
      <c r="AY164" s="17" t="s">
        <v>160</v>
      </c>
      <c r="BE164" s="229">
        <f>IF(N164="základní",J164,0)</f>
        <v>11648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7" t="s">
        <v>82</v>
      </c>
      <c r="BK164" s="229">
        <f>ROUND(I164*H164,2)</f>
        <v>11648</v>
      </c>
      <c r="BL164" s="17" t="s">
        <v>166</v>
      </c>
      <c r="BM164" s="228" t="s">
        <v>609</v>
      </c>
    </row>
    <row r="165" spans="1:51" s="13" customFormat="1" ht="12">
      <c r="A165" s="13"/>
      <c r="B165" s="230"/>
      <c r="C165" s="231"/>
      <c r="D165" s="232" t="s">
        <v>168</v>
      </c>
      <c r="E165" s="233" t="s">
        <v>1</v>
      </c>
      <c r="F165" s="234" t="s">
        <v>297</v>
      </c>
      <c r="G165" s="231"/>
      <c r="H165" s="235">
        <v>14</v>
      </c>
      <c r="I165" s="231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0" t="s">
        <v>168</v>
      </c>
      <c r="AU165" s="240" t="s">
        <v>84</v>
      </c>
      <c r="AV165" s="13" t="s">
        <v>84</v>
      </c>
      <c r="AW165" s="13" t="s">
        <v>32</v>
      </c>
      <c r="AX165" s="13" t="s">
        <v>82</v>
      </c>
      <c r="AY165" s="240" t="s">
        <v>160</v>
      </c>
    </row>
    <row r="166" spans="1:51" s="14" customFormat="1" ht="12">
      <c r="A166" s="14"/>
      <c r="B166" s="244"/>
      <c r="C166" s="245"/>
      <c r="D166" s="232" t="s">
        <v>168</v>
      </c>
      <c r="E166" s="246" t="s">
        <v>1</v>
      </c>
      <c r="F166" s="247" t="s">
        <v>610</v>
      </c>
      <c r="G166" s="245"/>
      <c r="H166" s="246" t="s">
        <v>1</v>
      </c>
      <c r="I166" s="245"/>
      <c r="J166" s="245"/>
      <c r="K166" s="245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168</v>
      </c>
      <c r="AU166" s="252" t="s">
        <v>84</v>
      </c>
      <c r="AV166" s="14" t="s">
        <v>82</v>
      </c>
      <c r="AW166" s="14" t="s">
        <v>32</v>
      </c>
      <c r="AX166" s="14" t="s">
        <v>75</v>
      </c>
      <c r="AY166" s="252" t="s">
        <v>160</v>
      </c>
    </row>
    <row r="167" spans="1:65" s="2" customFormat="1" ht="21.75" customHeight="1">
      <c r="A167" s="32"/>
      <c r="B167" s="33"/>
      <c r="C167" s="270" t="s">
        <v>611</v>
      </c>
      <c r="D167" s="270" t="s">
        <v>612</v>
      </c>
      <c r="E167" s="271" t="s">
        <v>613</v>
      </c>
      <c r="F167" s="272" t="s">
        <v>614</v>
      </c>
      <c r="G167" s="273" t="s">
        <v>172</v>
      </c>
      <c r="H167" s="274">
        <v>14</v>
      </c>
      <c r="I167" s="275">
        <v>1128.32</v>
      </c>
      <c r="J167" s="275">
        <f>ROUND(I167*H167,2)</f>
        <v>15796.48</v>
      </c>
      <c r="K167" s="272" t="s">
        <v>1</v>
      </c>
      <c r="L167" s="276"/>
      <c r="M167" s="277" t="s">
        <v>1</v>
      </c>
      <c r="N167" s="278" t="s">
        <v>40</v>
      </c>
      <c r="O167" s="226">
        <v>0</v>
      </c>
      <c r="P167" s="226">
        <f>O167*H167</f>
        <v>0</v>
      </c>
      <c r="Q167" s="226">
        <v>0.0403</v>
      </c>
      <c r="R167" s="226">
        <f>Q167*H167</f>
        <v>0.5642</v>
      </c>
      <c r="S167" s="226">
        <v>0</v>
      </c>
      <c r="T167" s="227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28" t="s">
        <v>257</v>
      </c>
      <c r="AT167" s="228" t="s">
        <v>612</v>
      </c>
      <c r="AU167" s="228" t="s">
        <v>84</v>
      </c>
      <c r="AY167" s="17" t="s">
        <v>160</v>
      </c>
      <c r="BE167" s="229">
        <f>IF(N167="základní",J167,0)</f>
        <v>15796.48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7" t="s">
        <v>82</v>
      </c>
      <c r="BK167" s="229">
        <f>ROUND(I167*H167,2)</f>
        <v>15796.48</v>
      </c>
      <c r="BL167" s="17" t="s">
        <v>166</v>
      </c>
      <c r="BM167" s="228" t="s">
        <v>615</v>
      </c>
    </row>
    <row r="168" spans="1:65" s="2" customFormat="1" ht="21.75" customHeight="1">
      <c r="A168" s="32"/>
      <c r="B168" s="33"/>
      <c r="C168" s="218" t="s">
        <v>205</v>
      </c>
      <c r="D168" s="218" t="s">
        <v>162</v>
      </c>
      <c r="E168" s="219" t="s">
        <v>616</v>
      </c>
      <c r="F168" s="220" t="s">
        <v>617</v>
      </c>
      <c r="G168" s="221" t="s">
        <v>172</v>
      </c>
      <c r="H168" s="222">
        <v>22</v>
      </c>
      <c r="I168" s="223">
        <v>138</v>
      </c>
      <c r="J168" s="223">
        <f>ROUND(I168*H168,2)</f>
        <v>3036</v>
      </c>
      <c r="K168" s="220" t="s">
        <v>173</v>
      </c>
      <c r="L168" s="38"/>
      <c r="M168" s="224" t="s">
        <v>1</v>
      </c>
      <c r="N168" s="225" t="s">
        <v>40</v>
      </c>
      <c r="O168" s="226">
        <v>0.292</v>
      </c>
      <c r="P168" s="226">
        <f>O168*H168</f>
        <v>6.4239999999999995</v>
      </c>
      <c r="Q168" s="226">
        <v>1E-05</v>
      </c>
      <c r="R168" s="226">
        <f>Q168*H168</f>
        <v>0.00022</v>
      </c>
      <c r="S168" s="226">
        <v>0</v>
      </c>
      <c r="T168" s="227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28" t="s">
        <v>166</v>
      </c>
      <c r="AT168" s="228" t="s">
        <v>162</v>
      </c>
      <c r="AU168" s="228" t="s">
        <v>84</v>
      </c>
      <c r="AY168" s="17" t="s">
        <v>160</v>
      </c>
      <c r="BE168" s="229">
        <f>IF(N168="základní",J168,0)</f>
        <v>3036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7" t="s">
        <v>82</v>
      </c>
      <c r="BK168" s="229">
        <f>ROUND(I168*H168,2)</f>
        <v>3036</v>
      </c>
      <c r="BL168" s="17" t="s">
        <v>166</v>
      </c>
      <c r="BM168" s="228" t="s">
        <v>618</v>
      </c>
    </row>
    <row r="169" spans="1:47" s="2" customFormat="1" ht="12">
      <c r="A169" s="32"/>
      <c r="B169" s="33"/>
      <c r="C169" s="34"/>
      <c r="D169" s="232" t="s">
        <v>175</v>
      </c>
      <c r="E169" s="34"/>
      <c r="F169" s="241" t="s">
        <v>619</v>
      </c>
      <c r="G169" s="34"/>
      <c r="H169" s="34"/>
      <c r="I169" s="34"/>
      <c r="J169" s="34"/>
      <c r="K169" s="34"/>
      <c r="L169" s="38"/>
      <c r="M169" s="242"/>
      <c r="N169" s="243"/>
      <c r="O169" s="84"/>
      <c r="P169" s="84"/>
      <c r="Q169" s="84"/>
      <c r="R169" s="84"/>
      <c r="S169" s="84"/>
      <c r="T169" s="85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175</v>
      </c>
      <c r="AU169" s="17" t="s">
        <v>84</v>
      </c>
    </row>
    <row r="170" spans="1:51" s="13" customFormat="1" ht="12">
      <c r="A170" s="13"/>
      <c r="B170" s="230"/>
      <c r="C170" s="231"/>
      <c r="D170" s="232" t="s">
        <v>168</v>
      </c>
      <c r="E170" s="233" t="s">
        <v>1</v>
      </c>
      <c r="F170" s="234" t="s">
        <v>434</v>
      </c>
      <c r="G170" s="231"/>
      <c r="H170" s="235">
        <v>22</v>
      </c>
      <c r="I170" s="231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0" t="s">
        <v>168</v>
      </c>
      <c r="AU170" s="240" t="s">
        <v>84</v>
      </c>
      <c r="AV170" s="13" t="s">
        <v>84</v>
      </c>
      <c r="AW170" s="13" t="s">
        <v>32</v>
      </c>
      <c r="AX170" s="13" t="s">
        <v>82</v>
      </c>
      <c r="AY170" s="240" t="s">
        <v>160</v>
      </c>
    </row>
    <row r="171" spans="1:51" s="14" customFormat="1" ht="12">
      <c r="A171" s="14"/>
      <c r="B171" s="244"/>
      <c r="C171" s="245"/>
      <c r="D171" s="232" t="s">
        <v>168</v>
      </c>
      <c r="E171" s="246" t="s">
        <v>1</v>
      </c>
      <c r="F171" s="247" t="s">
        <v>583</v>
      </c>
      <c r="G171" s="245"/>
      <c r="H171" s="246" t="s">
        <v>1</v>
      </c>
      <c r="I171" s="245"/>
      <c r="J171" s="245"/>
      <c r="K171" s="245"/>
      <c r="L171" s="248"/>
      <c r="M171" s="249"/>
      <c r="N171" s="250"/>
      <c r="O171" s="250"/>
      <c r="P171" s="250"/>
      <c r="Q171" s="250"/>
      <c r="R171" s="250"/>
      <c r="S171" s="250"/>
      <c r="T171" s="25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2" t="s">
        <v>168</v>
      </c>
      <c r="AU171" s="252" t="s">
        <v>84</v>
      </c>
      <c r="AV171" s="14" t="s">
        <v>82</v>
      </c>
      <c r="AW171" s="14" t="s">
        <v>32</v>
      </c>
      <c r="AX171" s="14" t="s">
        <v>75</v>
      </c>
      <c r="AY171" s="252" t="s">
        <v>160</v>
      </c>
    </row>
    <row r="172" spans="1:65" s="2" customFormat="1" ht="16.5" customHeight="1">
      <c r="A172" s="32"/>
      <c r="B172" s="33"/>
      <c r="C172" s="270" t="s">
        <v>272</v>
      </c>
      <c r="D172" s="270" t="s">
        <v>612</v>
      </c>
      <c r="E172" s="271" t="s">
        <v>620</v>
      </c>
      <c r="F172" s="272" t="s">
        <v>621</v>
      </c>
      <c r="G172" s="273" t="s">
        <v>172</v>
      </c>
      <c r="H172" s="274">
        <v>22.66</v>
      </c>
      <c r="I172" s="275">
        <v>245</v>
      </c>
      <c r="J172" s="275">
        <f>ROUND(I172*H172,2)</f>
        <v>5551.7</v>
      </c>
      <c r="K172" s="272" t="s">
        <v>173</v>
      </c>
      <c r="L172" s="276"/>
      <c r="M172" s="277" t="s">
        <v>1</v>
      </c>
      <c r="N172" s="278" t="s">
        <v>40</v>
      </c>
      <c r="O172" s="226">
        <v>0</v>
      </c>
      <c r="P172" s="226">
        <f>O172*H172</f>
        <v>0</v>
      </c>
      <c r="Q172" s="226">
        <v>0.01198</v>
      </c>
      <c r="R172" s="226">
        <f>Q172*H172</f>
        <v>0.2714668</v>
      </c>
      <c r="S172" s="226">
        <v>0</v>
      </c>
      <c r="T172" s="227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28" t="s">
        <v>257</v>
      </c>
      <c r="AT172" s="228" t="s">
        <v>612</v>
      </c>
      <c r="AU172" s="228" t="s">
        <v>84</v>
      </c>
      <c r="AY172" s="17" t="s">
        <v>160</v>
      </c>
      <c r="BE172" s="229">
        <f>IF(N172="základní",J172,0)</f>
        <v>5551.7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7" t="s">
        <v>82</v>
      </c>
      <c r="BK172" s="229">
        <f>ROUND(I172*H172,2)</f>
        <v>5551.7</v>
      </c>
      <c r="BL172" s="17" t="s">
        <v>166</v>
      </c>
      <c r="BM172" s="228" t="s">
        <v>622</v>
      </c>
    </row>
    <row r="173" spans="1:47" s="2" customFormat="1" ht="12">
      <c r="A173" s="32"/>
      <c r="B173" s="33"/>
      <c r="C173" s="34"/>
      <c r="D173" s="232" t="s">
        <v>175</v>
      </c>
      <c r="E173" s="34"/>
      <c r="F173" s="241" t="s">
        <v>621</v>
      </c>
      <c r="G173" s="34"/>
      <c r="H173" s="34"/>
      <c r="I173" s="34"/>
      <c r="J173" s="34"/>
      <c r="K173" s="34"/>
      <c r="L173" s="38"/>
      <c r="M173" s="242"/>
      <c r="N173" s="243"/>
      <c r="O173" s="84"/>
      <c r="P173" s="84"/>
      <c r="Q173" s="84"/>
      <c r="R173" s="84"/>
      <c r="S173" s="84"/>
      <c r="T173" s="85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175</v>
      </c>
      <c r="AU173" s="17" t="s">
        <v>84</v>
      </c>
    </row>
    <row r="174" spans="1:51" s="13" customFormat="1" ht="12">
      <c r="A174" s="13"/>
      <c r="B174" s="230"/>
      <c r="C174" s="231"/>
      <c r="D174" s="232" t="s">
        <v>168</v>
      </c>
      <c r="E174" s="231"/>
      <c r="F174" s="234" t="s">
        <v>623</v>
      </c>
      <c r="G174" s="231"/>
      <c r="H174" s="235">
        <v>22.66</v>
      </c>
      <c r="I174" s="231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0" t="s">
        <v>168</v>
      </c>
      <c r="AU174" s="240" t="s">
        <v>84</v>
      </c>
      <c r="AV174" s="13" t="s">
        <v>84</v>
      </c>
      <c r="AW174" s="13" t="s">
        <v>4</v>
      </c>
      <c r="AX174" s="13" t="s">
        <v>82</v>
      </c>
      <c r="AY174" s="240" t="s">
        <v>160</v>
      </c>
    </row>
    <row r="175" spans="1:65" s="2" customFormat="1" ht="21.75" customHeight="1">
      <c r="A175" s="32"/>
      <c r="B175" s="33"/>
      <c r="C175" s="218" t="s">
        <v>279</v>
      </c>
      <c r="D175" s="218" t="s">
        <v>162</v>
      </c>
      <c r="E175" s="219" t="s">
        <v>624</v>
      </c>
      <c r="F175" s="220" t="s">
        <v>625</v>
      </c>
      <c r="G175" s="221" t="s">
        <v>172</v>
      </c>
      <c r="H175" s="222">
        <v>21.5</v>
      </c>
      <c r="I175" s="223">
        <v>69.9</v>
      </c>
      <c r="J175" s="223">
        <f>ROUND(I175*H175,2)</f>
        <v>1502.85</v>
      </c>
      <c r="K175" s="220" t="s">
        <v>173</v>
      </c>
      <c r="L175" s="38"/>
      <c r="M175" s="224" t="s">
        <v>1</v>
      </c>
      <c r="N175" s="225" t="s">
        <v>40</v>
      </c>
      <c r="O175" s="226">
        <v>0.06</v>
      </c>
      <c r="P175" s="226">
        <f>O175*H175</f>
        <v>1.29</v>
      </c>
      <c r="Q175" s="226">
        <v>0</v>
      </c>
      <c r="R175" s="226">
        <f>Q175*H175</f>
        <v>0</v>
      </c>
      <c r="S175" s="226">
        <v>0.015</v>
      </c>
      <c r="T175" s="227">
        <f>S175*H175</f>
        <v>0.3225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28" t="s">
        <v>166</v>
      </c>
      <c r="AT175" s="228" t="s">
        <v>162</v>
      </c>
      <c r="AU175" s="228" t="s">
        <v>84</v>
      </c>
      <c r="AY175" s="17" t="s">
        <v>160</v>
      </c>
      <c r="BE175" s="229">
        <f>IF(N175="základní",J175,0)</f>
        <v>1502.85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7" t="s">
        <v>82</v>
      </c>
      <c r="BK175" s="229">
        <f>ROUND(I175*H175,2)</f>
        <v>1502.85</v>
      </c>
      <c r="BL175" s="17" t="s">
        <v>166</v>
      </c>
      <c r="BM175" s="228" t="s">
        <v>626</v>
      </c>
    </row>
    <row r="176" spans="1:47" s="2" customFormat="1" ht="12">
      <c r="A176" s="32"/>
      <c r="B176" s="33"/>
      <c r="C176" s="34"/>
      <c r="D176" s="232" t="s">
        <v>175</v>
      </c>
      <c r="E176" s="34"/>
      <c r="F176" s="241" t="s">
        <v>627</v>
      </c>
      <c r="G176" s="34"/>
      <c r="H176" s="34"/>
      <c r="I176" s="34"/>
      <c r="J176" s="34"/>
      <c r="K176" s="34"/>
      <c r="L176" s="38"/>
      <c r="M176" s="242"/>
      <c r="N176" s="243"/>
      <c r="O176" s="84"/>
      <c r="P176" s="84"/>
      <c r="Q176" s="84"/>
      <c r="R176" s="84"/>
      <c r="S176" s="84"/>
      <c r="T176" s="85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175</v>
      </c>
      <c r="AU176" s="17" t="s">
        <v>84</v>
      </c>
    </row>
    <row r="177" spans="1:51" s="13" customFormat="1" ht="12">
      <c r="A177" s="13"/>
      <c r="B177" s="230"/>
      <c r="C177" s="231"/>
      <c r="D177" s="232" t="s">
        <v>168</v>
      </c>
      <c r="E177" s="233" t="s">
        <v>1</v>
      </c>
      <c r="F177" s="234" t="s">
        <v>628</v>
      </c>
      <c r="G177" s="231"/>
      <c r="H177" s="235">
        <v>21.5</v>
      </c>
      <c r="I177" s="231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0" t="s">
        <v>168</v>
      </c>
      <c r="AU177" s="240" t="s">
        <v>84</v>
      </c>
      <c r="AV177" s="13" t="s">
        <v>84</v>
      </c>
      <c r="AW177" s="13" t="s">
        <v>32</v>
      </c>
      <c r="AX177" s="13" t="s">
        <v>82</v>
      </c>
      <c r="AY177" s="240" t="s">
        <v>160</v>
      </c>
    </row>
    <row r="178" spans="1:51" s="14" customFormat="1" ht="12">
      <c r="A178" s="14"/>
      <c r="B178" s="244"/>
      <c r="C178" s="245"/>
      <c r="D178" s="232" t="s">
        <v>168</v>
      </c>
      <c r="E178" s="246" t="s">
        <v>1</v>
      </c>
      <c r="F178" s="247" t="s">
        <v>629</v>
      </c>
      <c r="G178" s="245"/>
      <c r="H178" s="246" t="s">
        <v>1</v>
      </c>
      <c r="I178" s="245"/>
      <c r="J178" s="245"/>
      <c r="K178" s="245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168</v>
      </c>
      <c r="AU178" s="252" t="s">
        <v>84</v>
      </c>
      <c r="AV178" s="14" t="s">
        <v>82</v>
      </c>
      <c r="AW178" s="14" t="s">
        <v>32</v>
      </c>
      <c r="AX178" s="14" t="s">
        <v>75</v>
      </c>
      <c r="AY178" s="252" t="s">
        <v>160</v>
      </c>
    </row>
    <row r="179" spans="1:65" s="2" customFormat="1" ht="21.75" customHeight="1">
      <c r="A179" s="32"/>
      <c r="B179" s="33"/>
      <c r="C179" s="218" t="s">
        <v>285</v>
      </c>
      <c r="D179" s="218" t="s">
        <v>162</v>
      </c>
      <c r="E179" s="219" t="s">
        <v>630</v>
      </c>
      <c r="F179" s="220" t="s">
        <v>631</v>
      </c>
      <c r="G179" s="221" t="s">
        <v>632</v>
      </c>
      <c r="H179" s="222">
        <v>2</v>
      </c>
      <c r="I179" s="223">
        <v>380</v>
      </c>
      <c r="J179" s="223">
        <f>ROUND(I179*H179,2)</f>
        <v>760</v>
      </c>
      <c r="K179" s="220" t="s">
        <v>173</v>
      </c>
      <c r="L179" s="38"/>
      <c r="M179" s="224" t="s">
        <v>1</v>
      </c>
      <c r="N179" s="225" t="s">
        <v>40</v>
      </c>
      <c r="O179" s="226">
        <v>0.904</v>
      </c>
      <c r="P179" s="226">
        <f>O179*H179</f>
        <v>1.808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28" t="s">
        <v>166</v>
      </c>
      <c r="AT179" s="228" t="s">
        <v>162</v>
      </c>
      <c r="AU179" s="228" t="s">
        <v>84</v>
      </c>
      <c r="AY179" s="17" t="s">
        <v>160</v>
      </c>
      <c r="BE179" s="229">
        <f>IF(N179="základní",J179,0)</f>
        <v>760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7" t="s">
        <v>82</v>
      </c>
      <c r="BK179" s="229">
        <f>ROUND(I179*H179,2)</f>
        <v>760</v>
      </c>
      <c r="BL179" s="17" t="s">
        <v>166</v>
      </c>
      <c r="BM179" s="228" t="s">
        <v>633</v>
      </c>
    </row>
    <row r="180" spans="1:47" s="2" customFormat="1" ht="12">
      <c r="A180" s="32"/>
      <c r="B180" s="33"/>
      <c r="C180" s="34"/>
      <c r="D180" s="232" t="s">
        <v>175</v>
      </c>
      <c r="E180" s="34"/>
      <c r="F180" s="241" t="s">
        <v>634</v>
      </c>
      <c r="G180" s="34"/>
      <c r="H180" s="34"/>
      <c r="I180" s="34"/>
      <c r="J180" s="34"/>
      <c r="K180" s="34"/>
      <c r="L180" s="38"/>
      <c r="M180" s="242"/>
      <c r="N180" s="243"/>
      <c r="O180" s="84"/>
      <c r="P180" s="84"/>
      <c r="Q180" s="84"/>
      <c r="R180" s="84"/>
      <c r="S180" s="84"/>
      <c r="T180" s="85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175</v>
      </c>
      <c r="AU180" s="17" t="s">
        <v>84</v>
      </c>
    </row>
    <row r="181" spans="1:51" s="13" customFormat="1" ht="12">
      <c r="A181" s="13"/>
      <c r="B181" s="230"/>
      <c r="C181" s="231"/>
      <c r="D181" s="232" t="s">
        <v>168</v>
      </c>
      <c r="E181" s="233" t="s">
        <v>1</v>
      </c>
      <c r="F181" s="234" t="s">
        <v>84</v>
      </c>
      <c r="G181" s="231"/>
      <c r="H181" s="235">
        <v>2</v>
      </c>
      <c r="I181" s="231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0" t="s">
        <v>168</v>
      </c>
      <c r="AU181" s="240" t="s">
        <v>84</v>
      </c>
      <c r="AV181" s="13" t="s">
        <v>84</v>
      </c>
      <c r="AW181" s="13" t="s">
        <v>32</v>
      </c>
      <c r="AX181" s="13" t="s">
        <v>82</v>
      </c>
      <c r="AY181" s="240" t="s">
        <v>160</v>
      </c>
    </row>
    <row r="182" spans="1:51" s="14" customFormat="1" ht="12">
      <c r="A182" s="14"/>
      <c r="B182" s="244"/>
      <c r="C182" s="245"/>
      <c r="D182" s="232" t="s">
        <v>168</v>
      </c>
      <c r="E182" s="246" t="s">
        <v>1</v>
      </c>
      <c r="F182" s="247" t="s">
        <v>583</v>
      </c>
      <c r="G182" s="245"/>
      <c r="H182" s="246" t="s">
        <v>1</v>
      </c>
      <c r="I182" s="245"/>
      <c r="J182" s="245"/>
      <c r="K182" s="245"/>
      <c r="L182" s="248"/>
      <c r="M182" s="249"/>
      <c r="N182" s="250"/>
      <c r="O182" s="250"/>
      <c r="P182" s="250"/>
      <c r="Q182" s="250"/>
      <c r="R182" s="250"/>
      <c r="S182" s="250"/>
      <c r="T182" s="25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2" t="s">
        <v>168</v>
      </c>
      <c r="AU182" s="252" t="s">
        <v>84</v>
      </c>
      <c r="AV182" s="14" t="s">
        <v>82</v>
      </c>
      <c r="AW182" s="14" t="s">
        <v>32</v>
      </c>
      <c r="AX182" s="14" t="s">
        <v>75</v>
      </c>
      <c r="AY182" s="252" t="s">
        <v>160</v>
      </c>
    </row>
    <row r="183" spans="1:65" s="2" customFormat="1" ht="21.75" customHeight="1">
      <c r="A183" s="32"/>
      <c r="B183" s="33"/>
      <c r="C183" s="270" t="s">
        <v>291</v>
      </c>
      <c r="D183" s="270" t="s">
        <v>612</v>
      </c>
      <c r="E183" s="271" t="s">
        <v>635</v>
      </c>
      <c r="F183" s="272" t="s">
        <v>636</v>
      </c>
      <c r="G183" s="273" t="s">
        <v>632</v>
      </c>
      <c r="H183" s="274">
        <v>2</v>
      </c>
      <c r="I183" s="275">
        <v>470</v>
      </c>
      <c r="J183" s="275">
        <f>ROUND(I183*H183,2)</f>
        <v>940</v>
      </c>
      <c r="K183" s="272" t="s">
        <v>173</v>
      </c>
      <c r="L183" s="276"/>
      <c r="M183" s="277" t="s">
        <v>1</v>
      </c>
      <c r="N183" s="278" t="s">
        <v>40</v>
      </c>
      <c r="O183" s="226">
        <v>0</v>
      </c>
      <c r="P183" s="226">
        <f>O183*H183</f>
        <v>0</v>
      </c>
      <c r="Q183" s="226">
        <v>0.00272</v>
      </c>
      <c r="R183" s="226">
        <f>Q183*H183</f>
        <v>0.00544</v>
      </c>
      <c r="S183" s="226">
        <v>0</v>
      </c>
      <c r="T183" s="22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28" t="s">
        <v>257</v>
      </c>
      <c r="AT183" s="228" t="s">
        <v>612</v>
      </c>
      <c r="AU183" s="228" t="s">
        <v>84</v>
      </c>
      <c r="AY183" s="17" t="s">
        <v>160</v>
      </c>
      <c r="BE183" s="229">
        <f>IF(N183="základní",J183,0)</f>
        <v>940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7" t="s">
        <v>82</v>
      </c>
      <c r="BK183" s="229">
        <f>ROUND(I183*H183,2)</f>
        <v>940</v>
      </c>
      <c r="BL183" s="17" t="s">
        <v>166</v>
      </c>
      <c r="BM183" s="228" t="s">
        <v>637</v>
      </c>
    </row>
    <row r="184" spans="1:47" s="2" customFormat="1" ht="12">
      <c r="A184" s="32"/>
      <c r="B184" s="33"/>
      <c r="C184" s="34"/>
      <c r="D184" s="232" t="s">
        <v>175</v>
      </c>
      <c r="E184" s="34"/>
      <c r="F184" s="241" t="s">
        <v>636</v>
      </c>
      <c r="G184" s="34"/>
      <c r="H184" s="34"/>
      <c r="I184" s="34"/>
      <c r="J184" s="34"/>
      <c r="K184" s="34"/>
      <c r="L184" s="38"/>
      <c r="M184" s="242"/>
      <c r="N184" s="243"/>
      <c r="O184" s="84"/>
      <c r="P184" s="84"/>
      <c r="Q184" s="84"/>
      <c r="R184" s="84"/>
      <c r="S184" s="84"/>
      <c r="T184" s="85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175</v>
      </c>
      <c r="AU184" s="17" t="s">
        <v>84</v>
      </c>
    </row>
    <row r="185" spans="1:65" s="2" customFormat="1" ht="16.5" customHeight="1">
      <c r="A185" s="32"/>
      <c r="B185" s="33"/>
      <c r="C185" s="218" t="s">
        <v>297</v>
      </c>
      <c r="D185" s="218" t="s">
        <v>162</v>
      </c>
      <c r="E185" s="219" t="s">
        <v>638</v>
      </c>
      <c r="F185" s="220" t="s">
        <v>639</v>
      </c>
      <c r="G185" s="221" t="s">
        <v>632</v>
      </c>
      <c r="H185" s="222">
        <v>7</v>
      </c>
      <c r="I185" s="223">
        <v>359</v>
      </c>
      <c r="J185" s="223">
        <f>ROUND(I185*H185,2)</f>
        <v>2513</v>
      </c>
      <c r="K185" s="220" t="s">
        <v>1</v>
      </c>
      <c r="L185" s="38"/>
      <c r="M185" s="224" t="s">
        <v>1</v>
      </c>
      <c r="N185" s="225" t="s">
        <v>40</v>
      </c>
      <c r="O185" s="226">
        <v>0.832</v>
      </c>
      <c r="P185" s="226">
        <f>O185*H185</f>
        <v>5.824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28" t="s">
        <v>166</v>
      </c>
      <c r="AT185" s="228" t="s">
        <v>162</v>
      </c>
      <c r="AU185" s="228" t="s">
        <v>84</v>
      </c>
      <c r="AY185" s="17" t="s">
        <v>160</v>
      </c>
      <c r="BE185" s="229">
        <f>IF(N185="základní",J185,0)</f>
        <v>2513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7" t="s">
        <v>82</v>
      </c>
      <c r="BK185" s="229">
        <f>ROUND(I185*H185,2)</f>
        <v>2513</v>
      </c>
      <c r="BL185" s="17" t="s">
        <v>166</v>
      </c>
      <c r="BM185" s="228" t="s">
        <v>640</v>
      </c>
    </row>
    <row r="186" spans="1:65" s="2" customFormat="1" ht="16.5" customHeight="1">
      <c r="A186" s="32"/>
      <c r="B186" s="33"/>
      <c r="C186" s="270" t="s">
        <v>8</v>
      </c>
      <c r="D186" s="270" t="s">
        <v>612</v>
      </c>
      <c r="E186" s="271" t="s">
        <v>641</v>
      </c>
      <c r="F186" s="272" t="s">
        <v>642</v>
      </c>
      <c r="G186" s="273" t="s">
        <v>643</v>
      </c>
      <c r="H186" s="274">
        <v>2</v>
      </c>
      <c r="I186" s="275">
        <v>2164</v>
      </c>
      <c r="J186" s="275">
        <f>ROUND(I186*H186,2)</f>
        <v>4328</v>
      </c>
      <c r="K186" s="272" t="s">
        <v>1</v>
      </c>
      <c r="L186" s="276"/>
      <c r="M186" s="277" t="s">
        <v>1</v>
      </c>
      <c r="N186" s="278" t="s">
        <v>40</v>
      </c>
      <c r="O186" s="226">
        <v>0</v>
      </c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28" t="s">
        <v>257</v>
      </c>
      <c r="AT186" s="228" t="s">
        <v>612</v>
      </c>
      <c r="AU186" s="228" t="s">
        <v>84</v>
      </c>
      <c r="AY186" s="17" t="s">
        <v>160</v>
      </c>
      <c r="BE186" s="229">
        <f>IF(N186="základní",J186,0)</f>
        <v>4328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7" t="s">
        <v>82</v>
      </c>
      <c r="BK186" s="229">
        <f>ROUND(I186*H186,2)</f>
        <v>4328</v>
      </c>
      <c r="BL186" s="17" t="s">
        <v>166</v>
      </c>
      <c r="BM186" s="228" t="s">
        <v>644</v>
      </c>
    </row>
    <row r="187" spans="1:51" s="14" customFormat="1" ht="12">
      <c r="A187" s="14"/>
      <c r="B187" s="244"/>
      <c r="C187" s="245"/>
      <c r="D187" s="232" t="s">
        <v>168</v>
      </c>
      <c r="E187" s="246" t="s">
        <v>1</v>
      </c>
      <c r="F187" s="247" t="s">
        <v>583</v>
      </c>
      <c r="G187" s="245"/>
      <c r="H187" s="246" t="s">
        <v>1</v>
      </c>
      <c r="I187" s="245"/>
      <c r="J187" s="245"/>
      <c r="K187" s="245"/>
      <c r="L187" s="248"/>
      <c r="M187" s="249"/>
      <c r="N187" s="250"/>
      <c r="O187" s="250"/>
      <c r="P187" s="250"/>
      <c r="Q187" s="250"/>
      <c r="R187" s="250"/>
      <c r="S187" s="250"/>
      <c r="T187" s="25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2" t="s">
        <v>168</v>
      </c>
      <c r="AU187" s="252" t="s">
        <v>84</v>
      </c>
      <c r="AV187" s="14" t="s">
        <v>82</v>
      </c>
      <c r="AW187" s="14" t="s">
        <v>32</v>
      </c>
      <c r="AX187" s="14" t="s">
        <v>75</v>
      </c>
      <c r="AY187" s="252" t="s">
        <v>160</v>
      </c>
    </row>
    <row r="188" spans="1:51" s="13" customFormat="1" ht="12">
      <c r="A188" s="13"/>
      <c r="B188" s="230"/>
      <c r="C188" s="231"/>
      <c r="D188" s="232" t="s">
        <v>168</v>
      </c>
      <c r="E188" s="233" t="s">
        <v>1</v>
      </c>
      <c r="F188" s="234" t="s">
        <v>84</v>
      </c>
      <c r="G188" s="231"/>
      <c r="H188" s="235">
        <v>2</v>
      </c>
      <c r="I188" s="231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0" t="s">
        <v>168</v>
      </c>
      <c r="AU188" s="240" t="s">
        <v>84</v>
      </c>
      <c r="AV188" s="13" t="s">
        <v>84</v>
      </c>
      <c r="AW188" s="13" t="s">
        <v>32</v>
      </c>
      <c r="AX188" s="13" t="s">
        <v>82</v>
      </c>
      <c r="AY188" s="240" t="s">
        <v>160</v>
      </c>
    </row>
    <row r="189" spans="1:65" s="2" customFormat="1" ht="16.5" customHeight="1">
      <c r="A189" s="32"/>
      <c r="B189" s="33"/>
      <c r="C189" s="270" t="s">
        <v>311</v>
      </c>
      <c r="D189" s="270" t="s">
        <v>612</v>
      </c>
      <c r="E189" s="271" t="s">
        <v>645</v>
      </c>
      <c r="F189" s="272" t="s">
        <v>646</v>
      </c>
      <c r="G189" s="273" t="s">
        <v>643</v>
      </c>
      <c r="H189" s="274">
        <v>3</v>
      </c>
      <c r="I189" s="275">
        <v>2164</v>
      </c>
      <c r="J189" s="275">
        <f>ROUND(I189*H189,2)</f>
        <v>6492</v>
      </c>
      <c r="K189" s="272" t="s">
        <v>1</v>
      </c>
      <c r="L189" s="276"/>
      <c r="M189" s="277" t="s">
        <v>1</v>
      </c>
      <c r="N189" s="278" t="s">
        <v>40</v>
      </c>
      <c r="O189" s="226">
        <v>0</v>
      </c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28" t="s">
        <v>257</v>
      </c>
      <c r="AT189" s="228" t="s">
        <v>612</v>
      </c>
      <c r="AU189" s="228" t="s">
        <v>84</v>
      </c>
      <c r="AY189" s="17" t="s">
        <v>160</v>
      </c>
      <c r="BE189" s="229">
        <f>IF(N189="základní",J189,0)</f>
        <v>6492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7" t="s">
        <v>82</v>
      </c>
      <c r="BK189" s="229">
        <f>ROUND(I189*H189,2)</f>
        <v>6492</v>
      </c>
      <c r="BL189" s="17" t="s">
        <v>166</v>
      </c>
      <c r="BM189" s="228" t="s">
        <v>647</v>
      </c>
    </row>
    <row r="190" spans="1:51" s="14" customFormat="1" ht="12">
      <c r="A190" s="14"/>
      <c r="B190" s="244"/>
      <c r="C190" s="245"/>
      <c r="D190" s="232" t="s">
        <v>168</v>
      </c>
      <c r="E190" s="246" t="s">
        <v>1</v>
      </c>
      <c r="F190" s="247" t="s">
        <v>583</v>
      </c>
      <c r="G190" s="245"/>
      <c r="H190" s="246" t="s">
        <v>1</v>
      </c>
      <c r="I190" s="245"/>
      <c r="J190" s="245"/>
      <c r="K190" s="245"/>
      <c r="L190" s="248"/>
      <c r="M190" s="249"/>
      <c r="N190" s="250"/>
      <c r="O190" s="250"/>
      <c r="P190" s="250"/>
      <c r="Q190" s="250"/>
      <c r="R190" s="250"/>
      <c r="S190" s="250"/>
      <c r="T190" s="25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2" t="s">
        <v>168</v>
      </c>
      <c r="AU190" s="252" t="s">
        <v>84</v>
      </c>
      <c r="AV190" s="14" t="s">
        <v>82</v>
      </c>
      <c r="AW190" s="14" t="s">
        <v>32</v>
      </c>
      <c r="AX190" s="14" t="s">
        <v>75</v>
      </c>
      <c r="AY190" s="252" t="s">
        <v>160</v>
      </c>
    </row>
    <row r="191" spans="1:51" s="13" customFormat="1" ht="12">
      <c r="A191" s="13"/>
      <c r="B191" s="230"/>
      <c r="C191" s="231"/>
      <c r="D191" s="232" t="s">
        <v>168</v>
      </c>
      <c r="E191" s="233" t="s">
        <v>1</v>
      </c>
      <c r="F191" s="234" t="s">
        <v>178</v>
      </c>
      <c r="G191" s="231"/>
      <c r="H191" s="235">
        <v>3</v>
      </c>
      <c r="I191" s="231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168</v>
      </c>
      <c r="AU191" s="240" t="s">
        <v>84</v>
      </c>
      <c r="AV191" s="13" t="s">
        <v>84</v>
      </c>
      <c r="AW191" s="13" t="s">
        <v>32</v>
      </c>
      <c r="AX191" s="13" t="s">
        <v>82</v>
      </c>
      <c r="AY191" s="240" t="s">
        <v>160</v>
      </c>
    </row>
    <row r="192" spans="1:65" s="2" customFormat="1" ht="16.5" customHeight="1">
      <c r="A192" s="32"/>
      <c r="B192" s="33"/>
      <c r="C192" s="270" t="s">
        <v>321</v>
      </c>
      <c r="D192" s="270" t="s">
        <v>612</v>
      </c>
      <c r="E192" s="271" t="s">
        <v>648</v>
      </c>
      <c r="F192" s="272" t="s">
        <v>649</v>
      </c>
      <c r="G192" s="273" t="s">
        <v>643</v>
      </c>
      <c r="H192" s="274">
        <v>2</v>
      </c>
      <c r="I192" s="275">
        <v>2164</v>
      </c>
      <c r="J192" s="275">
        <f>ROUND(I192*H192,2)</f>
        <v>4328</v>
      </c>
      <c r="K192" s="272" t="s">
        <v>1</v>
      </c>
      <c r="L192" s="276"/>
      <c r="M192" s="277" t="s">
        <v>1</v>
      </c>
      <c r="N192" s="278" t="s">
        <v>40</v>
      </c>
      <c r="O192" s="226">
        <v>0</v>
      </c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28" t="s">
        <v>257</v>
      </c>
      <c r="AT192" s="228" t="s">
        <v>612</v>
      </c>
      <c r="AU192" s="228" t="s">
        <v>84</v>
      </c>
      <c r="AY192" s="17" t="s">
        <v>160</v>
      </c>
      <c r="BE192" s="229">
        <f>IF(N192="základní",J192,0)</f>
        <v>4328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7" t="s">
        <v>82</v>
      </c>
      <c r="BK192" s="229">
        <f>ROUND(I192*H192,2)</f>
        <v>4328</v>
      </c>
      <c r="BL192" s="17" t="s">
        <v>166</v>
      </c>
      <c r="BM192" s="228" t="s">
        <v>650</v>
      </c>
    </row>
    <row r="193" spans="1:51" s="14" customFormat="1" ht="12">
      <c r="A193" s="14"/>
      <c r="B193" s="244"/>
      <c r="C193" s="245"/>
      <c r="D193" s="232" t="s">
        <v>168</v>
      </c>
      <c r="E193" s="246" t="s">
        <v>1</v>
      </c>
      <c r="F193" s="247" t="s">
        <v>583</v>
      </c>
      <c r="G193" s="245"/>
      <c r="H193" s="246" t="s">
        <v>1</v>
      </c>
      <c r="I193" s="245"/>
      <c r="J193" s="245"/>
      <c r="K193" s="245"/>
      <c r="L193" s="248"/>
      <c r="M193" s="249"/>
      <c r="N193" s="250"/>
      <c r="O193" s="250"/>
      <c r="P193" s="250"/>
      <c r="Q193" s="250"/>
      <c r="R193" s="250"/>
      <c r="S193" s="250"/>
      <c r="T193" s="25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2" t="s">
        <v>168</v>
      </c>
      <c r="AU193" s="252" t="s">
        <v>84</v>
      </c>
      <c r="AV193" s="14" t="s">
        <v>82</v>
      </c>
      <c r="AW193" s="14" t="s">
        <v>32</v>
      </c>
      <c r="AX193" s="14" t="s">
        <v>75</v>
      </c>
      <c r="AY193" s="252" t="s">
        <v>160</v>
      </c>
    </row>
    <row r="194" spans="1:51" s="13" customFormat="1" ht="12">
      <c r="A194" s="13"/>
      <c r="B194" s="230"/>
      <c r="C194" s="231"/>
      <c r="D194" s="232" t="s">
        <v>168</v>
      </c>
      <c r="E194" s="233" t="s">
        <v>1</v>
      </c>
      <c r="F194" s="234" t="s">
        <v>84</v>
      </c>
      <c r="G194" s="231"/>
      <c r="H194" s="235">
        <v>2</v>
      </c>
      <c r="I194" s="231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0" t="s">
        <v>168</v>
      </c>
      <c r="AU194" s="240" t="s">
        <v>84</v>
      </c>
      <c r="AV194" s="13" t="s">
        <v>84</v>
      </c>
      <c r="AW194" s="13" t="s">
        <v>32</v>
      </c>
      <c r="AX194" s="13" t="s">
        <v>82</v>
      </c>
      <c r="AY194" s="240" t="s">
        <v>160</v>
      </c>
    </row>
    <row r="195" spans="1:65" s="2" customFormat="1" ht="16.5" customHeight="1">
      <c r="A195" s="32"/>
      <c r="B195" s="33"/>
      <c r="C195" s="218" t="s">
        <v>328</v>
      </c>
      <c r="D195" s="218" t="s">
        <v>162</v>
      </c>
      <c r="E195" s="219" t="s">
        <v>651</v>
      </c>
      <c r="F195" s="220" t="s">
        <v>652</v>
      </c>
      <c r="G195" s="221" t="s">
        <v>172</v>
      </c>
      <c r="H195" s="222">
        <v>22.1</v>
      </c>
      <c r="I195" s="223">
        <v>49.8</v>
      </c>
      <c r="J195" s="223">
        <f>ROUND(I195*H195,2)</f>
        <v>1100.58</v>
      </c>
      <c r="K195" s="220" t="s">
        <v>173</v>
      </c>
      <c r="L195" s="38"/>
      <c r="M195" s="224" t="s">
        <v>1</v>
      </c>
      <c r="N195" s="225" t="s">
        <v>40</v>
      </c>
      <c r="O195" s="226">
        <v>0.061</v>
      </c>
      <c r="P195" s="226">
        <f>O195*H195</f>
        <v>1.3481</v>
      </c>
      <c r="Q195" s="226">
        <v>0.0002</v>
      </c>
      <c r="R195" s="226">
        <f>Q195*H195</f>
        <v>0.00442</v>
      </c>
      <c r="S195" s="226">
        <v>0</v>
      </c>
      <c r="T195" s="227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28" t="s">
        <v>166</v>
      </c>
      <c r="AT195" s="228" t="s">
        <v>162</v>
      </c>
      <c r="AU195" s="228" t="s">
        <v>84</v>
      </c>
      <c r="AY195" s="17" t="s">
        <v>160</v>
      </c>
      <c r="BE195" s="229">
        <f>IF(N195="základní",J195,0)</f>
        <v>1100.58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7" t="s">
        <v>82</v>
      </c>
      <c r="BK195" s="229">
        <f>ROUND(I195*H195,2)</f>
        <v>1100.58</v>
      </c>
      <c r="BL195" s="17" t="s">
        <v>166</v>
      </c>
      <c r="BM195" s="228" t="s">
        <v>653</v>
      </c>
    </row>
    <row r="196" spans="1:47" s="2" customFormat="1" ht="12">
      <c r="A196" s="32"/>
      <c r="B196" s="33"/>
      <c r="C196" s="34"/>
      <c r="D196" s="232" t="s">
        <v>175</v>
      </c>
      <c r="E196" s="34"/>
      <c r="F196" s="241" t="s">
        <v>654</v>
      </c>
      <c r="G196" s="34"/>
      <c r="H196" s="34"/>
      <c r="I196" s="34"/>
      <c r="J196" s="34"/>
      <c r="K196" s="34"/>
      <c r="L196" s="38"/>
      <c r="M196" s="242"/>
      <c r="N196" s="243"/>
      <c r="O196" s="84"/>
      <c r="P196" s="84"/>
      <c r="Q196" s="84"/>
      <c r="R196" s="84"/>
      <c r="S196" s="84"/>
      <c r="T196" s="85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175</v>
      </c>
      <c r="AU196" s="17" t="s">
        <v>84</v>
      </c>
    </row>
    <row r="197" spans="1:51" s="13" customFormat="1" ht="12">
      <c r="A197" s="13"/>
      <c r="B197" s="230"/>
      <c r="C197" s="231"/>
      <c r="D197" s="232" t="s">
        <v>168</v>
      </c>
      <c r="E197" s="233" t="s">
        <v>1</v>
      </c>
      <c r="F197" s="234" t="s">
        <v>655</v>
      </c>
      <c r="G197" s="231"/>
      <c r="H197" s="235">
        <v>22.1</v>
      </c>
      <c r="I197" s="231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0" t="s">
        <v>168</v>
      </c>
      <c r="AU197" s="240" t="s">
        <v>84</v>
      </c>
      <c r="AV197" s="13" t="s">
        <v>84</v>
      </c>
      <c r="AW197" s="13" t="s">
        <v>32</v>
      </c>
      <c r="AX197" s="13" t="s">
        <v>82</v>
      </c>
      <c r="AY197" s="240" t="s">
        <v>160</v>
      </c>
    </row>
    <row r="198" spans="1:51" s="14" customFormat="1" ht="12">
      <c r="A198" s="14"/>
      <c r="B198" s="244"/>
      <c r="C198" s="245"/>
      <c r="D198" s="232" t="s">
        <v>168</v>
      </c>
      <c r="E198" s="246" t="s">
        <v>1</v>
      </c>
      <c r="F198" s="247" t="s">
        <v>583</v>
      </c>
      <c r="G198" s="245"/>
      <c r="H198" s="246" t="s">
        <v>1</v>
      </c>
      <c r="I198" s="245"/>
      <c r="J198" s="245"/>
      <c r="K198" s="245"/>
      <c r="L198" s="248"/>
      <c r="M198" s="249"/>
      <c r="N198" s="250"/>
      <c r="O198" s="250"/>
      <c r="P198" s="250"/>
      <c r="Q198" s="250"/>
      <c r="R198" s="250"/>
      <c r="S198" s="250"/>
      <c r="T198" s="25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2" t="s">
        <v>168</v>
      </c>
      <c r="AU198" s="252" t="s">
        <v>84</v>
      </c>
      <c r="AV198" s="14" t="s">
        <v>82</v>
      </c>
      <c r="AW198" s="14" t="s">
        <v>32</v>
      </c>
      <c r="AX198" s="14" t="s">
        <v>75</v>
      </c>
      <c r="AY198" s="252" t="s">
        <v>160</v>
      </c>
    </row>
    <row r="199" spans="1:65" s="2" customFormat="1" ht="16.5" customHeight="1">
      <c r="A199" s="32"/>
      <c r="B199" s="33"/>
      <c r="C199" s="218" t="s">
        <v>337</v>
      </c>
      <c r="D199" s="218" t="s">
        <v>162</v>
      </c>
      <c r="E199" s="219" t="s">
        <v>656</v>
      </c>
      <c r="F199" s="220" t="s">
        <v>657</v>
      </c>
      <c r="G199" s="221" t="s">
        <v>172</v>
      </c>
      <c r="H199" s="222">
        <v>22.1</v>
      </c>
      <c r="I199" s="223">
        <v>16.5</v>
      </c>
      <c r="J199" s="223">
        <f>ROUND(I199*H199,2)</f>
        <v>364.65</v>
      </c>
      <c r="K199" s="220" t="s">
        <v>173</v>
      </c>
      <c r="L199" s="38"/>
      <c r="M199" s="224" t="s">
        <v>1</v>
      </c>
      <c r="N199" s="225" t="s">
        <v>40</v>
      </c>
      <c r="O199" s="226">
        <v>0.027</v>
      </c>
      <c r="P199" s="226">
        <f>O199*H199</f>
        <v>0.5967</v>
      </c>
      <c r="Q199" s="226">
        <v>0.00013</v>
      </c>
      <c r="R199" s="226">
        <f>Q199*H199</f>
        <v>0.002873</v>
      </c>
      <c r="S199" s="226">
        <v>0</v>
      </c>
      <c r="T199" s="227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28" t="s">
        <v>166</v>
      </c>
      <c r="AT199" s="228" t="s">
        <v>162</v>
      </c>
      <c r="AU199" s="228" t="s">
        <v>84</v>
      </c>
      <c r="AY199" s="17" t="s">
        <v>160</v>
      </c>
      <c r="BE199" s="229">
        <f>IF(N199="základní",J199,0)</f>
        <v>364.65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7" t="s">
        <v>82</v>
      </c>
      <c r="BK199" s="229">
        <f>ROUND(I199*H199,2)</f>
        <v>364.65</v>
      </c>
      <c r="BL199" s="17" t="s">
        <v>166</v>
      </c>
      <c r="BM199" s="228" t="s">
        <v>658</v>
      </c>
    </row>
    <row r="200" spans="1:47" s="2" customFormat="1" ht="12">
      <c r="A200" s="32"/>
      <c r="B200" s="33"/>
      <c r="C200" s="34"/>
      <c r="D200" s="232" t="s">
        <v>175</v>
      </c>
      <c r="E200" s="34"/>
      <c r="F200" s="241" t="s">
        <v>659</v>
      </c>
      <c r="G200" s="34"/>
      <c r="H200" s="34"/>
      <c r="I200" s="34"/>
      <c r="J200" s="34"/>
      <c r="K200" s="34"/>
      <c r="L200" s="38"/>
      <c r="M200" s="242"/>
      <c r="N200" s="243"/>
      <c r="O200" s="84"/>
      <c r="P200" s="84"/>
      <c r="Q200" s="84"/>
      <c r="R200" s="84"/>
      <c r="S200" s="84"/>
      <c r="T200" s="85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175</v>
      </c>
      <c r="AU200" s="17" t="s">
        <v>84</v>
      </c>
    </row>
    <row r="201" spans="1:51" s="13" customFormat="1" ht="12">
      <c r="A201" s="13"/>
      <c r="B201" s="230"/>
      <c r="C201" s="231"/>
      <c r="D201" s="232" t="s">
        <v>168</v>
      </c>
      <c r="E201" s="233" t="s">
        <v>1</v>
      </c>
      <c r="F201" s="234" t="s">
        <v>655</v>
      </c>
      <c r="G201" s="231"/>
      <c r="H201" s="235">
        <v>22.1</v>
      </c>
      <c r="I201" s="231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0" t="s">
        <v>168</v>
      </c>
      <c r="AU201" s="240" t="s">
        <v>84</v>
      </c>
      <c r="AV201" s="13" t="s">
        <v>84</v>
      </c>
      <c r="AW201" s="13" t="s">
        <v>32</v>
      </c>
      <c r="AX201" s="13" t="s">
        <v>82</v>
      </c>
      <c r="AY201" s="240" t="s">
        <v>160</v>
      </c>
    </row>
    <row r="202" spans="1:51" s="14" customFormat="1" ht="12">
      <c r="A202" s="14"/>
      <c r="B202" s="244"/>
      <c r="C202" s="245"/>
      <c r="D202" s="232" t="s">
        <v>168</v>
      </c>
      <c r="E202" s="246" t="s">
        <v>1</v>
      </c>
      <c r="F202" s="247" t="s">
        <v>583</v>
      </c>
      <c r="G202" s="245"/>
      <c r="H202" s="246" t="s">
        <v>1</v>
      </c>
      <c r="I202" s="245"/>
      <c r="J202" s="245"/>
      <c r="K202" s="245"/>
      <c r="L202" s="248"/>
      <c r="M202" s="249"/>
      <c r="N202" s="250"/>
      <c r="O202" s="250"/>
      <c r="P202" s="250"/>
      <c r="Q202" s="250"/>
      <c r="R202" s="250"/>
      <c r="S202" s="250"/>
      <c r="T202" s="25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2" t="s">
        <v>168</v>
      </c>
      <c r="AU202" s="252" t="s">
        <v>84</v>
      </c>
      <c r="AV202" s="14" t="s">
        <v>82</v>
      </c>
      <c r="AW202" s="14" t="s">
        <v>32</v>
      </c>
      <c r="AX202" s="14" t="s">
        <v>75</v>
      </c>
      <c r="AY202" s="252" t="s">
        <v>160</v>
      </c>
    </row>
    <row r="203" spans="1:63" s="12" customFormat="1" ht="22.8" customHeight="1">
      <c r="A203" s="12"/>
      <c r="B203" s="203"/>
      <c r="C203" s="204"/>
      <c r="D203" s="205" t="s">
        <v>74</v>
      </c>
      <c r="E203" s="216" t="s">
        <v>335</v>
      </c>
      <c r="F203" s="216" t="s">
        <v>336</v>
      </c>
      <c r="G203" s="204"/>
      <c r="H203" s="204"/>
      <c r="I203" s="204"/>
      <c r="J203" s="217">
        <f>BK203</f>
        <v>1567.74</v>
      </c>
      <c r="K203" s="204"/>
      <c r="L203" s="208"/>
      <c r="M203" s="209"/>
      <c r="N203" s="210"/>
      <c r="O203" s="210"/>
      <c r="P203" s="211">
        <f>SUM(P204:P207)</f>
        <v>2.223668</v>
      </c>
      <c r="Q203" s="210"/>
      <c r="R203" s="211">
        <f>SUM(R204:R207)</f>
        <v>0</v>
      </c>
      <c r="S203" s="210"/>
      <c r="T203" s="212">
        <f>SUM(T204:T207)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3" t="s">
        <v>82</v>
      </c>
      <c r="AT203" s="214" t="s">
        <v>74</v>
      </c>
      <c r="AU203" s="214" t="s">
        <v>82</v>
      </c>
      <c r="AY203" s="213" t="s">
        <v>160</v>
      </c>
      <c r="BK203" s="215">
        <f>SUM(BK204:BK207)</f>
        <v>1567.74</v>
      </c>
    </row>
    <row r="204" spans="1:65" s="2" customFormat="1" ht="21.75" customHeight="1">
      <c r="A204" s="32"/>
      <c r="B204" s="33"/>
      <c r="C204" s="218" t="s">
        <v>419</v>
      </c>
      <c r="D204" s="218" t="s">
        <v>162</v>
      </c>
      <c r="E204" s="219" t="s">
        <v>660</v>
      </c>
      <c r="F204" s="220" t="s">
        <v>661</v>
      </c>
      <c r="G204" s="221" t="s">
        <v>265</v>
      </c>
      <c r="H204" s="222">
        <v>0.901</v>
      </c>
      <c r="I204" s="223">
        <v>947</v>
      </c>
      <c r="J204" s="223">
        <f>ROUND(I204*H204,2)</f>
        <v>853.25</v>
      </c>
      <c r="K204" s="220" t="s">
        <v>173</v>
      </c>
      <c r="L204" s="38"/>
      <c r="M204" s="224" t="s">
        <v>1</v>
      </c>
      <c r="N204" s="225" t="s">
        <v>40</v>
      </c>
      <c r="O204" s="226">
        <v>1.48</v>
      </c>
      <c r="P204" s="226">
        <f>O204*H204</f>
        <v>1.33348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28" t="s">
        <v>166</v>
      </c>
      <c r="AT204" s="228" t="s">
        <v>162</v>
      </c>
      <c r="AU204" s="228" t="s">
        <v>84</v>
      </c>
      <c r="AY204" s="17" t="s">
        <v>160</v>
      </c>
      <c r="BE204" s="229">
        <f>IF(N204="základní",J204,0)</f>
        <v>853.25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7" t="s">
        <v>82</v>
      </c>
      <c r="BK204" s="229">
        <f>ROUND(I204*H204,2)</f>
        <v>853.25</v>
      </c>
      <c r="BL204" s="17" t="s">
        <v>166</v>
      </c>
      <c r="BM204" s="228" t="s">
        <v>662</v>
      </c>
    </row>
    <row r="205" spans="1:47" s="2" customFormat="1" ht="12">
      <c r="A205" s="32"/>
      <c r="B205" s="33"/>
      <c r="C205" s="34"/>
      <c r="D205" s="232" t="s">
        <v>175</v>
      </c>
      <c r="E205" s="34"/>
      <c r="F205" s="241" t="s">
        <v>663</v>
      </c>
      <c r="G205" s="34"/>
      <c r="H205" s="34"/>
      <c r="I205" s="34"/>
      <c r="J205" s="34"/>
      <c r="K205" s="34"/>
      <c r="L205" s="38"/>
      <c r="M205" s="242"/>
      <c r="N205" s="243"/>
      <c r="O205" s="84"/>
      <c r="P205" s="84"/>
      <c r="Q205" s="84"/>
      <c r="R205" s="84"/>
      <c r="S205" s="84"/>
      <c r="T205" s="85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175</v>
      </c>
      <c r="AU205" s="17" t="s">
        <v>84</v>
      </c>
    </row>
    <row r="206" spans="1:65" s="2" customFormat="1" ht="21.75" customHeight="1">
      <c r="A206" s="32"/>
      <c r="B206" s="33"/>
      <c r="C206" s="218" t="s">
        <v>7</v>
      </c>
      <c r="D206" s="218" t="s">
        <v>162</v>
      </c>
      <c r="E206" s="219" t="s">
        <v>664</v>
      </c>
      <c r="F206" s="220" t="s">
        <v>665</v>
      </c>
      <c r="G206" s="221" t="s">
        <v>265</v>
      </c>
      <c r="H206" s="222">
        <v>0.901</v>
      </c>
      <c r="I206" s="223">
        <v>793</v>
      </c>
      <c r="J206" s="223">
        <f>ROUND(I206*H206,2)</f>
        <v>714.49</v>
      </c>
      <c r="K206" s="220" t="s">
        <v>173</v>
      </c>
      <c r="L206" s="38"/>
      <c r="M206" s="224" t="s">
        <v>1</v>
      </c>
      <c r="N206" s="225" t="s">
        <v>40</v>
      </c>
      <c r="O206" s="226">
        <v>0.988</v>
      </c>
      <c r="P206" s="226">
        <f>O206*H206</f>
        <v>0.890188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28" t="s">
        <v>166</v>
      </c>
      <c r="AT206" s="228" t="s">
        <v>162</v>
      </c>
      <c r="AU206" s="228" t="s">
        <v>84</v>
      </c>
      <c r="AY206" s="17" t="s">
        <v>160</v>
      </c>
      <c r="BE206" s="229">
        <f>IF(N206="základní",J206,0)</f>
        <v>714.49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7" t="s">
        <v>82</v>
      </c>
      <c r="BK206" s="229">
        <f>ROUND(I206*H206,2)</f>
        <v>714.49</v>
      </c>
      <c r="BL206" s="17" t="s">
        <v>166</v>
      </c>
      <c r="BM206" s="228" t="s">
        <v>666</v>
      </c>
    </row>
    <row r="207" spans="1:47" s="2" customFormat="1" ht="12">
      <c r="A207" s="32"/>
      <c r="B207" s="33"/>
      <c r="C207" s="34"/>
      <c r="D207" s="232" t="s">
        <v>175</v>
      </c>
      <c r="E207" s="34"/>
      <c r="F207" s="241" t="s">
        <v>667</v>
      </c>
      <c r="G207" s="34"/>
      <c r="H207" s="34"/>
      <c r="I207" s="34"/>
      <c r="J207" s="34"/>
      <c r="K207" s="34"/>
      <c r="L207" s="38"/>
      <c r="M207" s="256"/>
      <c r="N207" s="257"/>
      <c r="O207" s="258"/>
      <c r="P207" s="258"/>
      <c r="Q207" s="258"/>
      <c r="R207" s="258"/>
      <c r="S207" s="258"/>
      <c r="T207" s="2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175</v>
      </c>
      <c r="AU207" s="17" t="s">
        <v>84</v>
      </c>
    </row>
    <row r="208" spans="1:31" s="2" customFormat="1" ht="6.95" customHeight="1">
      <c r="A208" s="32"/>
      <c r="B208" s="59"/>
      <c r="C208" s="60"/>
      <c r="D208" s="60"/>
      <c r="E208" s="60"/>
      <c r="F208" s="60"/>
      <c r="G208" s="60"/>
      <c r="H208" s="60"/>
      <c r="I208" s="60"/>
      <c r="J208" s="60"/>
      <c r="K208" s="60"/>
      <c r="L208" s="38"/>
      <c r="M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</row>
  </sheetData>
  <sheetProtection password="CC35" sheet="1" objects="1" scenarios="1" formatColumns="0" formatRows="0" autoFilter="0"/>
  <autoFilter ref="C124:K20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84</v>
      </c>
    </row>
    <row r="4" spans="2:46" s="1" customFormat="1" ht="24.95" customHeight="1">
      <c r="B4" s="20"/>
      <c r="D4" s="141" t="s">
        <v>132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14</v>
      </c>
      <c r="L6" s="20"/>
    </row>
    <row r="7" spans="2:12" s="1" customFormat="1" ht="16.5" customHeight="1">
      <c r="B7" s="20"/>
      <c r="E7" s="144" t="str">
        <f>'Rekapitulace stavby'!K6</f>
        <v>Svratouch, protipovodňové úpravy potoka Řivnáč</v>
      </c>
      <c r="F7" s="143"/>
      <c r="G7" s="143"/>
      <c r="H7" s="143"/>
      <c r="L7" s="20"/>
    </row>
    <row r="8" spans="1:31" s="2" customFormat="1" ht="12" customHeight="1">
      <c r="A8" s="32"/>
      <c r="B8" s="38"/>
      <c r="C8" s="32"/>
      <c r="D8" s="143" t="s">
        <v>133</v>
      </c>
      <c r="E8" s="32"/>
      <c r="F8" s="32"/>
      <c r="G8" s="32"/>
      <c r="H8" s="32"/>
      <c r="I8" s="32"/>
      <c r="J8" s="32"/>
      <c r="K8" s="32"/>
      <c r="L8" s="56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8"/>
      <c r="C9" s="32"/>
      <c r="D9" s="32"/>
      <c r="E9" s="145" t="s">
        <v>668</v>
      </c>
      <c r="F9" s="32"/>
      <c r="G9" s="32"/>
      <c r="H9" s="32"/>
      <c r="I9" s="32"/>
      <c r="J9" s="32"/>
      <c r="K9" s="32"/>
      <c r="L9" s="56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8"/>
      <c r="C10" s="32"/>
      <c r="D10" s="32"/>
      <c r="E10" s="32"/>
      <c r="F10" s="32"/>
      <c r="G10" s="32"/>
      <c r="H10" s="32"/>
      <c r="I10" s="32"/>
      <c r="J10" s="32"/>
      <c r="K10" s="32"/>
      <c r="L10" s="56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8"/>
      <c r="C11" s="32"/>
      <c r="D11" s="143" t="s">
        <v>16</v>
      </c>
      <c r="E11" s="32"/>
      <c r="F11" s="134" t="s">
        <v>1</v>
      </c>
      <c r="G11" s="32"/>
      <c r="H11" s="32"/>
      <c r="I11" s="143" t="s">
        <v>17</v>
      </c>
      <c r="J11" s="134" t="s">
        <v>1</v>
      </c>
      <c r="K11" s="32"/>
      <c r="L11" s="56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8"/>
      <c r="C12" s="32"/>
      <c r="D12" s="143" t="s">
        <v>18</v>
      </c>
      <c r="E12" s="32"/>
      <c r="F12" s="134" t="s">
        <v>19</v>
      </c>
      <c r="G12" s="32"/>
      <c r="H12" s="32"/>
      <c r="I12" s="143" t="s">
        <v>20</v>
      </c>
      <c r="J12" s="146" t="str">
        <f>'Rekapitulace stavby'!AN8</f>
        <v>23. 10. 2020</v>
      </c>
      <c r="K12" s="32"/>
      <c r="L12" s="56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32"/>
      <c r="J13" s="32"/>
      <c r="K13" s="32"/>
      <c r="L13" s="56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8"/>
      <c r="C14" s="32"/>
      <c r="D14" s="143" t="s">
        <v>22</v>
      </c>
      <c r="E14" s="32"/>
      <c r="F14" s="32"/>
      <c r="G14" s="32"/>
      <c r="H14" s="32"/>
      <c r="I14" s="143" t="s">
        <v>23</v>
      </c>
      <c r="J14" s="134" t="s">
        <v>1</v>
      </c>
      <c r="K14" s="32"/>
      <c r="L14" s="56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8"/>
      <c r="C15" s="32"/>
      <c r="D15" s="32"/>
      <c r="E15" s="134" t="s">
        <v>24</v>
      </c>
      <c r="F15" s="32"/>
      <c r="G15" s="32"/>
      <c r="H15" s="32"/>
      <c r="I15" s="143" t="s">
        <v>25</v>
      </c>
      <c r="J15" s="134" t="s">
        <v>1</v>
      </c>
      <c r="K15" s="32"/>
      <c r="L15" s="56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8"/>
      <c r="C16" s="32"/>
      <c r="D16" s="32"/>
      <c r="E16" s="32"/>
      <c r="F16" s="32"/>
      <c r="G16" s="32"/>
      <c r="H16" s="32"/>
      <c r="I16" s="32"/>
      <c r="J16" s="32"/>
      <c r="K16" s="32"/>
      <c r="L16" s="56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8"/>
      <c r="C17" s="32"/>
      <c r="D17" s="143" t="s">
        <v>26</v>
      </c>
      <c r="E17" s="32"/>
      <c r="F17" s="32"/>
      <c r="G17" s="32"/>
      <c r="H17" s="32"/>
      <c r="I17" s="143" t="s">
        <v>23</v>
      </c>
      <c r="J17" s="134" t="str">
        <f>'Rekapitulace stavby'!AN13</f>
        <v/>
      </c>
      <c r="K17" s="32"/>
      <c r="L17" s="56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8"/>
      <c r="C18" s="32"/>
      <c r="D18" s="32"/>
      <c r="E18" s="134" t="str">
        <f>'Rekapitulace stavby'!E14</f>
        <v xml:space="preserve"> </v>
      </c>
      <c r="F18" s="134"/>
      <c r="G18" s="134"/>
      <c r="H18" s="134"/>
      <c r="I18" s="143" t="s">
        <v>25</v>
      </c>
      <c r="J18" s="134" t="str">
        <f>'Rekapitulace stavby'!AN14</f>
        <v/>
      </c>
      <c r="K18" s="32"/>
      <c r="L18" s="56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8"/>
      <c r="C19" s="32"/>
      <c r="D19" s="32"/>
      <c r="E19" s="32"/>
      <c r="F19" s="32"/>
      <c r="G19" s="32"/>
      <c r="H19" s="32"/>
      <c r="I19" s="32"/>
      <c r="J19" s="32"/>
      <c r="K19" s="32"/>
      <c r="L19" s="56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8"/>
      <c r="C20" s="32"/>
      <c r="D20" s="143" t="s">
        <v>28</v>
      </c>
      <c r="E20" s="32"/>
      <c r="F20" s="32"/>
      <c r="G20" s="32"/>
      <c r="H20" s="32"/>
      <c r="I20" s="143" t="s">
        <v>23</v>
      </c>
      <c r="J20" s="134" t="s">
        <v>1</v>
      </c>
      <c r="K20" s="32"/>
      <c r="L20" s="56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8"/>
      <c r="C21" s="32"/>
      <c r="D21" s="32"/>
      <c r="E21" s="134" t="s">
        <v>669</v>
      </c>
      <c r="F21" s="32"/>
      <c r="G21" s="32"/>
      <c r="H21" s="32"/>
      <c r="I21" s="143" t="s">
        <v>25</v>
      </c>
      <c r="J21" s="134" t="s">
        <v>1</v>
      </c>
      <c r="K21" s="32"/>
      <c r="L21" s="56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8"/>
      <c r="C22" s="32"/>
      <c r="D22" s="32"/>
      <c r="E22" s="32"/>
      <c r="F22" s="32"/>
      <c r="G22" s="32"/>
      <c r="H22" s="32"/>
      <c r="I22" s="32"/>
      <c r="J22" s="32"/>
      <c r="K22" s="32"/>
      <c r="L22" s="56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8"/>
      <c r="C23" s="32"/>
      <c r="D23" s="143" t="s">
        <v>33</v>
      </c>
      <c r="E23" s="32"/>
      <c r="F23" s="32"/>
      <c r="G23" s="32"/>
      <c r="H23" s="32"/>
      <c r="I23" s="143" t="s">
        <v>23</v>
      </c>
      <c r="J23" s="134" t="s">
        <v>1</v>
      </c>
      <c r="K23" s="32"/>
      <c r="L23" s="56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8"/>
      <c r="C24" s="32"/>
      <c r="D24" s="32"/>
      <c r="E24" s="134" t="s">
        <v>669</v>
      </c>
      <c r="F24" s="32"/>
      <c r="G24" s="32"/>
      <c r="H24" s="32"/>
      <c r="I24" s="143" t="s">
        <v>25</v>
      </c>
      <c r="J24" s="134" t="s">
        <v>1</v>
      </c>
      <c r="K24" s="32"/>
      <c r="L24" s="5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8"/>
      <c r="C25" s="32"/>
      <c r="D25" s="32"/>
      <c r="E25" s="32"/>
      <c r="F25" s="32"/>
      <c r="G25" s="32"/>
      <c r="H25" s="32"/>
      <c r="I25" s="32"/>
      <c r="J25" s="32"/>
      <c r="K25" s="32"/>
      <c r="L25" s="56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8"/>
      <c r="C26" s="32"/>
      <c r="D26" s="143" t="s">
        <v>34</v>
      </c>
      <c r="E26" s="32"/>
      <c r="F26" s="32"/>
      <c r="G26" s="32"/>
      <c r="H26" s="32"/>
      <c r="I26" s="32"/>
      <c r="J26" s="32"/>
      <c r="K26" s="32"/>
      <c r="L26" s="56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2"/>
      <c r="B28" s="38"/>
      <c r="C28" s="32"/>
      <c r="D28" s="32"/>
      <c r="E28" s="32"/>
      <c r="F28" s="32"/>
      <c r="G28" s="32"/>
      <c r="H28" s="32"/>
      <c r="I28" s="32"/>
      <c r="J28" s="32"/>
      <c r="K28" s="32"/>
      <c r="L28" s="56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8"/>
      <c r="C29" s="32"/>
      <c r="D29" s="151"/>
      <c r="E29" s="151"/>
      <c r="F29" s="151"/>
      <c r="G29" s="151"/>
      <c r="H29" s="151"/>
      <c r="I29" s="151"/>
      <c r="J29" s="151"/>
      <c r="K29" s="151"/>
      <c r="L29" s="56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8"/>
      <c r="C30" s="32"/>
      <c r="D30" s="152" t="s">
        <v>35</v>
      </c>
      <c r="E30" s="32"/>
      <c r="F30" s="32"/>
      <c r="G30" s="32"/>
      <c r="H30" s="32"/>
      <c r="I30" s="32"/>
      <c r="J30" s="153">
        <f>ROUND(J128,2)</f>
        <v>1480652.29</v>
      </c>
      <c r="K30" s="32"/>
      <c r="L30" s="56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8"/>
      <c r="C31" s="32"/>
      <c r="D31" s="151"/>
      <c r="E31" s="151"/>
      <c r="F31" s="151"/>
      <c r="G31" s="151"/>
      <c r="H31" s="151"/>
      <c r="I31" s="151"/>
      <c r="J31" s="151"/>
      <c r="K31" s="151"/>
      <c r="L31" s="56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8"/>
      <c r="C32" s="32"/>
      <c r="D32" s="32"/>
      <c r="E32" s="32"/>
      <c r="F32" s="154" t="s">
        <v>37</v>
      </c>
      <c r="G32" s="32"/>
      <c r="H32" s="32"/>
      <c r="I32" s="154" t="s">
        <v>36</v>
      </c>
      <c r="J32" s="154" t="s">
        <v>38</v>
      </c>
      <c r="K32" s="32"/>
      <c r="L32" s="56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8"/>
      <c r="C33" s="32"/>
      <c r="D33" s="155" t="s">
        <v>39</v>
      </c>
      <c r="E33" s="143" t="s">
        <v>40</v>
      </c>
      <c r="F33" s="156">
        <f>ROUND((SUM(BE128:BE494)),2)</f>
        <v>1480652.29</v>
      </c>
      <c r="G33" s="32"/>
      <c r="H33" s="32"/>
      <c r="I33" s="157">
        <v>0.21</v>
      </c>
      <c r="J33" s="156">
        <f>ROUND(((SUM(BE128:BE494))*I33),2)</f>
        <v>310936.98</v>
      </c>
      <c r="K33" s="32"/>
      <c r="L33" s="56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8"/>
      <c r="C34" s="32"/>
      <c r="D34" s="32"/>
      <c r="E34" s="143" t="s">
        <v>41</v>
      </c>
      <c r="F34" s="156">
        <f>ROUND((SUM(BF128:BF494)),2)</f>
        <v>0</v>
      </c>
      <c r="G34" s="32"/>
      <c r="H34" s="32"/>
      <c r="I34" s="157">
        <v>0.15</v>
      </c>
      <c r="J34" s="156">
        <f>ROUND(((SUM(BF128:BF494))*I34),2)</f>
        <v>0</v>
      </c>
      <c r="K34" s="32"/>
      <c r="L34" s="56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43" t="s">
        <v>42</v>
      </c>
      <c r="F35" s="156">
        <f>ROUND((SUM(BG128:BG494)),2)</f>
        <v>0</v>
      </c>
      <c r="G35" s="32"/>
      <c r="H35" s="32"/>
      <c r="I35" s="157">
        <v>0.21</v>
      </c>
      <c r="J35" s="156">
        <f>0</f>
        <v>0</v>
      </c>
      <c r="K35" s="32"/>
      <c r="L35" s="56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43" t="s">
        <v>43</v>
      </c>
      <c r="F36" s="156">
        <f>ROUND((SUM(BH128:BH494)),2)</f>
        <v>0</v>
      </c>
      <c r="G36" s="32"/>
      <c r="H36" s="32"/>
      <c r="I36" s="157">
        <v>0.15</v>
      </c>
      <c r="J36" s="156">
        <f>0</f>
        <v>0</v>
      </c>
      <c r="K36" s="32"/>
      <c r="L36" s="56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43" t="s">
        <v>44</v>
      </c>
      <c r="F37" s="156">
        <f>ROUND((SUM(BI128:BI494)),2)</f>
        <v>0</v>
      </c>
      <c r="G37" s="32"/>
      <c r="H37" s="32"/>
      <c r="I37" s="157">
        <v>0</v>
      </c>
      <c r="J37" s="156">
        <f>0</f>
        <v>0</v>
      </c>
      <c r="K37" s="32"/>
      <c r="L37" s="56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8"/>
      <c r="C38" s="32"/>
      <c r="D38" s="32"/>
      <c r="E38" s="32"/>
      <c r="F38" s="32"/>
      <c r="G38" s="32"/>
      <c r="H38" s="32"/>
      <c r="I38" s="32"/>
      <c r="J38" s="32"/>
      <c r="K38" s="32"/>
      <c r="L38" s="56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8"/>
      <c r="C39" s="158"/>
      <c r="D39" s="159" t="s">
        <v>45</v>
      </c>
      <c r="E39" s="160"/>
      <c r="F39" s="160"/>
      <c r="G39" s="161" t="s">
        <v>46</v>
      </c>
      <c r="H39" s="162" t="s">
        <v>47</v>
      </c>
      <c r="I39" s="160"/>
      <c r="J39" s="163">
        <f>SUM(J30:J37)</f>
        <v>1791589.27</v>
      </c>
      <c r="K39" s="164"/>
      <c r="L39" s="56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32"/>
      <c r="J40" s="32"/>
      <c r="K40" s="32"/>
      <c r="L40" s="56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6"/>
      <c r="D50" s="165" t="s">
        <v>48</v>
      </c>
      <c r="E50" s="166"/>
      <c r="F50" s="166"/>
      <c r="G50" s="165" t="s">
        <v>49</v>
      </c>
      <c r="H50" s="166"/>
      <c r="I50" s="166"/>
      <c r="J50" s="166"/>
      <c r="K50" s="166"/>
      <c r="L50" s="56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2"/>
      <c r="B61" s="38"/>
      <c r="C61" s="32"/>
      <c r="D61" s="167" t="s">
        <v>50</v>
      </c>
      <c r="E61" s="168"/>
      <c r="F61" s="169" t="s">
        <v>51</v>
      </c>
      <c r="G61" s="167" t="s">
        <v>50</v>
      </c>
      <c r="H61" s="168"/>
      <c r="I61" s="168"/>
      <c r="J61" s="170" t="s">
        <v>51</v>
      </c>
      <c r="K61" s="168"/>
      <c r="L61" s="56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2"/>
      <c r="B65" s="38"/>
      <c r="C65" s="32"/>
      <c r="D65" s="165" t="s">
        <v>52</v>
      </c>
      <c r="E65" s="171"/>
      <c r="F65" s="171"/>
      <c r="G65" s="165" t="s">
        <v>53</v>
      </c>
      <c r="H65" s="171"/>
      <c r="I65" s="171"/>
      <c r="J65" s="171"/>
      <c r="K65" s="171"/>
      <c r="L65" s="56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2"/>
      <c r="B76" s="38"/>
      <c r="C76" s="32"/>
      <c r="D76" s="167" t="s">
        <v>50</v>
      </c>
      <c r="E76" s="168"/>
      <c r="F76" s="169" t="s">
        <v>51</v>
      </c>
      <c r="G76" s="167" t="s">
        <v>50</v>
      </c>
      <c r="H76" s="168"/>
      <c r="I76" s="168"/>
      <c r="J76" s="170" t="s">
        <v>51</v>
      </c>
      <c r="K76" s="168"/>
      <c r="L76" s="56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56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56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3" t="s">
        <v>137</v>
      </c>
      <c r="D82" s="34"/>
      <c r="E82" s="34"/>
      <c r="F82" s="34"/>
      <c r="G82" s="34"/>
      <c r="H82" s="34"/>
      <c r="I82" s="34"/>
      <c r="J82" s="34"/>
      <c r="K82" s="34"/>
      <c r="L82" s="56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9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176" t="str">
        <f>E7</f>
        <v>Svratouch, protipovodňové úpravy potoka Řivnáč</v>
      </c>
      <c r="F85" s="29"/>
      <c r="G85" s="29"/>
      <c r="H85" s="29"/>
      <c r="I85" s="34"/>
      <c r="J85" s="34"/>
      <c r="K85" s="34"/>
      <c r="L85" s="56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9" t="s">
        <v>133</v>
      </c>
      <c r="D86" s="34"/>
      <c r="E86" s="34"/>
      <c r="F86" s="34"/>
      <c r="G86" s="34"/>
      <c r="H86" s="34"/>
      <c r="I86" s="34"/>
      <c r="J86" s="34"/>
      <c r="K86" s="34"/>
      <c r="L86" s="56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69" t="str">
        <f>E9</f>
        <v>SO 02 - Rekonstrukce mostu</v>
      </c>
      <c r="F87" s="34"/>
      <c r="G87" s="34"/>
      <c r="H87" s="34"/>
      <c r="I87" s="34"/>
      <c r="J87" s="34"/>
      <c r="K87" s="34"/>
      <c r="L87" s="56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9" t="s">
        <v>18</v>
      </c>
      <c r="D89" s="34"/>
      <c r="E89" s="34"/>
      <c r="F89" s="26" t="str">
        <f>F12</f>
        <v>Svratouch</v>
      </c>
      <c r="G89" s="34"/>
      <c r="H89" s="34"/>
      <c r="I89" s="29" t="s">
        <v>20</v>
      </c>
      <c r="J89" s="72" t="str">
        <f>IF(J12="","",J12)</f>
        <v>23. 10. 2020</v>
      </c>
      <c r="K89" s="34"/>
      <c r="L89" s="56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9" t="s">
        <v>22</v>
      </c>
      <c r="D91" s="34"/>
      <c r="E91" s="34"/>
      <c r="F91" s="26" t="str">
        <f>E15</f>
        <v>Obec Svratouch</v>
      </c>
      <c r="G91" s="34"/>
      <c r="H91" s="34"/>
      <c r="I91" s="29" t="s">
        <v>28</v>
      </c>
      <c r="J91" s="30" t="str">
        <f>E21</f>
        <v>Optima spol. s.r.o.</v>
      </c>
      <c r="K91" s="34"/>
      <c r="L91" s="56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9" t="s">
        <v>26</v>
      </c>
      <c r="D92" s="34"/>
      <c r="E92" s="34"/>
      <c r="F92" s="26" t="str">
        <f>IF(E18="","",E18)</f>
        <v xml:space="preserve"> </v>
      </c>
      <c r="G92" s="34"/>
      <c r="H92" s="34"/>
      <c r="I92" s="29" t="s">
        <v>33</v>
      </c>
      <c r="J92" s="30" t="str">
        <f>E24</f>
        <v>Optima spol. s.r.o.</v>
      </c>
      <c r="K92" s="34"/>
      <c r="L92" s="56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77" t="s">
        <v>138</v>
      </c>
      <c r="D94" s="178"/>
      <c r="E94" s="178"/>
      <c r="F94" s="178"/>
      <c r="G94" s="178"/>
      <c r="H94" s="178"/>
      <c r="I94" s="178"/>
      <c r="J94" s="179" t="s">
        <v>139</v>
      </c>
      <c r="K94" s="178"/>
      <c r="L94" s="56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80" t="s">
        <v>140</v>
      </c>
      <c r="D96" s="34"/>
      <c r="E96" s="34"/>
      <c r="F96" s="34"/>
      <c r="G96" s="34"/>
      <c r="H96" s="34"/>
      <c r="I96" s="34"/>
      <c r="J96" s="103">
        <f>J128</f>
        <v>1480652.29</v>
      </c>
      <c r="K96" s="34"/>
      <c r="L96" s="56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141</v>
      </c>
    </row>
    <row r="97" spans="1:31" s="9" customFormat="1" ht="24.95" customHeight="1">
      <c r="A97" s="9"/>
      <c r="B97" s="181"/>
      <c r="C97" s="182"/>
      <c r="D97" s="183" t="s">
        <v>142</v>
      </c>
      <c r="E97" s="184"/>
      <c r="F97" s="184"/>
      <c r="G97" s="184"/>
      <c r="H97" s="184"/>
      <c r="I97" s="184"/>
      <c r="J97" s="185">
        <f>J129</f>
        <v>1451296.94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26"/>
      <c r="D98" s="188" t="s">
        <v>143</v>
      </c>
      <c r="E98" s="189"/>
      <c r="F98" s="189"/>
      <c r="G98" s="189"/>
      <c r="H98" s="189"/>
      <c r="I98" s="189"/>
      <c r="J98" s="190">
        <f>J130</f>
        <v>258279.82999999996</v>
      </c>
      <c r="K98" s="126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26"/>
      <c r="D99" s="188" t="s">
        <v>214</v>
      </c>
      <c r="E99" s="189"/>
      <c r="F99" s="189"/>
      <c r="G99" s="189"/>
      <c r="H99" s="189"/>
      <c r="I99" s="189"/>
      <c r="J99" s="190">
        <f>J211</f>
        <v>92481.39000000001</v>
      </c>
      <c r="K99" s="126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26"/>
      <c r="D100" s="188" t="s">
        <v>215</v>
      </c>
      <c r="E100" s="189"/>
      <c r="F100" s="189"/>
      <c r="G100" s="189"/>
      <c r="H100" s="189"/>
      <c r="I100" s="189"/>
      <c r="J100" s="190">
        <f>J232</f>
        <v>289494.17</v>
      </c>
      <c r="K100" s="126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26"/>
      <c r="D101" s="188" t="s">
        <v>216</v>
      </c>
      <c r="E101" s="189"/>
      <c r="F101" s="189"/>
      <c r="G101" s="189"/>
      <c r="H101" s="189"/>
      <c r="I101" s="189"/>
      <c r="J101" s="190">
        <f>J289</f>
        <v>260859.8</v>
      </c>
      <c r="K101" s="126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26"/>
      <c r="D102" s="188" t="s">
        <v>670</v>
      </c>
      <c r="E102" s="189"/>
      <c r="F102" s="189"/>
      <c r="G102" s="189"/>
      <c r="H102" s="189"/>
      <c r="I102" s="189"/>
      <c r="J102" s="190">
        <f>J335</f>
        <v>70750.92</v>
      </c>
      <c r="K102" s="126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26"/>
      <c r="D103" s="188" t="s">
        <v>577</v>
      </c>
      <c r="E103" s="189"/>
      <c r="F103" s="189"/>
      <c r="G103" s="189"/>
      <c r="H103" s="189"/>
      <c r="I103" s="189"/>
      <c r="J103" s="190">
        <f>J359</f>
        <v>327.6</v>
      </c>
      <c r="K103" s="126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26"/>
      <c r="D104" s="188" t="s">
        <v>144</v>
      </c>
      <c r="E104" s="189"/>
      <c r="F104" s="189"/>
      <c r="G104" s="189"/>
      <c r="H104" s="189"/>
      <c r="I104" s="189"/>
      <c r="J104" s="190">
        <f>J364</f>
        <v>212532.32</v>
      </c>
      <c r="K104" s="126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26"/>
      <c r="D105" s="188" t="s">
        <v>343</v>
      </c>
      <c r="E105" s="189"/>
      <c r="F105" s="189"/>
      <c r="G105" s="189"/>
      <c r="H105" s="189"/>
      <c r="I105" s="189"/>
      <c r="J105" s="190">
        <f>J413</f>
        <v>146030.66999999998</v>
      </c>
      <c r="K105" s="126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7"/>
      <c r="C106" s="126"/>
      <c r="D106" s="188" t="s">
        <v>217</v>
      </c>
      <c r="E106" s="189"/>
      <c r="F106" s="189"/>
      <c r="G106" s="189"/>
      <c r="H106" s="189"/>
      <c r="I106" s="189"/>
      <c r="J106" s="190">
        <f>J459</f>
        <v>120540.24</v>
      </c>
      <c r="K106" s="126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1"/>
      <c r="C107" s="182"/>
      <c r="D107" s="183" t="s">
        <v>671</v>
      </c>
      <c r="E107" s="184"/>
      <c r="F107" s="184"/>
      <c r="G107" s="184"/>
      <c r="H107" s="184"/>
      <c r="I107" s="184"/>
      <c r="J107" s="185">
        <f>J463</f>
        <v>29355.35</v>
      </c>
      <c r="K107" s="182"/>
      <c r="L107" s="18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7"/>
      <c r="C108" s="126"/>
      <c r="D108" s="188" t="s">
        <v>672</v>
      </c>
      <c r="E108" s="189"/>
      <c r="F108" s="189"/>
      <c r="G108" s="189"/>
      <c r="H108" s="189"/>
      <c r="I108" s="189"/>
      <c r="J108" s="190">
        <f>J464</f>
        <v>29355.35</v>
      </c>
      <c r="K108" s="126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56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31" s="2" customFormat="1" ht="6.95" customHeight="1">
      <c r="A114" s="32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56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4.95" customHeight="1">
      <c r="A115" s="32"/>
      <c r="B115" s="33"/>
      <c r="C115" s="23" t="s">
        <v>145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9" t="s">
        <v>14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4"/>
      <c r="D118" s="34"/>
      <c r="E118" s="176" t="str">
        <f>E7</f>
        <v>Svratouch, protipovodňové úpravy potoka Řivnáč</v>
      </c>
      <c r="F118" s="29"/>
      <c r="G118" s="29"/>
      <c r="H118" s="29"/>
      <c r="I118" s="34"/>
      <c r="J118" s="34"/>
      <c r="K118" s="34"/>
      <c r="L118" s="56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9" t="s">
        <v>133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4"/>
      <c r="D120" s="34"/>
      <c r="E120" s="69" t="str">
        <f>E9</f>
        <v>SO 02 - Rekonstrukce mostu</v>
      </c>
      <c r="F120" s="34"/>
      <c r="G120" s="34"/>
      <c r="H120" s="34"/>
      <c r="I120" s="34"/>
      <c r="J120" s="34"/>
      <c r="K120" s="34"/>
      <c r="L120" s="56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9" t="s">
        <v>18</v>
      </c>
      <c r="D122" s="34"/>
      <c r="E122" s="34"/>
      <c r="F122" s="26" t="str">
        <f>F12</f>
        <v>Svratouch</v>
      </c>
      <c r="G122" s="34"/>
      <c r="H122" s="34"/>
      <c r="I122" s="29" t="s">
        <v>20</v>
      </c>
      <c r="J122" s="72" t="str">
        <f>IF(J12="","",J12)</f>
        <v>23. 10. 2020</v>
      </c>
      <c r="K122" s="34"/>
      <c r="L122" s="56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15" customHeight="1">
      <c r="A124" s="32"/>
      <c r="B124" s="33"/>
      <c r="C124" s="29" t="s">
        <v>22</v>
      </c>
      <c r="D124" s="34"/>
      <c r="E124" s="34"/>
      <c r="F124" s="26" t="str">
        <f>E15</f>
        <v>Obec Svratouch</v>
      </c>
      <c r="G124" s="34"/>
      <c r="H124" s="34"/>
      <c r="I124" s="29" t="s">
        <v>28</v>
      </c>
      <c r="J124" s="30" t="str">
        <f>E21</f>
        <v>Optima spol. s.r.o.</v>
      </c>
      <c r="K124" s="34"/>
      <c r="L124" s="56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15" customHeight="1">
      <c r="A125" s="32"/>
      <c r="B125" s="33"/>
      <c r="C125" s="29" t="s">
        <v>26</v>
      </c>
      <c r="D125" s="34"/>
      <c r="E125" s="34"/>
      <c r="F125" s="26" t="str">
        <f>IF(E18="","",E18)</f>
        <v xml:space="preserve"> </v>
      </c>
      <c r="G125" s="34"/>
      <c r="H125" s="34"/>
      <c r="I125" s="29" t="s">
        <v>33</v>
      </c>
      <c r="J125" s="30" t="str">
        <f>E24</f>
        <v>Optima spol. s.r.o.</v>
      </c>
      <c r="K125" s="34"/>
      <c r="L125" s="56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0.3" customHeight="1">
      <c r="A126" s="32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56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11" customFormat="1" ht="29.25" customHeight="1">
      <c r="A127" s="192"/>
      <c r="B127" s="193"/>
      <c r="C127" s="194" t="s">
        <v>146</v>
      </c>
      <c r="D127" s="195" t="s">
        <v>60</v>
      </c>
      <c r="E127" s="195" t="s">
        <v>56</v>
      </c>
      <c r="F127" s="195" t="s">
        <v>57</v>
      </c>
      <c r="G127" s="195" t="s">
        <v>147</v>
      </c>
      <c r="H127" s="195" t="s">
        <v>148</v>
      </c>
      <c r="I127" s="195" t="s">
        <v>149</v>
      </c>
      <c r="J127" s="195" t="s">
        <v>139</v>
      </c>
      <c r="K127" s="196" t="s">
        <v>150</v>
      </c>
      <c r="L127" s="197"/>
      <c r="M127" s="93" t="s">
        <v>1</v>
      </c>
      <c r="N127" s="94" t="s">
        <v>39</v>
      </c>
      <c r="O127" s="94" t="s">
        <v>151</v>
      </c>
      <c r="P127" s="94" t="s">
        <v>152</v>
      </c>
      <c r="Q127" s="94" t="s">
        <v>153</v>
      </c>
      <c r="R127" s="94" t="s">
        <v>154</v>
      </c>
      <c r="S127" s="94" t="s">
        <v>155</v>
      </c>
      <c r="T127" s="95" t="s">
        <v>156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2"/>
      <c r="B128" s="33"/>
      <c r="C128" s="100" t="s">
        <v>157</v>
      </c>
      <c r="D128" s="34"/>
      <c r="E128" s="34"/>
      <c r="F128" s="34"/>
      <c r="G128" s="34"/>
      <c r="H128" s="34"/>
      <c r="I128" s="34"/>
      <c r="J128" s="198">
        <f>BK128</f>
        <v>1480652.29</v>
      </c>
      <c r="K128" s="34"/>
      <c r="L128" s="38"/>
      <c r="M128" s="96"/>
      <c r="N128" s="199"/>
      <c r="O128" s="97"/>
      <c r="P128" s="200">
        <f>P129+P463</f>
        <v>1590.7825010000001</v>
      </c>
      <c r="Q128" s="97"/>
      <c r="R128" s="200">
        <f>R129+R463</f>
        <v>136.43612894</v>
      </c>
      <c r="S128" s="97"/>
      <c r="T128" s="201">
        <f>T129+T463</f>
        <v>128.5216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74</v>
      </c>
      <c r="AU128" s="17" t="s">
        <v>141</v>
      </c>
      <c r="BK128" s="202">
        <f>BK129+BK463</f>
        <v>1480652.29</v>
      </c>
    </row>
    <row r="129" spans="1:63" s="12" customFormat="1" ht="25.9" customHeight="1">
      <c r="A129" s="12"/>
      <c r="B129" s="203"/>
      <c r="C129" s="204"/>
      <c r="D129" s="205" t="s">
        <v>74</v>
      </c>
      <c r="E129" s="206" t="s">
        <v>158</v>
      </c>
      <c r="F129" s="206" t="s">
        <v>159</v>
      </c>
      <c r="G129" s="204"/>
      <c r="H129" s="204"/>
      <c r="I129" s="204"/>
      <c r="J129" s="207">
        <f>BK129</f>
        <v>1451296.94</v>
      </c>
      <c r="K129" s="204"/>
      <c r="L129" s="208"/>
      <c r="M129" s="209"/>
      <c r="N129" s="210"/>
      <c r="O129" s="210"/>
      <c r="P129" s="211">
        <f>P130+P211+P232+P289+P335+P359+P364+P413+P459</f>
        <v>1571.2140650000001</v>
      </c>
      <c r="Q129" s="210"/>
      <c r="R129" s="211">
        <f>R130+R211+R232+R289+R335+R359+R364+R413+R459</f>
        <v>136.09533094</v>
      </c>
      <c r="S129" s="210"/>
      <c r="T129" s="212">
        <f>T130+T211+T232+T289+T335+T359+T364+T413+T459</f>
        <v>128.5216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82</v>
      </c>
      <c r="AT129" s="214" t="s">
        <v>74</v>
      </c>
      <c r="AU129" s="214" t="s">
        <v>75</v>
      </c>
      <c r="AY129" s="213" t="s">
        <v>160</v>
      </c>
      <c r="BK129" s="215">
        <f>BK130+BK211+BK232+BK289+BK335+BK359+BK364+BK413+BK459</f>
        <v>1451296.94</v>
      </c>
    </row>
    <row r="130" spans="1:63" s="12" customFormat="1" ht="22.8" customHeight="1">
      <c r="A130" s="12"/>
      <c r="B130" s="203"/>
      <c r="C130" s="204"/>
      <c r="D130" s="205" t="s">
        <v>74</v>
      </c>
      <c r="E130" s="216" t="s">
        <v>82</v>
      </c>
      <c r="F130" s="216" t="s">
        <v>161</v>
      </c>
      <c r="G130" s="204"/>
      <c r="H130" s="204"/>
      <c r="I130" s="204"/>
      <c r="J130" s="217">
        <f>BK130</f>
        <v>258279.82999999996</v>
      </c>
      <c r="K130" s="204"/>
      <c r="L130" s="208"/>
      <c r="M130" s="209"/>
      <c r="N130" s="210"/>
      <c r="O130" s="210"/>
      <c r="P130" s="211">
        <f>SUM(P131:P210)</f>
        <v>453.14907800000003</v>
      </c>
      <c r="Q130" s="210"/>
      <c r="R130" s="211">
        <f>SUM(R131:R210)</f>
        <v>0.41252</v>
      </c>
      <c r="S130" s="210"/>
      <c r="T130" s="212">
        <f>SUM(T131:T210)</f>
        <v>43.48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82</v>
      </c>
      <c r="AT130" s="214" t="s">
        <v>74</v>
      </c>
      <c r="AU130" s="214" t="s">
        <v>82</v>
      </c>
      <c r="AY130" s="213" t="s">
        <v>160</v>
      </c>
      <c r="BK130" s="215">
        <f>SUM(BK131:BK210)</f>
        <v>258279.82999999996</v>
      </c>
    </row>
    <row r="131" spans="1:65" s="2" customFormat="1" ht="21.75" customHeight="1">
      <c r="A131" s="32"/>
      <c r="B131" s="33"/>
      <c r="C131" s="218" t="s">
        <v>82</v>
      </c>
      <c r="D131" s="218" t="s">
        <v>162</v>
      </c>
      <c r="E131" s="219" t="s">
        <v>673</v>
      </c>
      <c r="F131" s="220" t="s">
        <v>674</v>
      </c>
      <c r="G131" s="221" t="s">
        <v>165</v>
      </c>
      <c r="H131" s="222">
        <v>45</v>
      </c>
      <c r="I131" s="223">
        <v>99.3</v>
      </c>
      <c r="J131" s="223">
        <f>ROUND(I131*H131,2)</f>
        <v>4468.5</v>
      </c>
      <c r="K131" s="220" t="s">
        <v>173</v>
      </c>
      <c r="L131" s="38"/>
      <c r="M131" s="224" t="s">
        <v>1</v>
      </c>
      <c r="N131" s="225" t="s">
        <v>40</v>
      </c>
      <c r="O131" s="226">
        <v>0.201</v>
      </c>
      <c r="P131" s="226">
        <f>O131*H131</f>
        <v>9.045</v>
      </c>
      <c r="Q131" s="226">
        <v>0</v>
      </c>
      <c r="R131" s="226">
        <f>Q131*H131</f>
        <v>0</v>
      </c>
      <c r="S131" s="226">
        <v>0.58</v>
      </c>
      <c r="T131" s="227">
        <f>S131*H131</f>
        <v>26.099999999999998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28" t="s">
        <v>166</v>
      </c>
      <c r="AT131" s="228" t="s">
        <v>162</v>
      </c>
      <c r="AU131" s="228" t="s">
        <v>84</v>
      </c>
      <c r="AY131" s="17" t="s">
        <v>160</v>
      </c>
      <c r="BE131" s="229">
        <f>IF(N131="základní",J131,0)</f>
        <v>4468.5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7" t="s">
        <v>82</v>
      </c>
      <c r="BK131" s="229">
        <f>ROUND(I131*H131,2)</f>
        <v>4468.5</v>
      </c>
      <c r="BL131" s="17" t="s">
        <v>166</v>
      </c>
      <c r="BM131" s="228" t="s">
        <v>675</v>
      </c>
    </row>
    <row r="132" spans="1:47" s="2" customFormat="1" ht="12">
      <c r="A132" s="32"/>
      <c r="B132" s="33"/>
      <c r="C132" s="34"/>
      <c r="D132" s="232" t="s">
        <v>175</v>
      </c>
      <c r="E132" s="34"/>
      <c r="F132" s="241" t="s">
        <v>676</v>
      </c>
      <c r="G132" s="34"/>
      <c r="H132" s="34"/>
      <c r="I132" s="34"/>
      <c r="J132" s="34"/>
      <c r="K132" s="34"/>
      <c r="L132" s="38"/>
      <c r="M132" s="242"/>
      <c r="N132" s="243"/>
      <c r="O132" s="84"/>
      <c r="P132" s="84"/>
      <c r="Q132" s="84"/>
      <c r="R132" s="84"/>
      <c r="S132" s="84"/>
      <c r="T132" s="85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175</v>
      </c>
      <c r="AU132" s="17" t="s">
        <v>84</v>
      </c>
    </row>
    <row r="133" spans="1:51" s="13" customFormat="1" ht="12">
      <c r="A133" s="13"/>
      <c r="B133" s="230"/>
      <c r="C133" s="231"/>
      <c r="D133" s="232" t="s">
        <v>168</v>
      </c>
      <c r="E133" s="233" t="s">
        <v>1</v>
      </c>
      <c r="F133" s="234" t="s">
        <v>677</v>
      </c>
      <c r="G133" s="231"/>
      <c r="H133" s="235">
        <v>45</v>
      </c>
      <c r="I133" s="231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168</v>
      </c>
      <c r="AU133" s="240" t="s">
        <v>84</v>
      </c>
      <c r="AV133" s="13" t="s">
        <v>84</v>
      </c>
      <c r="AW133" s="13" t="s">
        <v>32</v>
      </c>
      <c r="AX133" s="13" t="s">
        <v>82</v>
      </c>
      <c r="AY133" s="240" t="s">
        <v>160</v>
      </c>
    </row>
    <row r="134" spans="1:51" s="14" customFormat="1" ht="12">
      <c r="A134" s="14"/>
      <c r="B134" s="244"/>
      <c r="C134" s="245"/>
      <c r="D134" s="232" t="s">
        <v>168</v>
      </c>
      <c r="E134" s="246" t="s">
        <v>1</v>
      </c>
      <c r="F134" s="247" t="s">
        <v>678</v>
      </c>
      <c r="G134" s="245"/>
      <c r="H134" s="246" t="s">
        <v>1</v>
      </c>
      <c r="I134" s="245"/>
      <c r="J134" s="245"/>
      <c r="K134" s="245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168</v>
      </c>
      <c r="AU134" s="252" t="s">
        <v>84</v>
      </c>
      <c r="AV134" s="14" t="s">
        <v>82</v>
      </c>
      <c r="AW134" s="14" t="s">
        <v>32</v>
      </c>
      <c r="AX134" s="14" t="s">
        <v>75</v>
      </c>
      <c r="AY134" s="252" t="s">
        <v>160</v>
      </c>
    </row>
    <row r="135" spans="1:51" s="14" customFormat="1" ht="12">
      <c r="A135" s="14"/>
      <c r="B135" s="244"/>
      <c r="C135" s="245"/>
      <c r="D135" s="232" t="s">
        <v>168</v>
      </c>
      <c r="E135" s="246" t="s">
        <v>1</v>
      </c>
      <c r="F135" s="247" t="s">
        <v>679</v>
      </c>
      <c r="G135" s="245"/>
      <c r="H135" s="246" t="s">
        <v>1</v>
      </c>
      <c r="I135" s="245"/>
      <c r="J135" s="245"/>
      <c r="K135" s="245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168</v>
      </c>
      <c r="AU135" s="252" t="s">
        <v>84</v>
      </c>
      <c r="AV135" s="14" t="s">
        <v>82</v>
      </c>
      <c r="AW135" s="14" t="s">
        <v>32</v>
      </c>
      <c r="AX135" s="14" t="s">
        <v>75</v>
      </c>
      <c r="AY135" s="252" t="s">
        <v>160</v>
      </c>
    </row>
    <row r="136" spans="1:65" s="2" customFormat="1" ht="21.75" customHeight="1">
      <c r="A136" s="32"/>
      <c r="B136" s="33"/>
      <c r="C136" s="218" t="s">
        <v>84</v>
      </c>
      <c r="D136" s="218" t="s">
        <v>162</v>
      </c>
      <c r="E136" s="219" t="s">
        <v>680</v>
      </c>
      <c r="F136" s="220" t="s">
        <v>681</v>
      </c>
      <c r="G136" s="221" t="s">
        <v>165</v>
      </c>
      <c r="H136" s="222">
        <v>79</v>
      </c>
      <c r="I136" s="223">
        <v>57.6</v>
      </c>
      <c r="J136" s="223">
        <f>ROUND(I136*H136,2)</f>
        <v>4550.4</v>
      </c>
      <c r="K136" s="220" t="s">
        <v>173</v>
      </c>
      <c r="L136" s="38"/>
      <c r="M136" s="224" t="s">
        <v>1</v>
      </c>
      <c r="N136" s="225" t="s">
        <v>40</v>
      </c>
      <c r="O136" s="226">
        <v>0.108</v>
      </c>
      <c r="P136" s="226">
        <f>O136*H136</f>
        <v>8.532</v>
      </c>
      <c r="Q136" s="226">
        <v>0</v>
      </c>
      <c r="R136" s="226">
        <f>Q136*H136</f>
        <v>0</v>
      </c>
      <c r="S136" s="226">
        <v>0.22</v>
      </c>
      <c r="T136" s="227">
        <f>S136*H136</f>
        <v>17.38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28" t="s">
        <v>166</v>
      </c>
      <c r="AT136" s="228" t="s">
        <v>162</v>
      </c>
      <c r="AU136" s="228" t="s">
        <v>84</v>
      </c>
      <c r="AY136" s="17" t="s">
        <v>160</v>
      </c>
      <c r="BE136" s="229">
        <f>IF(N136="základní",J136,0)</f>
        <v>4550.4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7" t="s">
        <v>82</v>
      </c>
      <c r="BK136" s="229">
        <f>ROUND(I136*H136,2)</f>
        <v>4550.4</v>
      </c>
      <c r="BL136" s="17" t="s">
        <v>166</v>
      </c>
      <c r="BM136" s="228" t="s">
        <v>682</v>
      </c>
    </row>
    <row r="137" spans="1:47" s="2" customFormat="1" ht="12">
      <c r="A137" s="32"/>
      <c r="B137" s="33"/>
      <c r="C137" s="34"/>
      <c r="D137" s="232" t="s">
        <v>175</v>
      </c>
      <c r="E137" s="34"/>
      <c r="F137" s="241" t="s">
        <v>683</v>
      </c>
      <c r="G137" s="34"/>
      <c r="H137" s="34"/>
      <c r="I137" s="34"/>
      <c r="J137" s="34"/>
      <c r="K137" s="34"/>
      <c r="L137" s="38"/>
      <c r="M137" s="242"/>
      <c r="N137" s="243"/>
      <c r="O137" s="84"/>
      <c r="P137" s="84"/>
      <c r="Q137" s="84"/>
      <c r="R137" s="84"/>
      <c r="S137" s="84"/>
      <c r="T137" s="85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175</v>
      </c>
      <c r="AU137" s="17" t="s">
        <v>84</v>
      </c>
    </row>
    <row r="138" spans="1:51" s="13" customFormat="1" ht="12">
      <c r="A138" s="13"/>
      <c r="B138" s="230"/>
      <c r="C138" s="231"/>
      <c r="D138" s="232" t="s">
        <v>168</v>
      </c>
      <c r="E138" s="233" t="s">
        <v>1</v>
      </c>
      <c r="F138" s="234" t="s">
        <v>684</v>
      </c>
      <c r="G138" s="231"/>
      <c r="H138" s="235">
        <v>79</v>
      </c>
      <c r="I138" s="231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168</v>
      </c>
      <c r="AU138" s="240" t="s">
        <v>84</v>
      </c>
      <c r="AV138" s="13" t="s">
        <v>84</v>
      </c>
      <c r="AW138" s="13" t="s">
        <v>32</v>
      </c>
      <c r="AX138" s="13" t="s">
        <v>82</v>
      </c>
      <c r="AY138" s="240" t="s">
        <v>160</v>
      </c>
    </row>
    <row r="139" spans="1:51" s="14" customFormat="1" ht="12">
      <c r="A139" s="14"/>
      <c r="B139" s="244"/>
      <c r="C139" s="245"/>
      <c r="D139" s="232" t="s">
        <v>168</v>
      </c>
      <c r="E139" s="246" t="s">
        <v>1</v>
      </c>
      <c r="F139" s="247" t="s">
        <v>685</v>
      </c>
      <c r="G139" s="245"/>
      <c r="H139" s="246" t="s">
        <v>1</v>
      </c>
      <c r="I139" s="245"/>
      <c r="J139" s="245"/>
      <c r="K139" s="245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168</v>
      </c>
      <c r="AU139" s="252" t="s">
        <v>84</v>
      </c>
      <c r="AV139" s="14" t="s">
        <v>82</v>
      </c>
      <c r="AW139" s="14" t="s">
        <v>32</v>
      </c>
      <c r="AX139" s="14" t="s">
        <v>75</v>
      </c>
      <c r="AY139" s="252" t="s">
        <v>160</v>
      </c>
    </row>
    <row r="140" spans="1:65" s="2" customFormat="1" ht="16.5" customHeight="1">
      <c r="A140" s="32"/>
      <c r="B140" s="33"/>
      <c r="C140" s="218" t="s">
        <v>178</v>
      </c>
      <c r="D140" s="218" t="s">
        <v>162</v>
      </c>
      <c r="E140" s="219" t="s">
        <v>686</v>
      </c>
      <c r="F140" s="220" t="s">
        <v>687</v>
      </c>
      <c r="G140" s="221" t="s">
        <v>172</v>
      </c>
      <c r="H140" s="222">
        <v>14</v>
      </c>
      <c r="I140" s="223">
        <v>1640</v>
      </c>
      <c r="J140" s="223">
        <f>ROUND(I140*H140,2)</f>
        <v>22960</v>
      </c>
      <c r="K140" s="220" t="s">
        <v>173</v>
      </c>
      <c r="L140" s="38"/>
      <c r="M140" s="224" t="s">
        <v>1</v>
      </c>
      <c r="N140" s="225" t="s">
        <v>40</v>
      </c>
      <c r="O140" s="226">
        <v>1.558</v>
      </c>
      <c r="P140" s="226">
        <f>O140*H140</f>
        <v>21.812</v>
      </c>
      <c r="Q140" s="226">
        <v>0.02698</v>
      </c>
      <c r="R140" s="226">
        <f>Q140*H140</f>
        <v>0.37772</v>
      </c>
      <c r="S140" s="226">
        <v>0</v>
      </c>
      <c r="T140" s="22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28" t="s">
        <v>166</v>
      </c>
      <c r="AT140" s="228" t="s">
        <v>162</v>
      </c>
      <c r="AU140" s="228" t="s">
        <v>84</v>
      </c>
      <c r="AY140" s="17" t="s">
        <v>160</v>
      </c>
      <c r="BE140" s="229">
        <f>IF(N140="základní",J140,0)</f>
        <v>22960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7" t="s">
        <v>82</v>
      </c>
      <c r="BK140" s="229">
        <f>ROUND(I140*H140,2)</f>
        <v>22960</v>
      </c>
      <c r="BL140" s="17" t="s">
        <v>166</v>
      </c>
      <c r="BM140" s="228" t="s">
        <v>688</v>
      </c>
    </row>
    <row r="141" spans="1:47" s="2" customFormat="1" ht="12">
      <c r="A141" s="32"/>
      <c r="B141" s="33"/>
      <c r="C141" s="34"/>
      <c r="D141" s="232" t="s">
        <v>175</v>
      </c>
      <c r="E141" s="34"/>
      <c r="F141" s="241" t="s">
        <v>689</v>
      </c>
      <c r="G141" s="34"/>
      <c r="H141" s="34"/>
      <c r="I141" s="34"/>
      <c r="J141" s="34"/>
      <c r="K141" s="34"/>
      <c r="L141" s="38"/>
      <c r="M141" s="242"/>
      <c r="N141" s="243"/>
      <c r="O141" s="84"/>
      <c r="P141" s="84"/>
      <c r="Q141" s="84"/>
      <c r="R141" s="84"/>
      <c r="S141" s="84"/>
      <c r="T141" s="85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175</v>
      </c>
      <c r="AU141" s="17" t="s">
        <v>84</v>
      </c>
    </row>
    <row r="142" spans="1:51" s="13" customFormat="1" ht="12">
      <c r="A142" s="13"/>
      <c r="B142" s="230"/>
      <c r="C142" s="231"/>
      <c r="D142" s="232" t="s">
        <v>168</v>
      </c>
      <c r="E142" s="233" t="s">
        <v>1</v>
      </c>
      <c r="F142" s="234" t="s">
        <v>297</v>
      </c>
      <c r="G142" s="231"/>
      <c r="H142" s="235">
        <v>14</v>
      </c>
      <c r="I142" s="231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168</v>
      </c>
      <c r="AU142" s="240" t="s">
        <v>84</v>
      </c>
      <c r="AV142" s="13" t="s">
        <v>84</v>
      </c>
      <c r="AW142" s="13" t="s">
        <v>32</v>
      </c>
      <c r="AX142" s="13" t="s">
        <v>82</v>
      </c>
      <c r="AY142" s="240" t="s">
        <v>160</v>
      </c>
    </row>
    <row r="143" spans="1:65" s="2" customFormat="1" ht="21.75" customHeight="1">
      <c r="A143" s="32"/>
      <c r="B143" s="33"/>
      <c r="C143" s="218" t="s">
        <v>166</v>
      </c>
      <c r="D143" s="218" t="s">
        <v>162</v>
      </c>
      <c r="E143" s="219" t="s">
        <v>179</v>
      </c>
      <c r="F143" s="220" t="s">
        <v>180</v>
      </c>
      <c r="G143" s="221" t="s">
        <v>181</v>
      </c>
      <c r="H143" s="222">
        <v>180</v>
      </c>
      <c r="I143" s="223">
        <v>72.9</v>
      </c>
      <c r="J143" s="223">
        <f>ROUND(I143*H143,2)</f>
        <v>13122</v>
      </c>
      <c r="K143" s="220" t="s">
        <v>173</v>
      </c>
      <c r="L143" s="38"/>
      <c r="M143" s="224" t="s">
        <v>1</v>
      </c>
      <c r="N143" s="225" t="s">
        <v>40</v>
      </c>
      <c r="O143" s="226">
        <v>0.184</v>
      </c>
      <c r="P143" s="226">
        <f>O143*H143</f>
        <v>33.12</v>
      </c>
      <c r="Q143" s="226">
        <v>3E-05</v>
      </c>
      <c r="R143" s="226">
        <f>Q143*H143</f>
        <v>0.0054</v>
      </c>
      <c r="S143" s="226">
        <v>0</v>
      </c>
      <c r="T143" s="227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28" t="s">
        <v>166</v>
      </c>
      <c r="AT143" s="228" t="s">
        <v>162</v>
      </c>
      <c r="AU143" s="228" t="s">
        <v>84</v>
      </c>
      <c r="AY143" s="17" t="s">
        <v>160</v>
      </c>
      <c r="BE143" s="229">
        <f>IF(N143="základní",J143,0)</f>
        <v>13122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7" t="s">
        <v>82</v>
      </c>
      <c r="BK143" s="229">
        <f>ROUND(I143*H143,2)</f>
        <v>13122</v>
      </c>
      <c r="BL143" s="17" t="s">
        <v>166</v>
      </c>
      <c r="BM143" s="228" t="s">
        <v>690</v>
      </c>
    </row>
    <row r="144" spans="1:47" s="2" customFormat="1" ht="12">
      <c r="A144" s="32"/>
      <c r="B144" s="33"/>
      <c r="C144" s="34"/>
      <c r="D144" s="232" t="s">
        <v>175</v>
      </c>
      <c r="E144" s="34"/>
      <c r="F144" s="241" t="s">
        <v>183</v>
      </c>
      <c r="G144" s="34"/>
      <c r="H144" s="34"/>
      <c r="I144" s="34"/>
      <c r="J144" s="34"/>
      <c r="K144" s="34"/>
      <c r="L144" s="38"/>
      <c r="M144" s="242"/>
      <c r="N144" s="243"/>
      <c r="O144" s="84"/>
      <c r="P144" s="84"/>
      <c r="Q144" s="84"/>
      <c r="R144" s="84"/>
      <c r="S144" s="84"/>
      <c r="T144" s="85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175</v>
      </c>
      <c r="AU144" s="17" t="s">
        <v>84</v>
      </c>
    </row>
    <row r="145" spans="1:51" s="13" customFormat="1" ht="12">
      <c r="A145" s="13"/>
      <c r="B145" s="230"/>
      <c r="C145" s="231"/>
      <c r="D145" s="232" t="s">
        <v>168</v>
      </c>
      <c r="E145" s="233" t="s">
        <v>1</v>
      </c>
      <c r="F145" s="234" t="s">
        <v>691</v>
      </c>
      <c r="G145" s="231"/>
      <c r="H145" s="235">
        <v>180</v>
      </c>
      <c r="I145" s="231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168</v>
      </c>
      <c r="AU145" s="240" t="s">
        <v>84</v>
      </c>
      <c r="AV145" s="13" t="s">
        <v>84</v>
      </c>
      <c r="AW145" s="13" t="s">
        <v>32</v>
      </c>
      <c r="AX145" s="13" t="s">
        <v>82</v>
      </c>
      <c r="AY145" s="240" t="s">
        <v>160</v>
      </c>
    </row>
    <row r="146" spans="1:65" s="2" customFormat="1" ht="21.75" customHeight="1">
      <c r="A146" s="32"/>
      <c r="B146" s="33"/>
      <c r="C146" s="218" t="s">
        <v>192</v>
      </c>
      <c r="D146" s="218" t="s">
        <v>162</v>
      </c>
      <c r="E146" s="219" t="s">
        <v>218</v>
      </c>
      <c r="F146" s="220" t="s">
        <v>219</v>
      </c>
      <c r="G146" s="221" t="s">
        <v>195</v>
      </c>
      <c r="H146" s="222">
        <v>50.17</v>
      </c>
      <c r="I146" s="223">
        <v>167</v>
      </c>
      <c r="J146" s="223">
        <f>ROUND(I146*H146,2)</f>
        <v>8378.39</v>
      </c>
      <c r="K146" s="220" t="s">
        <v>173</v>
      </c>
      <c r="L146" s="38"/>
      <c r="M146" s="224" t="s">
        <v>1</v>
      </c>
      <c r="N146" s="225" t="s">
        <v>40</v>
      </c>
      <c r="O146" s="226">
        <v>0.249</v>
      </c>
      <c r="P146" s="226">
        <f>O146*H146</f>
        <v>12.49233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28" t="s">
        <v>166</v>
      </c>
      <c r="AT146" s="228" t="s">
        <v>162</v>
      </c>
      <c r="AU146" s="228" t="s">
        <v>84</v>
      </c>
      <c r="AY146" s="17" t="s">
        <v>160</v>
      </c>
      <c r="BE146" s="229">
        <f>IF(N146="základní",J146,0)</f>
        <v>8378.39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7" t="s">
        <v>82</v>
      </c>
      <c r="BK146" s="229">
        <f>ROUND(I146*H146,2)</f>
        <v>8378.39</v>
      </c>
      <c r="BL146" s="17" t="s">
        <v>166</v>
      </c>
      <c r="BM146" s="228" t="s">
        <v>692</v>
      </c>
    </row>
    <row r="147" spans="1:47" s="2" customFormat="1" ht="12">
      <c r="A147" s="32"/>
      <c r="B147" s="33"/>
      <c r="C147" s="34"/>
      <c r="D147" s="232" t="s">
        <v>175</v>
      </c>
      <c r="E147" s="34"/>
      <c r="F147" s="241" t="s">
        <v>221</v>
      </c>
      <c r="G147" s="34"/>
      <c r="H147" s="34"/>
      <c r="I147" s="34"/>
      <c r="J147" s="34"/>
      <c r="K147" s="34"/>
      <c r="L147" s="38"/>
      <c r="M147" s="242"/>
      <c r="N147" s="243"/>
      <c r="O147" s="84"/>
      <c r="P147" s="84"/>
      <c r="Q147" s="84"/>
      <c r="R147" s="84"/>
      <c r="S147" s="84"/>
      <c r="T147" s="85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175</v>
      </c>
      <c r="AU147" s="17" t="s">
        <v>84</v>
      </c>
    </row>
    <row r="148" spans="1:51" s="13" customFormat="1" ht="12">
      <c r="A148" s="13"/>
      <c r="B148" s="230"/>
      <c r="C148" s="231"/>
      <c r="D148" s="232" t="s">
        <v>168</v>
      </c>
      <c r="E148" s="233" t="s">
        <v>1</v>
      </c>
      <c r="F148" s="234" t="s">
        <v>693</v>
      </c>
      <c r="G148" s="231"/>
      <c r="H148" s="235">
        <v>50.17</v>
      </c>
      <c r="I148" s="231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0" t="s">
        <v>168</v>
      </c>
      <c r="AU148" s="240" t="s">
        <v>84</v>
      </c>
      <c r="AV148" s="13" t="s">
        <v>84</v>
      </c>
      <c r="AW148" s="13" t="s">
        <v>32</v>
      </c>
      <c r="AX148" s="13" t="s">
        <v>82</v>
      </c>
      <c r="AY148" s="240" t="s">
        <v>160</v>
      </c>
    </row>
    <row r="149" spans="1:51" s="14" customFormat="1" ht="12">
      <c r="A149" s="14"/>
      <c r="B149" s="244"/>
      <c r="C149" s="245"/>
      <c r="D149" s="232" t="s">
        <v>168</v>
      </c>
      <c r="E149" s="246" t="s">
        <v>1</v>
      </c>
      <c r="F149" s="247" t="s">
        <v>694</v>
      </c>
      <c r="G149" s="245"/>
      <c r="H149" s="246" t="s">
        <v>1</v>
      </c>
      <c r="I149" s="245"/>
      <c r="J149" s="245"/>
      <c r="K149" s="245"/>
      <c r="L149" s="248"/>
      <c r="M149" s="249"/>
      <c r="N149" s="250"/>
      <c r="O149" s="250"/>
      <c r="P149" s="250"/>
      <c r="Q149" s="250"/>
      <c r="R149" s="250"/>
      <c r="S149" s="250"/>
      <c r="T149" s="25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2" t="s">
        <v>168</v>
      </c>
      <c r="AU149" s="252" t="s">
        <v>84</v>
      </c>
      <c r="AV149" s="14" t="s">
        <v>82</v>
      </c>
      <c r="AW149" s="14" t="s">
        <v>32</v>
      </c>
      <c r="AX149" s="14" t="s">
        <v>75</v>
      </c>
      <c r="AY149" s="252" t="s">
        <v>160</v>
      </c>
    </row>
    <row r="150" spans="1:65" s="2" customFormat="1" ht="21.75" customHeight="1">
      <c r="A150" s="32"/>
      <c r="B150" s="33"/>
      <c r="C150" s="218" t="s">
        <v>199</v>
      </c>
      <c r="D150" s="218" t="s">
        <v>162</v>
      </c>
      <c r="E150" s="219" t="s">
        <v>695</v>
      </c>
      <c r="F150" s="220" t="s">
        <v>696</v>
      </c>
      <c r="G150" s="221" t="s">
        <v>195</v>
      </c>
      <c r="H150" s="222">
        <v>122.876</v>
      </c>
      <c r="I150" s="223">
        <v>315</v>
      </c>
      <c r="J150" s="223">
        <f>ROUND(I150*H150,2)</f>
        <v>38705.94</v>
      </c>
      <c r="K150" s="220" t="s">
        <v>173</v>
      </c>
      <c r="L150" s="38"/>
      <c r="M150" s="224" t="s">
        <v>1</v>
      </c>
      <c r="N150" s="225" t="s">
        <v>40</v>
      </c>
      <c r="O150" s="226">
        <v>0.518</v>
      </c>
      <c r="P150" s="226">
        <f>O150*H150</f>
        <v>63.649768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28" t="s">
        <v>166</v>
      </c>
      <c r="AT150" s="228" t="s">
        <v>162</v>
      </c>
      <c r="AU150" s="228" t="s">
        <v>84</v>
      </c>
      <c r="AY150" s="17" t="s">
        <v>160</v>
      </c>
      <c r="BE150" s="229">
        <f>IF(N150="základní",J150,0)</f>
        <v>38705.94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7" t="s">
        <v>82</v>
      </c>
      <c r="BK150" s="229">
        <f>ROUND(I150*H150,2)</f>
        <v>38705.94</v>
      </c>
      <c r="BL150" s="17" t="s">
        <v>166</v>
      </c>
      <c r="BM150" s="228" t="s">
        <v>697</v>
      </c>
    </row>
    <row r="151" spans="1:47" s="2" customFormat="1" ht="12">
      <c r="A151" s="32"/>
      <c r="B151" s="33"/>
      <c r="C151" s="34"/>
      <c r="D151" s="232" t="s">
        <v>175</v>
      </c>
      <c r="E151" s="34"/>
      <c r="F151" s="241" t="s">
        <v>698</v>
      </c>
      <c r="G151" s="34"/>
      <c r="H151" s="34"/>
      <c r="I151" s="34"/>
      <c r="J151" s="34"/>
      <c r="K151" s="34"/>
      <c r="L151" s="38"/>
      <c r="M151" s="242"/>
      <c r="N151" s="243"/>
      <c r="O151" s="84"/>
      <c r="P151" s="84"/>
      <c r="Q151" s="84"/>
      <c r="R151" s="84"/>
      <c r="S151" s="84"/>
      <c r="T151" s="85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175</v>
      </c>
      <c r="AU151" s="17" t="s">
        <v>84</v>
      </c>
    </row>
    <row r="152" spans="1:51" s="13" customFormat="1" ht="12">
      <c r="A152" s="13"/>
      <c r="B152" s="230"/>
      <c r="C152" s="231"/>
      <c r="D152" s="232" t="s">
        <v>168</v>
      </c>
      <c r="E152" s="233" t="s">
        <v>1</v>
      </c>
      <c r="F152" s="234" t="s">
        <v>699</v>
      </c>
      <c r="G152" s="231"/>
      <c r="H152" s="235">
        <v>122.876</v>
      </c>
      <c r="I152" s="231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168</v>
      </c>
      <c r="AU152" s="240" t="s">
        <v>84</v>
      </c>
      <c r="AV152" s="13" t="s">
        <v>84</v>
      </c>
      <c r="AW152" s="13" t="s">
        <v>32</v>
      </c>
      <c r="AX152" s="13" t="s">
        <v>82</v>
      </c>
      <c r="AY152" s="240" t="s">
        <v>160</v>
      </c>
    </row>
    <row r="153" spans="1:65" s="2" customFormat="1" ht="16.5" customHeight="1">
      <c r="A153" s="32"/>
      <c r="B153" s="33"/>
      <c r="C153" s="218" t="s">
        <v>207</v>
      </c>
      <c r="D153" s="218" t="s">
        <v>162</v>
      </c>
      <c r="E153" s="219" t="s">
        <v>700</v>
      </c>
      <c r="F153" s="220" t="s">
        <v>701</v>
      </c>
      <c r="G153" s="221" t="s">
        <v>165</v>
      </c>
      <c r="H153" s="222">
        <v>42</v>
      </c>
      <c r="I153" s="223">
        <v>86.8</v>
      </c>
      <c r="J153" s="223">
        <f>ROUND(I153*H153,2)</f>
        <v>3645.6</v>
      </c>
      <c r="K153" s="220" t="s">
        <v>173</v>
      </c>
      <c r="L153" s="38"/>
      <c r="M153" s="224" t="s">
        <v>1</v>
      </c>
      <c r="N153" s="225" t="s">
        <v>40</v>
      </c>
      <c r="O153" s="226">
        <v>0.156</v>
      </c>
      <c r="P153" s="226">
        <f>O153*H153</f>
        <v>6.552</v>
      </c>
      <c r="Q153" s="226">
        <v>0.0007</v>
      </c>
      <c r="R153" s="226">
        <f>Q153*H153</f>
        <v>0.0294</v>
      </c>
      <c r="S153" s="226">
        <v>0</v>
      </c>
      <c r="T153" s="22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28" t="s">
        <v>166</v>
      </c>
      <c r="AT153" s="228" t="s">
        <v>162</v>
      </c>
      <c r="AU153" s="228" t="s">
        <v>84</v>
      </c>
      <c r="AY153" s="17" t="s">
        <v>160</v>
      </c>
      <c r="BE153" s="229">
        <f>IF(N153="základní",J153,0)</f>
        <v>3645.6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7" t="s">
        <v>82</v>
      </c>
      <c r="BK153" s="229">
        <f>ROUND(I153*H153,2)</f>
        <v>3645.6</v>
      </c>
      <c r="BL153" s="17" t="s">
        <v>166</v>
      </c>
      <c r="BM153" s="228" t="s">
        <v>702</v>
      </c>
    </row>
    <row r="154" spans="1:47" s="2" customFormat="1" ht="12">
      <c r="A154" s="32"/>
      <c r="B154" s="33"/>
      <c r="C154" s="34"/>
      <c r="D154" s="232" t="s">
        <v>175</v>
      </c>
      <c r="E154" s="34"/>
      <c r="F154" s="241" t="s">
        <v>703</v>
      </c>
      <c r="G154" s="34"/>
      <c r="H154" s="34"/>
      <c r="I154" s="34"/>
      <c r="J154" s="34"/>
      <c r="K154" s="34"/>
      <c r="L154" s="38"/>
      <c r="M154" s="242"/>
      <c r="N154" s="243"/>
      <c r="O154" s="84"/>
      <c r="P154" s="84"/>
      <c r="Q154" s="84"/>
      <c r="R154" s="84"/>
      <c r="S154" s="84"/>
      <c r="T154" s="85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175</v>
      </c>
      <c r="AU154" s="17" t="s">
        <v>84</v>
      </c>
    </row>
    <row r="155" spans="1:51" s="13" customFormat="1" ht="12">
      <c r="A155" s="13"/>
      <c r="B155" s="230"/>
      <c r="C155" s="231"/>
      <c r="D155" s="232" t="s">
        <v>168</v>
      </c>
      <c r="E155" s="233" t="s">
        <v>1</v>
      </c>
      <c r="F155" s="234" t="s">
        <v>704</v>
      </c>
      <c r="G155" s="231"/>
      <c r="H155" s="235">
        <v>42</v>
      </c>
      <c r="I155" s="231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168</v>
      </c>
      <c r="AU155" s="240" t="s">
        <v>84</v>
      </c>
      <c r="AV155" s="13" t="s">
        <v>84</v>
      </c>
      <c r="AW155" s="13" t="s">
        <v>32</v>
      </c>
      <c r="AX155" s="13" t="s">
        <v>82</v>
      </c>
      <c r="AY155" s="240" t="s">
        <v>160</v>
      </c>
    </row>
    <row r="156" spans="1:65" s="2" customFormat="1" ht="16.5" customHeight="1">
      <c r="A156" s="32"/>
      <c r="B156" s="33"/>
      <c r="C156" s="218" t="s">
        <v>257</v>
      </c>
      <c r="D156" s="218" t="s">
        <v>162</v>
      </c>
      <c r="E156" s="219" t="s">
        <v>705</v>
      </c>
      <c r="F156" s="220" t="s">
        <v>706</v>
      </c>
      <c r="G156" s="221" t="s">
        <v>165</v>
      </c>
      <c r="H156" s="222">
        <v>42</v>
      </c>
      <c r="I156" s="223">
        <v>28.8</v>
      </c>
      <c r="J156" s="223">
        <f>ROUND(I156*H156,2)</f>
        <v>1209.6</v>
      </c>
      <c r="K156" s="220" t="s">
        <v>173</v>
      </c>
      <c r="L156" s="38"/>
      <c r="M156" s="224" t="s">
        <v>1</v>
      </c>
      <c r="N156" s="225" t="s">
        <v>40</v>
      </c>
      <c r="O156" s="226">
        <v>0.095</v>
      </c>
      <c r="P156" s="226">
        <f>O156*H156</f>
        <v>3.99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28" t="s">
        <v>166</v>
      </c>
      <c r="AT156" s="228" t="s">
        <v>162</v>
      </c>
      <c r="AU156" s="228" t="s">
        <v>84</v>
      </c>
      <c r="AY156" s="17" t="s">
        <v>160</v>
      </c>
      <c r="BE156" s="229">
        <f>IF(N156="základní",J156,0)</f>
        <v>1209.6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7" t="s">
        <v>82</v>
      </c>
      <c r="BK156" s="229">
        <f>ROUND(I156*H156,2)</f>
        <v>1209.6</v>
      </c>
      <c r="BL156" s="17" t="s">
        <v>166</v>
      </c>
      <c r="BM156" s="228" t="s">
        <v>707</v>
      </c>
    </row>
    <row r="157" spans="1:47" s="2" customFormat="1" ht="12">
      <c r="A157" s="32"/>
      <c r="B157" s="33"/>
      <c r="C157" s="34"/>
      <c r="D157" s="232" t="s">
        <v>175</v>
      </c>
      <c r="E157" s="34"/>
      <c r="F157" s="241" t="s">
        <v>708</v>
      </c>
      <c r="G157" s="34"/>
      <c r="H157" s="34"/>
      <c r="I157" s="34"/>
      <c r="J157" s="34"/>
      <c r="K157" s="34"/>
      <c r="L157" s="38"/>
      <c r="M157" s="242"/>
      <c r="N157" s="243"/>
      <c r="O157" s="84"/>
      <c r="P157" s="84"/>
      <c r="Q157" s="84"/>
      <c r="R157" s="84"/>
      <c r="S157" s="84"/>
      <c r="T157" s="85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175</v>
      </c>
      <c r="AU157" s="17" t="s">
        <v>84</v>
      </c>
    </row>
    <row r="158" spans="1:51" s="13" customFormat="1" ht="12">
      <c r="A158" s="13"/>
      <c r="B158" s="230"/>
      <c r="C158" s="231"/>
      <c r="D158" s="232" t="s">
        <v>168</v>
      </c>
      <c r="E158" s="233" t="s">
        <v>1</v>
      </c>
      <c r="F158" s="234" t="s">
        <v>704</v>
      </c>
      <c r="G158" s="231"/>
      <c r="H158" s="235">
        <v>42</v>
      </c>
      <c r="I158" s="231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0" t="s">
        <v>168</v>
      </c>
      <c r="AU158" s="240" t="s">
        <v>84</v>
      </c>
      <c r="AV158" s="13" t="s">
        <v>84</v>
      </c>
      <c r="AW158" s="13" t="s">
        <v>32</v>
      </c>
      <c r="AX158" s="13" t="s">
        <v>82</v>
      </c>
      <c r="AY158" s="240" t="s">
        <v>160</v>
      </c>
    </row>
    <row r="159" spans="1:65" s="2" customFormat="1" ht="16.5" customHeight="1">
      <c r="A159" s="32"/>
      <c r="B159" s="33"/>
      <c r="C159" s="218" t="s">
        <v>205</v>
      </c>
      <c r="D159" s="218" t="s">
        <v>162</v>
      </c>
      <c r="E159" s="219" t="s">
        <v>193</v>
      </c>
      <c r="F159" s="220" t="s">
        <v>194</v>
      </c>
      <c r="G159" s="221" t="s">
        <v>195</v>
      </c>
      <c r="H159" s="222">
        <v>11.52</v>
      </c>
      <c r="I159" s="223">
        <v>726</v>
      </c>
      <c r="J159" s="223">
        <f>ROUND(I159*H159,2)</f>
        <v>8363.52</v>
      </c>
      <c r="K159" s="220" t="s">
        <v>173</v>
      </c>
      <c r="L159" s="38"/>
      <c r="M159" s="224" t="s">
        <v>1</v>
      </c>
      <c r="N159" s="225" t="s">
        <v>40</v>
      </c>
      <c r="O159" s="226">
        <v>2.211</v>
      </c>
      <c r="P159" s="226">
        <f>O159*H159</f>
        <v>25.470719999999996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28" t="s">
        <v>166</v>
      </c>
      <c r="AT159" s="228" t="s">
        <v>162</v>
      </c>
      <c r="AU159" s="228" t="s">
        <v>84</v>
      </c>
      <c r="AY159" s="17" t="s">
        <v>160</v>
      </c>
      <c r="BE159" s="229">
        <f>IF(N159="základní",J159,0)</f>
        <v>8363.52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7" t="s">
        <v>82</v>
      </c>
      <c r="BK159" s="229">
        <f>ROUND(I159*H159,2)</f>
        <v>8363.52</v>
      </c>
      <c r="BL159" s="17" t="s">
        <v>166</v>
      </c>
      <c r="BM159" s="228" t="s">
        <v>709</v>
      </c>
    </row>
    <row r="160" spans="1:47" s="2" customFormat="1" ht="12">
      <c r="A160" s="32"/>
      <c r="B160" s="33"/>
      <c r="C160" s="34"/>
      <c r="D160" s="232" t="s">
        <v>175</v>
      </c>
      <c r="E160" s="34"/>
      <c r="F160" s="241" t="s">
        <v>197</v>
      </c>
      <c r="G160" s="34"/>
      <c r="H160" s="34"/>
      <c r="I160" s="34"/>
      <c r="J160" s="34"/>
      <c r="K160" s="34"/>
      <c r="L160" s="38"/>
      <c r="M160" s="242"/>
      <c r="N160" s="243"/>
      <c r="O160" s="84"/>
      <c r="P160" s="84"/>
      <c r="Q160" s="84"/>
      <c r="R160" s="84"/>
      <c r="S160" s="84"/>
      <c r="T160" s="85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175</v>
      </c>
      <c r="AU160" s="17" t="s">
        <v>84</v>
      </c>
    </row>
    <row r="161" spans="1:51" s="13" customFormat="1" ht="12">
      <c r="A161" s="13"/>
      <c r="B161" s="230"/>
      <c r="C161" s="231"/>
      <c r="D161" s="232" t="s">
        <v>168</v>
      </c>
      <c r="E161" s="233" t="s">
        <v>1</v>
      </c>
      <c r="F161" s="234" t="s">
        <v>710</v>
      </c>
      <c r="G161" s="231"/>
      <c r="H161" s="235">
        <v>11.52</v>
      </c>
      <c r="I161" s="231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168</v>
      </c>
      <c r="AU161" s="240" t="s">
        <v>84</v>
      </c>
      <c r="AV161" s="13" t="s">
        <v>84</v>
      </c>
      <c r="AW161" s="13" t="s">
        <v>32</v>
      </c>
      <c r="AX161" s="13" t="s">
        <v>82</v>
      </c>
      <c r="AY161" s="240" t="s">
        <v>160</v>
      </c>
    </row>
    <row r="162" spans="1:65" s="2" customFormat="1" ht="21.75" customHeight="1">
      <c r="A162" s="32"/>
      <c r="B162" s="33"/>
      <c r="C162" s="218" t="s">
        <v>272</v>
      </c>
      <c r="D162" s="218" t="s">
        <v>162</v>
      </c>
      <c r="E162" s="219" t="s">
        <v>711</v>
      </c>
      <c r="F162" s="220" t="s">
        <v>712</v>
      </c>
      <c r="G162" s="221" t="s">
        <v>195</v>
      </c>
      <c r="H162" s="222">
        <v>11.52</v>
      </c>
      <c r="I162" s="223">
        <v>726</v>
      </c>
      <c r="J162" s="223">
        <f>ROUND(I162*H162,2)</f>
        <v>8363.52</v>
      </c>
      <c r="K162" s="220" t="s">
        <v>1</v>
      </c>
      <c r="L162" s="38"/>
      <c r="M162" s="224" t="s">
        <v>1</v>
      </c>
      <c r="N162" s="225" t="s">
        <v>40</v>
      </c>
      <c r="O162" s="226">
        <v>2.211</v>
      </c>
      <c r="P162" s="226">
        <f>O162*H162</f>
        <v>25.470719999999996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28" t="s">
        <v>166</v>
      </c>
      <c r="AT162" s="228" t="s">
        <v>162</v>
      </c>
      <c r="AU162" s="228" t="s">
        <v>84</v>
      </c>
      <c r="AY162" s="17" t="s">
        <v>160</v>
      </c>
      <c r="BE162" s="229">
        <f>IF(N162="základní",J162,0)</f>
        <v>8363.52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7" t="s">
        <v>82</v>
      </c>
      <c r="BK162" s="229">
        <f>ROUND(I162*H162,2)</f>
        <v>8363.52</v>
      </c>
      <c r="BL162" s="17" t="s">
        <v>166</v>
      </c>
      <c r="BM162" s="228" t="s">
        <v>713</v>
      </c>
    </row>
    <row r="163" spans="1:47" s="2" customFormat="1" ht="12">
      <c r="A163" s="32"/>
      <c r="B163" s="33"/>
      <c r="C163" s="34"/>
      <c r="D163" s="232" t="s">
        <v>175</v>
      </c>
      <c r="E163" s="34"/>
      <c r="F163" s="241" t="s">
        <v>197</v>
      </c>
      <c r="G163" s="34"/>
      <c r="H163" s="34"/>
      <c r="I163" s="34"/>
      <c r="J163" s="34"/>
      <c r="K163" s="34"/>
      <c r="L163" s="38"/>
      <c r="M163" s="242"/>
      <c r="N163" s="243"/>
      <c r="O163" s="84"/>
      <c r="P163" s="84"/>
      <c r="Q163" s="84"/>
      <c r="R163" s="84"/>
      <c r="S163" s="84"/>
      <c r="T163" s="85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175</v>
      </c>
      <c r="AU163" s="17" t="s">
        <v>84</v>
      </c>
    </row>
    <row r="164" spans="1:51" s="13" customFormat="1" ht="12">
      <c r="A164" s="13"/>
      <c r="B164" s="230"/>
      <c r="C164" s="231"/>
      <c r="D164" s="232" t="s">
        <v>168</v>
      </c>
      <c r="E164" s="233" t="s">
        <v>1</v>
      </c>
      <c r="F164" s="234" t="s">
        <v>710</v>
      </c>
      <c r="G164" s="231"/>
      <c r="H164" s="235">
        <v>11.52</v>
      </c>
      <c r="I164" s="231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0" t="s">
        <v>168</v>
      </c>
      <c r="AU164" s="240" t="s">
        <v>84</v>
      </c>
      <c r="AV164" s="13" t="s">
        <v>84</v>
      </c>
      <c r="AW164" s="13" t="s">
        <v>32</v>
      </c>
      <c r="AX164" s="13" t="s">
        <v>82</v>
      </c>
      <c r="AY164" s="240" t="s">
        <v>160</v>
      </c>
    </row>
    <row r="165" spans="1:65" s="2" customFormat="1" ht="21.75" customHeight="1">
      <c r="A165" s="32"/>
      <c r="B165" s="33"/>
      <c r="C165" s="218" t="s">
        <v>279</v>
      </c>
      <c r="D165" s="218" t="s">
        <v>162</v>
      </c>
      <c r="E165" s="219" t="s">
        <v>200</v>
      </c>
      <c r="F165" s="220" t="s">
        <v>201</v>
      </c>
      <c r="G165" s="221" t="s">
        <v>195</v>
      </c>
      <c r="H165" s="222">
        <v>11.52</v>
      </c>
      <c r="I165" s="223">
        <v>434</v>
      </c>
      <c r="J165" s="223">
        <f>ROUND(I165*H165,2)</f>
        <v>4999.68</v>
      </c>
      <c r="K165" s="220" t="s">
        <v>173</v>
      </c>
      <c r="L165" s="38"/>
      <c r="M165" s="224" t="s">
        <v>1</v>
      </c>
      <c r="N165" s="225" t="s">
        <v>40</v>
      </c>
      <c r="O165" s="226">
        <v>1.479</v>
      </c>
      <c r="P165" s="226">
        <f>O165*H165</f>
        <v>17.03808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28" t="s">
        <v>166</v>
      </c>
      <c r="AT165" s="228" t="s">
        <v>162</v>
      </c>
      <c r="AU165" s="228" t="s">
        <v>84</v>
      </c>
      <c r="AY165" s="17" t="s">
        <v>160</v>
      </c>
      <c r="BE165" s="229">
        <f>IF(N165="základní",J165,0)</f>
        <v>4999.68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7" t="s">
        <v>82</v>
      </c>
      <c r="BK165" s="229">
        <f>ROUND(I165*H165,2)</f>
        <v>4999.68</v>
      </c>
      <c r="BL165" s="17" t="s">
        <v>166</v>
      </c>
      <c r="BM165" s="228" t="s">
        <v>714</v>
      </c>
    </row>
    <row r="166" spans="1:47" s="2" customFormat="1" ht="12">
      <c r="A166" s="32"/>
      <c r="B166" s="33"/>
      <c r="C166" s="34"/>
      <c r="D166" s="232" t="s">
        <v>175</v>
      </c>
      <c r="E166" s="34"/>
      <c r="F166" s="241" t="s">
        <v>203</v>
      </c>
      <c r="G166" s="34"/>
      <c r="H166" s="34"/>
      <c r="I166" s="34"/>
      <c r="J166" s="34"/>
      <c r="K166" s="34"/>
      <c r="L166" s="38"/>
      <c r="M166" s="242"/>
      <c r="N166" s="243"/>
      <c r="O166" s="84"/>
      <c r="P166" s="84"/>
      <c r="Q166" s="84"/>
      <c r="R166" s="84"/>
      <c r="S166" s="84"/>
      <c r="T166" s="85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175</v>
      </c>
      <c r="AU166" s="17" t="s">
        <v>84</v>
      </c>
    </row>
    <row r="167" spans="1:51" s="13" customFormat="1" ht="12">
      <c r="A167" s="13"/>
      <c r="B167" s="230"/>
      <c r="C167" s="231"/>
      <c r="D167" s="232" t="s">
        <v>168</v>
      </c>
      <c r="E167" s="233" t="s">
        <v>1</v>
      </c>
      <c r="F167" s="234" t="s">
        <v>710</v>
      </c>
      <c r="G167" s="231"/>
      <c r="H167" s="235">
        <v>11.52</v>
      </c>
      <c r="I167" s="231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168</v>
      </c>
      <c r="AU167" s="240" t="s">
        <v>84</v>
      </c>
      <c r="AV167" s="13" t="s">
        <v>84</v>
      </c>
      <c r="AW167" s="13" t="s">
        <v>32</v>
      </c>
      <c r="AX167" s="13" t="s">
        <v>82</v>
      </c>
      <c r="AY167" s="240" t="s">
        <v>160</v>
      </c>
    </row>
    <row r="168" spans="1:65" s="2" customFormat="1" ht="21.75" customHeight="1">
      <c r="A168" s="32"/>
      <c r="B168" s="33"/>
      <c r="C168" s="218" t="s">
        <v>285</v>
      </c>
      <c r="D168" s="218" t="s">
        <v>162</v>
      </c>
      <c r="E168" s="219" t="s">
        <v>715</v>
      </c>
      <c r="F168" s="220" t="s">
        <v>716</v>
      </c>
      <c r="G168" s="221" t="s">
        <v>195</v>
      </c>
      <c r="H168" s="222">
        <v>184.566</v>
      </c>
      <c r="I168" s="223">
        <v>298</v>
      </c>
      <c r="J168" s="223">
        <f>ROUND(I168*H168,2)</f>
        <v>55000.67</v>
      </c>
      <c r="K168" s="220" t="s">
        <v>173</v>
      </c>
      <c r="L168" s="38"/>
      <c r="M168" s="224" t="s">
        <v>1</v>
      </c>
      <c r="N168" s="225" t="s">
        <v>40</v>
      </c>
      <c r="O168" s="226">
        <v>1.014</v>
      </c>
      <c r="P168" s="226">
        <f>O168*H168</f>
        <v>187.149924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28" t="s">
        <v>166</v>
      </c>
      <c r="AT168" s="228" t="s">
        <v>162</v>
      </c>
      <c r="AU168" s="228" t="s">
        <v>84</v>
      </c>
      <c r="AY168" s="17" t="s">
        <v>160</v>
      </c>
      <c r="BE168" s="229">
        <f>IF(N168="základní",J168,0)</f>
        <v>55000.67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7" t="s">
        <v>82</v>
      </c>
      <c r="BK168" s="229">
        <f>ROUND(I168*H168,2)</f>
        <v>55000.67</v>
      </c>
      <c r="BL168" s="17" t="s">
        <v>166</v>
      </c>
      <c r="BM168" s="228" t="s">
        <v>717</v>
      </c>
    </row>
    <row r="169" spans="1:47" s="2" customFormat="1" ht="12">
      <c r="A169" s="32"/>
      <c r="B169" s="33"/>
      <c r="C169" s="34"/>
      <c r="D169" s="232" t="s">
        <v>175</v>
      </c>
      <c r="E169" s="34"/>
      <c r="F169" s="241" t="s">
        <v>718</v>
      </c>
      <c r="G169" s="34"/>
      <c r="H169" s="34"/>
      <c r="I169" s="34"/>
      <c r="J169" s="34"/>
      <c r="K169" s="34"/>
      <c r="L169" s="38"/>
      <c r="M169" s="242"/>
      <c r="N169" s="243"/>
      <c r="O169" s="84"/>
      <c r="P169" s="84"/>
      <c r="Q169" s="84"/>
      <c r="R169" s="84"/>
      <c r="S169" s="84"/>
      <c r="T169" s="85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175</v>
      </c>
      <c r="AU169" s="17" t="s">
        <v>84</v>
      </c>
    </row>
    <row r="170" spans="1:51" s="13" customFormat="1" ht="12">
      <c r="A170" s="13"/>
      <c r="B170" s="230"/>
      <c r="C170" s="231"/>
      <c r="D170" s="232" t="s">
        <v>168</v>
      </c>
      <c r="E170" s="233" t="s">
        <v>1</v>
      </c>
      <c r="F170" s="234" t="s">
        <v>719</v>
      </c>
      <c r="G170" s="231"/>
      <c r="H170" s="235">
        <v>122.876</v>
      </c>
      <c r="I170" s="231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0" t="s">
        <v>168</v>
      </c>
      <c r="AU170" s="240" t="s">
        <v>84</v>
      </c>
      <c r="AV170" s="13" t="s">
        <v>84</v>
      </c>
      <c r="AW170" s="13" t="s">
        <v>32</v>
      </c>
      <c r="AX170" s="13" t="s">
        <v>75</v>
      </c>
      <c r="AY170" s="240" t="s">
        <v>160</v>
      </c>
    </row>
    <row r="171" spans="1:51" s="13" customFormat="1" ht="12">
      <c r="A171" s="13"/>
      <c r="B171" s="230"/>
      <c r="C171" s="231"/>
      <c r="D171" s="232" t="s">
        <v>168</v>
      </c>
      <c r="E171" s="233" t="s">
        <v>1</v>
      </c>
      <c r="F171" s="234" t="s">
        <v>720</v>
      </c>
      <c r="G171" s="231"/>
      <c r="H171" s="235">
        <v>50.17</v>
      </c>
      <c r="I171" s="231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0" t="s">
        <v>168</v>
      </c>
      <c r="AU171" s="240" t="s">
        <v>84</v>
      </c>
      <c r="AV171" s="13" t="s">
        <v>84</v>
      </c>
      <c r="AW171" s="13" t="s">
        <v>32</v>
      </c>
      <c r="AX171" s="13" t="s">
        <v>75</v>
      </c>
      <c r="AY171" s="240" t="s">
        <v>160</v>
      </c>
    </row>
    <row r="172" spans="1:51" s="13" customFormat="1" ht="12">
      <c r="A172" s="13"/>
      <c r="B172" s="230"/>
      <c r="C172" s="231"/>
      <c r="D172" s="232" t="s">
        <v>168</v>
      </c>
      <c r="E172" s="233" t="s">
        <v>1</v>
      </c>
      <c r="F172" s="234" t="s">
        <v>721</v>
      </c>
      <c r="G172" s="231"/>
      <c r="H172" s="235">
        <v>11.52</v>
      </c>
      <c r="I172" s="231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168</v>
      </c>
      <c r="AU172" s="240" t="s">
        <v>84</v>
      </c>
      <c r="AV172" s="13" t="s">
        <v>84</v>
      </c>
      <c r="AW172" s="13" t="s">
        <v>32</v>
      </c>
      <c r="AX172" s="13" t="s">
        <v>75</v>
      </c>
      <c r="AY172" s="240" t="s">
        <v>160</v>
      </c>
    </row>
    <row r="173" spans="1:51" s="15" customFormat="1" ht="12">
      <c r="A173" s="15"/>
      <c r="B173" s="260"/>
      <c r="C173" s="261"/>
      <c r="D173" s="232" t="s">
        <v>168</v>
      </c>
      <c r="E173" s="262" t="s">
        <v>1</v>
      </c>
      <c r="F173" s="263" t="s">
        <v>433</v>
      </c>
      <c r="G173" s="261"/>
      <c r="H173" s="264">
        <v>184.566</v>
      </c>
      <c r="I173" s="261"/>
      <c r="J173" s="261"/>
      <c r="K173" s="261"/>
      <c r="L173" s="265"/>
      <c r="M173" s="266"/>
      <c r="N173" s="267"/>
      <c r="O173" s="267"/>
      <c r="P173" s="267"/>
      <c r="Q173" s="267"/>
      <c r="R173" s="267"/>
      <c r="S173" s="267"/>
      <c r="T173" s="268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9" t="s">
        <v>168</v>
      </c>
      <c r="AU173" s="269" t="s">
        <v>84</v>
      </c>
      <c r="AV173" s="15" t="s">
        <v>166</v>
      </c>
      <c r="AW173" s="15" t="s">
        <v>32</v>
      </c>
      <c r="AX173" s="15" t="s">
        <v>82</v>
      </c>
      <c r="AY173" s="269" t="s">
        <v>160</v>
      </c>
    </row>
    <row r="174" spans="1:65" s="2" customFormat="1" ht="21.75" customHeight="1">
      <c r="A174" s="32"/>
      <c r="B174" s="33"/>
      <c r="C174" s="218" t="s">
        <v>291</v>
      </c>
      <c r="D174" s="218" t="s">
        <v>162</v>
      </c>
      <c r="E174" s="219" t="s">
        <v>231</v>
      </c>
      <c r="F174" s="220" t="s">
        <v>232</v>
      </c>
      <c r="G174" s="221" t="s">
        <v>195</v>
      </c>
      <c r="H174" s="222">
        <v>135.376</v>
      </c>
      <c r="I174" s="223">
        <v>259</v>
      </c>
      <c r="J174" s="223">
        <f>ROUND(I174*H174,2)</f>
        <v>35062.38</v>
      </c>
      <c r="K174" s="220" t="s">
        <v>173</v>
      </c>
      <c r="L174" s="38"/>
      <c r="M174" s="224" t="s">
        <v>1</v>
      </c>
      <c r="N174" s="225" t="s">
        <v>40</v>
      </c>
      <c r="O174" s="226">
        <v>0.087</v>
      </c>
      <c r="P174" s="226">
        <f>O174*H174</f>
        <v>11.777712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28" t="s">
        <v>166</v>
      </c>
      <c r="AT174" s="228" t="s">
        <v>162</v>
      </c>
      <c r="AU174" s="228" t="s">
        <v>84</v>
      </c>
      <c r="AY174" s="17" t="s">
        <v>160</v>
      </c>
      <c r="BE174" s="229">
        <f>IF(N174="základní",J174,0)</f>
        <v>35062.38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7" t="s">
        <v>82</v>
      </c>
      <c r="BK174" s="229">
        <f>ROUND(I174*H174,2)</f>
        <v>35062.38</v>
      </c>
      <c r="BL174" s="17" t="s">
        <v>166</v>
      </c>
      <c r="BM174" s="228" t="s">
        <v>722</v>
      </c>
    </row>
    <row r="175" spans="1:47" s="2" customFormat="1" ht="12">
      <c r="A175" s="32"/>
      <c r="B175" s="33"/>
      <c r="C175" s="34"/>
      <c r="D175" s="232" t="s">
        <v>175</v>
      </c>
      <c r="E175" s="34"/>
      <c r="F175" s="241" t="s">
        <v>234</v>
      </c>
      <c r="G175" s="34"/>
      <c r="H175" s="34"/>
      <c r="I175" s="34"/>
      <c r="J175" s="34"/>
      <c r="K175" s="34"/>
      <c r="L175" s="38"/>
      <c r="M175" s="242"/>
      <c r="N175" s="243"/>
      <c r="O175" s="84"/>
      <c r="P175" s="84"/>
      <c r="Q175" s="84"/>
      <c r="R175" s="84"/>
      <c r="S175" s="84"/>
      <c r="T175" s="85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175</v>
      </c>
      <c r="AU175" s="17" t="s">
        <v>84</v>
      </c>
    </row>
    <row r="176" spans="1:51" s="13" customFormat="1" ht="12">
      <c r="A176" s="13"/>
      <c r="B176" s="230"/>
      <c r="C176" s="231"/>
      <c r="D176" s="232" t="s">
        <v>168</v>
      </c>
      <c r="E176" s="233" t="s">
        <v>1</v>
      </c>
      <c r="F176" s="234" t="s">
        <v>723</v>
      </c>
      <c r="G176" s="231"/>
      <c r="H176" s="235">
        <v>184.566</v>
      </c>
      <c r="I176" s="231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0" t="s">
        <v>168</v>
      </c>
      <c r="AU176" s="240" t="s">
        <v>84</v>
      </c>
      <c r="AV176" s="13" t="s">
        <v>84</v>
      </c>
      <c r="AW176" s="13" t="s">
        <v>32</v>
      </c>
      <c r="AX176" s="13" t="s">
        <v>75</v>
      </c>
      <c r="AY176" s="240" t="s">
        <v>160</v>
      </c>
    </row>
    <row r="177" spans="1:51" s="14" customFormat="1" ht="12">
      <c r="A177" s="14"/>
      <c r="B177" s="244"/>
      <c r="C177" s="245"/>
      <c r="D177" s="232" t="s">
        <v>168</v>
      </c>
      <c r="E177" s="246" t="s">
        <v>1</v>
      </c>
      <c r="F177" s="247" t="s">
        <v>724</v>
      </c>
      <c r="G177" s="245"/>
      <c r="H177" s="246" t="s">
        <v>1</v>
      </c>
      <c r="I177" s="245"/>
      <c r="J177" s="245"/>
      <c r="K177" s="245"/>
      <c r="L177" s="248"/>
      <c r="M177" s="249"/>
      <c r="N177" s="250"/>
      <c r="O177" s="250"/>
      <c r="P177" s="250"/>
      <c r="Q177" s="250"/>
      <c r="R177" s="250"/>
      <c r="S177" s="250"/>
      <c r="T177" s="25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2" t="s">
        <v>168</v>
      </c>
      <c r="AU177" s="252" t="s">
        <v>84</v>
      </c>
      <c r="AV177" s="14" t="s">
        <v>82</v>
      </c>
      <c r="AW177" s="14" t="s">
        <v>32</v>
      </c>
      <c r="AX177" s="14" t="s">
        <v>75</v>
      </c>
      <c r="AY177" s="252" t="s">
        <v>160</v>
      </c>
    </row>
    <row r="178" spans="1:51" s="13" customFormat="1" ht="12">
      <c r="A178" s="13"/>
      <c r="B178" s="230"/>
      <c r="C178" s="231"/>
      <c r="D178" s="232" t="s">
        <v>168</v>
      </c>
      <c r="E178" s="233" t="s">
        <v>1</v>
      </c>
      <c r="F178" s="234" t="s">
        <v>725</v>
      </c>
      <c r="G178" s="231"/>
      <c r="H178" s="235">
        <v>-17</v>
      </c>
      <c r="I178" s="231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168</v>
      </c>
      <c r="AU178" s="240" t="s">
        <v>84</v>
      </c>
      <c r="AV178" s="13" t="s">
        <v>84</v>
      </c>
      <c r="AW178" s="13" t="s">
        <v>32</v>
      </c>
      <c r="AX178" s="13" t="s">
        <v>75</v>
      </c>
      <c r="AY178" s="240" t="s">
        <v>160</v>
      </c>
    </row>
    <row r="179" spans="1:51" s="13" customFormat="1" ht="12">
      <c r="A179" s="13"/>
      <c r="B179" s="230"/>
      <c r="C179" s="231"/>
      <c r="D179" s="232" t="s">
        <v>168</v>
      </c>
      <c r="E179" s="233" t="s">
        <v>1</v>
      </c>
      <c r="F179" s="234" t="s">
        <v>726</v>
      </c>
      <c r="G179" s="231"/>
      <c r="H179" s="235">
        <v>-15.07</v>
      </c>
      <c r="I179" s="231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0" t="s">
        <v>168</v>
      </c>
      <c r="AU179" s="240" t="s">
        <v>84</v>
      </c>
      <c r="AV179" s="13" t="s">
        <v>84</v>
      </c>
      <c r="AW179" s="13" t="s">
        <v>32</v>
      </c>
      <c r="AX179" s="13" t="s">
        <v>75</v>
      </c>
      <c r="AY179" s="240" t="s">
        <v>160</v>
      </c>
    </row>
    <row r="180" spans="1:51" s="13" customFormat="1" ht="12">
      <c r="A180" s="13"/>
      <c r="B180" s="230"/>
      <c r="C180" s="231"/>
      <c r="D180" s="232" t="s">
        <v>168</v>
      </c>
      <c r="E180" s="233" t="s">
        <v>1</v>
      </c>
      <c r="F180" s="234" t="s">
        <v>727</v>
      </c>
      <c r="G180" s="231"/>
      <c r="H180" s="235">
        <v>-17.12</v>
      </c>
      <c r="I180" s="231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0" t="s">
        <v>168</v>
      </c>
      <c r="AU180" s="240" t="s">
        <v>84</v>
      </c>
      <c r="AV180" s="13" t="s">
        <v>84</v>
      </c>
      <c r="AW180" s="13" t="s">
        <v>32</v>
      </c>
      <c r="AX180" s="13" t="s">
        <v>75</v>
      </c>
      <c r="AY180" s="240" t="s">
        <v>160</v>
      </c>
    </row>
    <row r="181" spans="1:51" s="15" customFormat="1" ht="12">
      <c r="A181" s="15"/>
      <c r="B181" s="260"/>
      <c r="C181" s="261"/>
      <c r="D181" s="232" t="s">
        <v>168</v>
      </c>
      <c r="E181" s="262" t="s">
        <v>1</v>
      </c>
      <c r="F181" s="263" t="s">
        <v>433</v>
      </c>
      <c r="G181" s="261"/>
      <c r="H181" s="264">
        <v>135.376</v>
      </c>
      <c r="I181" s="261"/>
      <c r="J181" s="261"/>
      <c r="K181" s="261"/>
      <c r="L181" s="265"/>
      <c r="M181" s="266"/>
      <c r="N181" s="267"/>
      <c r="O181" s="267"/>
      <c r="P181" s="267"/>
      <c r="Q181" s="267"/>
      <c r="R181" s="267"/>
      <c r="S181" s="267"/>
      <c r="T181" s="268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9" t="s">
        <v>168</v>
      </c>
      <c r="AU181" s="269" t="s">
        <v>84</v>
      </c>
      <c r="AV181" s="15" t="s">
        <v>166</v>
      </c>
      <c r="AW181" s="15" t="s">
        <v>32</v>
      </c>
      <c r="AX181" s="15" t="s">
        <v>82</v>
      </c>
      <c r="AY181" s="269" t="s">
        <v>160</v>
      </c>
    </row>
    <row r="182" spans="1:65" s="2" customFormat="1" ht="21.75" customHeight="1">
      <c r="A182" s="32"/>
      <c r="B182" s="33"/>
      <c r="C182" s="218" t="s">
        <v>297</v>
      </c>
      <c r="D182" s="218" t="s">
        <v>162</v>
      </c>
      <c r="E182" s="219" t="s">
        <v>263</v>
      </c>
      <c r="F182" s="220" t="s">
        <v>264</v>
      </c>
      <c r="G182" s="221" t="s">
        <v>265</v>
      </c>
      <c r="H182" s="222">
        <v>257.214</v>
      </c>
      <c r="I182" s="223">
        <v>140</v>
      </c>
      <c r="J182" s="223">
        <f>ROUND(I182*H182,2)</f>
        <v>36009.96</v>
      </c>
      <c r="K182" s="220" t="s">
        <v>173</v>
      </c>
      <c r="L182" s="38"/>
      <c r="M182" s="224" t="s">
        <v>1</v>
      </c>
      <c r="N182" s="225" t="s">
        <v>40</v>
      </c>
      <c r="O182" s="226">
        <v>0</v>
      </c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28" t="s">
        <v>166</v>
      </c>
      <c r="AT182" s="228" t="s">
        <v>162</v>
      </c>
      <c r="AU182" s="228" t="s">
        <v>84</v>
      </c>
      <c r="AY182" s="17" t="s">
        <v>160</v>
      </c>
      <c r="BE182" s="229">
        <f>IF(N182="základní",J182,0)</f>
        <v>36009.96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7" t="s">
        <v>82</v>
      </c>
      <c r="BK182" s="229">
        <f>ROUND(I182*H182,2)</f>
        <v>36009.96</v>
      </c>
      <c r="BL182" s="17" t="s">
        <v>166</v>
      </c>
      <c r="BM182" s="228" t="s">
        <v>728</v>
      </c>
    </row>
    <row r="183" spans="1:47" s="2" customFormat="1" ht="12">
      <c r="A183" s="32"/>
      <c r="B183" s="33"/>
      <c r="C183" s="34"/>
      <c r="D183" s="232" t="s">
        <v>175</v>
      </c>
      <c r="E183" s="34"/>
      <c r="F183" s="241" t="s">
        <v>267</v>
      </c>
      <c r="G183" s="34"/>
      <c r="H183" s="34"/>
      <c r="I183" s="34"/>
      <c r="J183" s="34"/>
      <c r="K183" s="34"/>
      <c r="L183" s="38"/>
      <c r="M183" s="242"/>
      <c r="N183" s="243"/>
      <c r="O183" s="84"/>
      <c r="P183" s="84"/>
      <c r="Q183" s="84"/>
      <c r="R183" s="84"/>
      <c r="S183" s="84"/>
      <c r="T183" s="85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175</v>
      </c>
      <c r="AU183" s="17" t="s">
        <v>84</v>
      </c>
    </row>
    <row r="184" spans="1:51" s="13" customFormat="1" ht="12">
      <c r="A184" s="13"/>
      <c r="B184" s="230"/>
      <c r="C184" s="231"/>
      <c r="D184" s="232" t="s">
        <v>168</v>
      </c>
      <c r="E184" s="233" t="s">
        <v>1</v>
      </c>
      <c r="F184" s="234" t="s">
        <v>723</v>
      </c>
      <c r="G184" s="231"/>
      <c r="H184" s="235">
        <v>184.566</v>
      </c>
      <c r="I184" s="231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0" t="s">
        <v>168</v>
      </c>
      <c r="AU184" s="240" t="s">
        <v>84</v>
      </c>
      <c r="AV184" s="13" t="s">
        <v>84</v>
      </c>
      <c r="AW184" s="13" t="s">
        <v>32</v>
      </c>
      <c r="AX184" s="13" t="s">
        <v>75</v>
      </c>
      <c r="AY184" s="240" t="s">
        <v>160</v>
      </c>
    </row>
    <row r="185" spans="1:51" s="14" customFormat="1" ht="12">
      <c r="A185" s="14"/>
      <c r="B185" s="244"/>
      <c r="C185" s="245"/>
      <c r="D185" s="232" t="s">
        <v>168</v>
      </c>
      <c r="E185" s="246" t="s">
        <v>1</v>
      </c>
      <c r="F185" s="247" t="s">
        <v>724</v>
      </c>
      <c r="G185" s="245"/>
      <c r="H185" s="246" t="s">
        <v>1</v>
      </c>
      <c r="I185" s="245"/>
      <c r="J185" s="245"/>
      <c r="K185" s="245"/>
      <c r="L185" s="248"/>
      <c r="M185" s="249"/>
      <c r="N185" s="250"/>
      <c r="O185" s="250"/>
      <c r="P185" s="250"/>
      <c r="Q185" s="250"/>
      <c r="R185" s="250"/>
      <c r="S185" s="250"/>
      <c r="T185" s="25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2" t="s">
        <v>168</v>
      </c>
      <c r="AU185" s="252" t="s">
        <v>84</v>
      </c>
      <c r="AV185" s="14" t="s">
        <v>82</v>
      </c>
      <c r="AW185" s="14" t="s">
        <v>32</v>
      </c>
      <c r="AX185" s="14" t="s">
        <v>75</v>
      </c>
      <c r="AY185" s="252" t="s">
        <v>160</v>
      </c>
    </row>
    <row r="186" spans="1:51" s="13" customFormat="1" ht="12">
      <c r="A186" s="13"/>
      <c r="B186" s="230"/>
      <c r="C186" s="231"/>
      <c r="D186" s="232" t="s">
        <v>168</v>
      </c>
      <c r="E186" s="233" t="s">
        <v>1</v>
      </c>
      <c r="F186" s="234" t="s">
        <v>725</v>
      </c>
      <c r="G186" s="231"/>
      <c r="H186" s="235">
        <v>-17</v>
      </c>
      <c r="I186" s="231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0" t="s">
        <v>168</v>
      </c>
      <c r="AU186" s="240" t="s">
        <v>84</v>
      </c>
      <c r="AV186" s="13" t="s">
        <v>84</v>
      </c>
      <c r="AW186" s="13" t="s">
        <v>32</v>
      </c>
      <c r="AX186" s="13" t="s">
        <v>75</v>
      </c>
      <c r="AY186" s="240" t="s">
        <v>160</v>
      </c>
    </row>
    <row r="187" spans="1:51" s="13" customFormat="1" ht="12">
      <c r="A187" s="13"/>
      <c r="B187" s="230"/>
      <c r="C187" s="231"/>
      <c r="D187" s="232" t="s">
        <v>168</v>
      </c>
      <c r="E187" s="233" t="s">
        <v>1</v>
      </c>
      <c r="F187" s="234" t="s">
        <v>726</v>
      </c>
      <c r="G187" s="231"/>
      <c r="H187" s="235">
        <v>-15.07</v>
      </c>
      <c r="I187" s="231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0" t="s">
        <v>168</v>
      </c>
      <c r="AU187" s="240" t="s">
        <v>84</v>
      </c>
      <c r="AV187" s="13" t="s">
        <v>84</v>
      </c>
      <c r="AW187" s="13" t="s">
        <v>32</v>
      </c>
      <c r="AX187" s="13" t="s">
        <v>75</v>
      </c>
      <c r="AY187" s="240" t="s">
        <v>160</v>
      </c>
    </row>
    <row r="188" spans="1:51" s="13" customFormat="1" ht="12">
      <c r="A188" s="13"/>
      <c r="B188" s="230"/>
      <c r="C188" s="231"/>
      <c r="D188" s="232" t="s">
        <v>168</v>
      </c>
      <c r="E188" s="233" t="s">
        <v>1</v>
      </c>
      <c r="F188" s="234" t="s">
        <v>727</v>
      </c>
      <c r="G188" s="231"/>
      <c r="H188" s="235">
        <v>-17.12</v>
      </c>
      <c r="I188" s="231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0" t="s">
        <v>168</v>
      </c>
      <c r="AU188" s="240" t="s">
        <v>84</v>
      </c>
      <c r="AV188" s="13" t="s">
        <v>84</v>
      </c>
      <c r="AW188" s="13" t="s">
        <v>32</v>
      </c>
      <c r="AX188" s="13" t="s">
        <v>75</v>
      </c>
      <c r="AY188" s="240" t="s">
        <v>160</v>
      </c>
    </row>
    <row r="189" spans="1:51" s="15" customFormat="1" ht="12">
      <c r="A189" s="15"/>
      <c r="B189" s="260"/>
      <c r="C189" s="261"/>
      <c r="D189" s="232" t="s">
        <v>168</v>
      </c>
      <c r="E189" s="262" t="s">
        <v>1</v>
      </c>
      <c r="F189" s="263" t="s">
        <v>433</v>
      </c>
      <c r="G189" s="261"/>
      <c r="H189" s="264">
        <v>135.376</v>
      </c>
      <c r="I189" s="261"/>
      <c r="J189" s="261"/>
      <c r="K189" s="261"/>
      <c r="L189" s="265"/>
      <c r="M189" s="266"/>
      <c r="N189" s="267"/>
      <c r="O189" s="267"/>
      <c r="P189" s="267"/>
      <c r="Q189" s="267"/>
      <c r="R189" s="267"/>
      <c r="S189" s="267"/>
      <c r="T189" s="268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9" t="s">
        <v>168</v>
      </c>
      <c r="AU189" s="269" t="s">
        <v>84</v>
      </c>
      <c r="AV189" s="15" t="s">
        <v>166</v>
      </c>
      <c r="AW189" s="15" t="s">
        <v>32</v>
      </c>
      <c r="AX189" s="15" t="s">
        <v>75</v>
      </c>
      <c r="AY189" s="269" t="s">
        <v>160</v>
      </c>
    </row>
    <row r="190" spans="1:51" s="13" customFormat="1" ht="12">
      <c r="A190" s="13"/>
      <c r="B190" s="230"/>
      <c r="C190" s="231"/>
      <c r="D190" s="232" t="s">
        <v>168</v>
      </c>
      <c r="E190" s="233" t="s">
        <v>1</v>
      </c>
      <c r="F190" s="234" t="s">
        <v>729</v>
      </c>
      <c r="G190" s="231"/>
      <c r="H190" s="235">
        <v>257.214</v>
      </c>
      <c r="I190" s="231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168</v>
      </c>
      <c r="AU190" s="240" t="s">
        <v>84</v>
      </c>
      <c r="AV190" s="13" t="s">
        <v>84</v>
      </c>
      <c r="AW190" s="13" t="s">
        <v>32</v>
      </c>
      <c r="AX190" s="13" t="s">
        <v>82</v>
      </c>
      <c r="AY190" s="240" t="s">
        <v>160</v>
      </c>
    </row>
    <row r="191" spans="1:65" s="2" customFormat="1" ht="16.5" customHeight="1">
      <c r="A191" s="32"/>
      <c r="B191" s="33"/>
      <c r="C191" s="218" t="s">
        <v>8</v>
      </c>
      <c r="D191" s="218" t="s">
        <v>162</v>
      </c>
      <c r="E191" s="219" t="s">
        <v>730</v>
      </c>
      <c r="F191" s="220" t="s">
        <v>731</v>
      </c>
      <c r="G191" s="221" t="s">
        <v>195</v>
      </c>
      <c r="H191" s="222">
        <v>135.376</v>
      </c>
      <c r="I191" s="223">
        <v>18.5</v>
      </c>
      <c r="J191" s="223">
        <f>ROUND(I191*H191,2)</f>
        <v>2504.46</v>
      </c>
      <c r="K191" s="220" t="s">
        <v>173</v>
      </c>
      <c r="L191" s="38"/>
      <c r="M191" s="224" t="s">
        <v>1</v>
      </c>
      <c r="N191" s="225" t="s">
        <v>40</v>
      </c>
      <c r="O191" s="226">
        <v>0.009</v>
      </c>
      <c r="P191" s="226">
        <f>O191*H191</f>
        <v>1.218384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28" t="s">
        <v>166</v>
      </c>
      <c r="AT191" s="228" t="s">
        <v>162</v>
      </c>
      <c r="AU191" s="228" t="s">
        <v>84</v>
      </c>
      <c r="AY191" s="17" t="s">
        <v>160</v>
      </c>
      <c r="BE191" s="229">
        <f>IF(N191="základní",J191,0)</f>
        <v>2504.46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7" t="s">
        <v>82</v>
      </c>
      <c r="BK191" s="229">
        <f>ROUND(I191*H191,2)</f>
        <v>2504.46</v>
      </c>
      <c r="BL191" s="17" t="s">
        <v>166</v>
      </c>
      <c r="BM191" s="228" t="s">
        <v>732</v>
      </c>
    </row>
    <row r="192" spans="1:47" s="2" customFormat="1" ht="12">
      <c r="A192" s="32"/>
      <c r="B192" s="33"/>
      <c r="C192" s="34"/>
      <c r="D192" s="232" t="s">
        <v>175</v>
      </c>
      <c r="E192" s="34"/>
      <c r="F192" s="241" t="s">
        <v>733</v>
      </c>
      <c r="G192" s="34"/>
      <c r="H192" s="34"/>
      <c r="I192" s="34"/>
      <c r="J192" s="34"/>
      <c r="K192" s="34"/>
      <c r="L192" s="38"/>
      <c r="M192" s="242"/>
      <c r="N192" s="243"/>
      <c r="O192" s="84"/>
      <c r="P192" s="84"/>
      <c r="Q192" s="84"/>
      <c r="R192" s="84"/>
      <c r="S192" s="84"/>
      <c r="T192" s="85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175</v>
      </c>
      <c r="AU192" s="17" t="s">
        <v>84</v>
      </c>
    </row>
    <row r="193" spans="1:51" s="13" customFormat="1" ht="12">
      <c r="A193" s="13"/>
      <c r="B193" s="230"/>
      <c r="C193" s="231"/>
      <c r="D193" s="232" t="s">
        <v>168</v>
      </c>
      <c r="E193" s="233" t="s">
        <v>1</v>
      </c>
      <c r="F193" s="234" t="s">
        <v>723</v>
      </c>
      <c r="G193" s="231"/>
      <c r="H193" s="235">
        <v>184.566</v>
      </c>
      <c r="I193" s="231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0" t="s">
        <v>168</v>
      </c>
      <c r="AU193" s="240" t="s">
        <v>84</v>
      </c>
      <c r="AV193" s="13" t="s">
        <v>84</v>
      </c>
      <c r="AW193" s="13" t="s">
        <v>32</v>
      </c>
      <c r="AX193" s="13" t="s">
        <v>75</v>
      </c>
      <c r="AY193" s="240" t="s">
        <v>160</v>
      </c>
    </row>
    <row r="194" spans="1:51" s="14" customFormat="1" ht="12">
      <c r="A194" s="14"/>
      <c r="B194" s="244"/>
      <c r="C194" s="245"/>
      <c r="D194" s="232" t="s">
        <v>168</v>
      </c>
      <c r="E194" s="246" t="s">
        <v>1</v>
      </c>
      <c r="F194" s="247" t="s">
        <v>724</v>
      </c>
      <c r="G194" s="245"/>
      <c r="H194" s="246" t="s">
        <v>1</v>
      </c>
      <c r="I194" s="245"/>
      <c r="J194" s="245"/>
      <c r="K194" s="245"/>
      <c r="L194" s="248"/>
      <c r="M194" s="249"/>
      <c r="N194" s="250"/>
      <c r="O194" s="250"/>
      <c r="P194" s="250"/>
      <c r="Q194" s="250"/>
      <c r="R194" s="250"/>
      <c r="S194" s="250"/>
      <c r="T194" s="25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2" t="s">
        <v>168</v>
      </c>
      <c r="AU194" s="252" t="s">
        <v>84</v>
      </c>
      <c r="AV194" s="14" t="s">
        <v>82</v>
      </c>
      <c r="AW194" s="14" t="s">
        <v>32</v>
      </c>
      <c r="AX194" s="14" t="s">
        <v>75</v>
      </c>
      <c r="AY194" s="252" t="s">
        <v>160</v>
      </c>
    </row>
    <row r="195" spans="1:51" s="13" customFormat="1" ht="12">
      <c r="A195" s="13"/>
      <c r="B195" s="230"/>
      <c r="C195" s="231"/>
      <c r="D195" s="232" t="s">
        <v>168</v>
      </c>
      <c r="E195" s="233" t="s">
        <v>1</v>
      </c>
      <c r="F195" s="234" t="s">
        <v>725</v>
      </c>
      <c r="G195" s="231"/>
      <c r="H195" s="235">
        <v>-17</v>
      </c>
      <c r="I195" s="231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0" t="s">
        <v>168</v>
      </c>
      <c r="AU195" s="240" t="s">
        <v>84</v>
      </c>
      <c r="AV195" s="13" t="s">
        <v>84</v>
      </c>
      <c r="AW195" s="13" t="s">
        <v>32</v>
      </c>
      <c r="AX195" s="13" t="s">
        <v>75</v>
      </c>
      <c r="AY195" s="240" t="s">
        <v>160</v>
      </c>
    </row>
    <row r="196" spans="1:51" s="13" customFormat="1" ht="12">
      <c r="A196" s="13"/>
      <c r="B196" s="230"/>
      <c r="C196" s="231"/>
      <c r="D196" s="232" t="s">
        <v>168</v>
      </c>
      <c r="E196" s="233" t="s">
        <v>1</v>
      </c>
      <c r="F196" s="234" t="s">
        <v>726</v>
      </c>
      <c r="G196" s="231"/>
      <c r="H196" s="235">
        <v>-15.07</v>
      </c>
      <c r="I196" s="231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0" t="s">
        <v>168</v>
      </c>
      <c r="AU196" s="240" t="s">
        <v>84</v>
      </c>
      <c r="AV196" s="13" t="s">
        <v>84</v>
      </c>
      <c r="AW196" s="13" t="s">
        <v>32</v>
      </c>
      <c r="AX196" s="13" t="s">
        <v>75</v>
      </c>
      <c r="AY196" s="240" t="s">
        <v>160</v>
      </c>
    </row>
    <row r="197" spans="1:51" s="13" customFormat="1" ht="12">
      <c r="A197" s="13"/>
      <c r="B197" s="230"/>
      <c r="C197" s="231"/>
      <c r="D197" s="232" t="s">
        <v>168</v>
      </c>
      <c r="E197" s="233" t="s">
        <v>1</v>
      </c>
      <c r="F197" s="234" t="s">
        <v>727</v>
      </c>
      <c r="G197" s="231"/>
      <c r="H197" s="235">
        <v>-17.12</v>
      </c>
      <c r="I197" s="231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0" t="s">
        <v>168</v>
      </c>
      <c r="AU197" s="240" t="s">
        <v>84</v>
      </c>
      <c r="AV197" s="13" t="s">
        <v>84</v>
      </c>
      <c r="AW197" s="13" t="s">
        <v>32</v>
      </c>
      <c r="AX197" s="13" t="s">
        <v>75</v>
      </c>
      <c r="AY197" s="240" t="s">
        <v>160</v>
      </c>
    </row>
    <row r="198" spans="1:51" s="15" customFormat="1" ht="12">
      <c r="A198" s="15"/>
      <c r="B198" s="260"/>
      <c r="C198" s="261"/>
      <c r="D198" s="232" t="s">
        <v>168</v>
      </c>
      <c r="E198" s="262" t="s">
        <v>1</v>
      </c>
      <c r="F198" s="263" t="s">
        <v>433</v>
      </c>
      <c r="G198" s="261"/>
      <c r="H198" s="264">
        <v>135.376</v>
      </c>
      <c r="I198" s="261"/>
      <c r="J198" s="261"/>
      <c r="K198" s="261"/>
      <c r="L198" s="265"/>
      <c r="M198" s="266"/>
      <c r="N198" s="267"/>
      <c r="O198" s="267"/>
      <c r="P198" s="267"/>
      <c r="Q198" s="267"/>
      <c r="R198" s="267"/>
      <c r="S198" s="267"/>
      <c r="T198" s="268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9" t="s">
        <v>168</v>
      </c>
      <c r="AU198" s="269" t="s">
        <v>84</v>
      </c>
      <c r="AV198" s="15" t="s">
        <v>166</v>
      </c>
      <c r="AW198" s="15" t="s">
        <v>32</v>
      </c>
      <c r="AX198" s="15" t="s">
        <v>82</v>
      </c>
      <c r="AY198" s="269" t="s">
        <v>160</v>
      </c>
    </row>
    <row r="199" spans="1:65" s="2" customFormat="1" ht="21.75" customHeight="1">
      <c r="A199" s="32"/>
      <c r="B199" s="33"/>
      <c r="C199" s="218" t="s">
        <v>311</v>
      </c>
      <c r="D199" s="218" t="s">
        <v>162</v>
      </c>
      <c r="E199" s="219" t="s">
        <v>273</v>
      </c>
      <c r="F199" s="220" t="s">
        <v>274</v>
      </c>
      <c r="G199" s="221" t="s">
        <v>195</v>
      </c>
      <c r="H199" s="222">
        <v>72.73</v>
      </c>
      <c r="I199" s="223">
        <v>127</v>
      </c>
      <c r="J199" s="223">
        <f>ROUND(I199*H199,2)</f>
        <v>9236.71</v>
      </c>
      <c r="K199" s="220" t="s">
        <v>173</v>
      </c>
      <c r="L199" s="38"/>
      <c r="M199" s="224" t="s">
        <v>1</v>
      </c>
      <c r="N199" s="225" t="s">
        <v>40</v>
      </c>
      <c r="O199" s="226">
        <v>0.328</v>
      </c>
      <c r="P199" s="226">
        <f>O199*H199</f>
        <v>23.85544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28" t="s">
        <v>166</v>
      </c>
      <c r="AT199" s="228" t="s">
        <v>162</v>
      </c>
      <c r="AU199" s="228" t="s">
        <v>84</v>
      </c>
      <c r="AY199" s="17" t="s">
        <v>160</v>
      </c>
      <c r="BE199" s="229">
        <f>IF(N199="základní",J199,0)</f>
        <v>9236.71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7" t="s">
        <v>82</v>
      </c>
      <c r="BK199" s="229">
        <f>ROUND(I199*H199,2)</f>
        <v>9236.71</v>
      </c>
      <c r="BL199" s="17" t="s">
        <v>166</v>
      </c>
      <c r="BM199" s="228" t="s">
        <v>734</v>
      </c>
    </row>
    <row r="200" spans="1:47" s="2" customFormat="1" ht="12">
      <c r="A200" s="32"/>
      <c r="B200" s="33"/>
      <c r="C200" s="34"/>
      <c r="D200" s="232" t="s">
        <v>175</v>
      </c>
      <c r="E200" s="34"/>
      <c r="F200" s="241" t="s">
        <v>276</v>
      </c>
      <c r="G200" s="34"/>
      <c r="H200" s="34"/>
      <c r="I200" s="34"/>
      <c r="J200" s="34"/>
      <c r="K200" s="34"/>
      <c r="L200" s="38"/>
      <c r="M200" s="242"/>
      <c r="N200" s="243"/>
      <c r="O200" s="84"/>
      <c r="P200" s="84"/>
      <c r="Q200" s="84"/>
      <c r="R200" s="84"/>
      <c r="S200" s="84"/>
      <c r="T200" s="85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175</v>
      </c>
      <c r="AU200" s="17" t="s">
        <v>84</v>
      </c>
    </row>
    <row r="201" spans="1:51" s="14" customFormat="1" ht="12">
      <c r="A201" s="14"/>
      <c r="B201" s="244"/>
      <c r="C201" s="245"/>
      <c r="D201" s="232" t="s">
        <v>168</v>
      </c>
      <c r="E201" s="246" t="s">
        <v>1</v>
      </c>
      <c r="F201" s="247" t="s">
        <v>735</v>
      </c>
      <c r="G201" s="245"/>
      <c r="H201" s="246" t="s">
        <v>1</v>
      </c>
      <c r="I201" s="245"/>
      <c r="J201" s="245"/>
      <c r="K201" s="245"/>
      <c r="L201" s="248"/>
      <c r="M201" s="249"/>
      <c r="N201" s="250"/>
      <c r="O201" s="250"/>
      <c r="P201" s="250"/>
      <c r="Q201" s="250"/>
      <c r="R201" s="250"/>
      <c r="S201" s="250"/>
      <c r="T201" s="25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2" t="s">
        <v>168</v>
      </c>
      <c r="AU201" s="252" t="s">
        <v>84</v>
      </c>
      <c r="AV201" s="14" t="s">
        <v>82</v>
      </c>
      <c r="AW201" s="14" t="s">
        <v>32</v>
      </c>
      <c r="AX201" s="14" t="s">
        <v>75</v>
      </c>
      <c r="AY201" s="252" t="s">
        <v>160</v>
      </c>
    </row>
    <row r="202" spans="1:51" s="13" customFormat="1" ht="12">
      <c r="A202" s="13"/>
      <c r="B202" s="230"/>
      <c r="C202" s="231"/>
      <c r="D202" s="232" t="s">
        <v>168</v>
      </c>
      <c r="E202" s="233" t="s">
        <v>1</v>
      </c>
      <c r="F202" s="234" t="s">
        <v>736</v>
      </c>
      <c r="G202" s="231"/>
      <c r="H202" s="235">
        <v>15.07</v>
      </c>
      <c r="I202" s="231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0" t="s">
        <v>168</v>
      </c>
      <c r="AU202" s="240" t="s">
        <v>84</v>
      </c>
      <c r="AV202" s="13" t="s">
        <v>84</v>
      </c>
      <c r="AW202" s="13" t="s">
        <v>32</v>
      </c>
      <c r="AX202" s="13" t="s">
        <v>75</v>
      </c>
      <c r="AY202" s="240" t="s">
        <v>160</v>
      </c>
    </row>
    <row r="203" spans="1:51" s="13" customFormat="1" ht="12">
      <c r="A203" s="13"/>
      <c r="B203" s="230"/>
      <c r="C203" s="231"/>
      <c r="D203" s="232" t="s">
        <v>168</v>
      </c>
      <c r="E203" s="233" t="s">
        <v>1</v>
      </c>
      <c r="F203" s="234" t="s">
        <v>737</v>
      </c>
      <c r="G203" s="231"/>
      <c r="H203" s="235">
        <v>17.12</v>
      </c>
      <c r="I203" s="231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168</v>
      </c>
      <c r="AU203" s="240" t="s">
        <v>84</v>
      </c>
      <c r="AV203" s="13" t="s">
        <v>84</v>
      </c>
      <c r="AW203" s="13" t="s">
        <v>32</v>
      </c>
      <c r="AX203" s="13" t="s">
        <v>75</v>
      </c>
      <c r="AY203" s="240" t="s">
        <v>160</v>
      </c>
    </row>
    <row r="204" spans="1:51" s="14" customFormat="1" ht="12">
      <c r="A204" s="14"/>
      <c r="B204" s="244"/>
      <c r="C204" s="245"/>
      <c r="D204" s="232" t="s">
        <v>168</v>
      </c>
      <c r="E204" s="246" t="s">
        <v>1</v>
      </c>
      <c r="F204" s="247" t="s">
        <v>738</v>
      </c>
      <c r="G204" s="245"/>
      <c r="H204" s="246" t="s">
        <v>1</v>
      </c>
      <c r="I204" s="245"/>
      <c r="J204" s="245"/>
      <c r="K204" s="245"/>
      <c r="L204" s="248"/>
      <c r="M204" s="249"/>
      <c r="N204" s="250"/>
      <c r="O204" s="250"/>
      <c r="P204" s="250"/>
      <c r="Q204" s="250"/>
      <c r="R204" s="250"/>
      <c r="S204" s="250"/>
      <c r="T204" s="25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2" t="s">
        <v>168</v>
      </c>
      <c r="AU204" s="252" t="s">
        <v>84</v>
      </c>
      <c r="AV204" s="14" t="s">
        <v>82</v>
      </c>
      <c r="AW204" s="14" t="s">
        <v>32</v>
      </c>
      <c r="AX204" s="14" t="s">
        <v>75</v>
      </c>
      <c r="AY204" s="252" t="s">
        <v>160</v>
      </c>
    </row>
    <row r="205" spans="1:51" s="13" customFormat="1" ht="12">
      <c r="A205" s="13"/>
      <c r="B205" s="230"/>
      <c r="C205" s="231"/>
      <c r="D205" s="232" t="s">
        <v>168</v>
      </c>
      <c r="E205" s="233" t="s">
        <v>1</v>
      </c>
      <c r="F205" s="234" t="s">
        <v>739</v>
      </c>
      <c r="G205" s="231"/>
      <c r="H205" s="235">
        <v>23.54</v>
      </c>
      <c r="I205" s="231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168</v>
      </c>
      <c r="AU205" s="240" t="s">
        <v>84</v>
      </c>
      <c r="AV205" s="13" t="s">
        <v>84</v>
      </c>
      <c r="AW205" s="13" t="s">
        <v>32</v>
      </c>
      <c r="AX205" s="13" t="s">
        <v>75</v>
      </c>
      <c r="AY205" s="240" t="s">
        <v>160</v>
      </c>
    </row>
    <row r="206" spans="1:51" s="13" customFormat="1" ht="12">
      <c r="A206" s="13"/>
      <c r="B206" s="230"/>
      <c r="C206" s="231"/>
      <c r="D206" s="232" t="s">
        <v>168</v>
      </c>
      <c r="E206" s="233" t="s">
        <v>1</v>
      </c>
      <c r="F206" s="234" t="s">
        <v>740</v>
      </c>
      <c r="G206" s="231"/>
      <c r="H206" s="235">
        <v>17</v>
      </c>
      <c r="I206" s="231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168</v>
      </c>
      <c r="AU206" s="240" t="s">
        <v>84</v>
      </c>
      <c r="AV206" s="13" t="s">
        <v>84</v>
      </c>
      <c r="AW206" s="13" t="s">
        <v>32</v>
      </c>
      <c r="AX206" s="13" t="s">
        <v>75</v>
      </c>
      <c r="AY206" s="240" t="s">
        <v>160</v>
      </c>
    </row>
    <row r="207" spans="1:51" s="15" customFormat="1" ht="12">
      <c r="A207" s="15"/>
      <c r="B207" s="260"/>
      <c r="C207" s="261"/>
      <c r="D207" s="232" t="s">
        <v>168</v>
      </c>
      <c r="E207" s="262" t="s">
        <v>1</v>
      </c>
      <c r="F207" s="263" t="s">
        <v>433</v>
      </c>
      <c r="G207" s="261"/>
      <c r="H207" s="264">
        <v>72.73</v>
      </c>
      <c r="I207" s="261"/>
      <c r="J207" s="261"/>
      <c r="K207" s="261"/>
      <c r="L207" s="265"/>
      <c r="M207" s="266"/>
      <c r="N207" s="267"/>
      <c r="O207" s="267"/>
      <c r="P207" s="267"/>
      <c r="Q207" s="267"/>
      <c r="R207" s="267"/>
      <c r="S207" s="267"/>
      <c r="T207" s="268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9" t="s">
        <v>168</v>
      </c>
      <c r="AU207" s="269" t="s">
        <v>84</v>
      </c>
      <c r="AV207" s="15" t="s">
        <v>166</v>
      </c>
      <c r="AW207" s="15" t="s">
        <v>32</v>
      </c>
      <c r="AX207" s="15" t="s">
        <v>82</v>
      </c>
      <c r="AY207" s="269" t="s">
        <v>160</v>
      </c>
    </row>
    <row r="208" spans="1:65" s="2" customFormat="1" ht="21.75" customHeight="1">
      <c r="A208" s="32"/>
      <c r="B208" s="33"/>
      <c r="C208" s="218" t="s">
        <v>321</v>
      </c>
      <c r="D208" s="218" t="s">
        <v>162</v>
      </c>
      <c r="E208" s="219" t="s">
        <v>280</v>
      </c>
      <c r="F208" s="220" t="s">
        <v>281</v>
      </c>
      <c r="G208" s="221" t="s">
        <v>165</v>
      </c>
      <c r="H208" s="222">
        <v>79</v>
      </c>
      <c r="I208" s="223">
        <v>21.5</v>
      </c>
      <c r="J208" s="223">
        <f>ROUND(I208*H208,2)</f>
        <v>1698.5</v>
      </c>
      <c r="K208" s="220" t="s">
        <v>173</v>
      </c>
      <c r="L208" s="38"/>
      <c r="M208" s="224" t="s">
        <v>1</v>
      </c>
      <c r="N208" s="225" t="s">
        <v>40</v>
      </c>
      <c r="O208" s="226">
        <v>0.025</v>
      </c>
      <c r="P208" s="226">
        <f>O208*H208</f>
        <v>1.975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28" t="s">
        <v>166</v>
      </c>
      <c r="AT208" s="228" t="s">
        <v>162</v>
      </c>
      <c r="AU208" s="228" t="s">
        <v>84</v>
      </c>
      <c r="AY208" s="17" t="s">
        <v>160</v>
      </c>
      <c r="BE208" s="229">
        <f>IF(N208="základní",J208,0)</f>
        <v>1698.5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7" t="s">
        <v>82</v>
      </c>
      <c r="BK208" s="229">
        <f>ROUND(I208*H208,2)</f>
        <v>1698.5</v>
      </c>
      <c r="BL208" s="17" t="s">
        <v>166</v>
      </c>
      <c r="BM208" s="228" t="s">
        <v>741</v>
      </c>
    </row>
    <row r="209" spans="1:47" s="2" customFormat="1" ht="12">
      <c r="A209" s="32"/>
      <c r="B209" s="33"/>
      <c r="C209" s="34"/>
      <c r="D209" s="232" t="s">
        <v>175</v>
      </c>
      <c r="E209" s="34"/>
      <c r="F209" s="241" t="s">
        <v>283</v>
      </c>
      <c r="G209" s="34"/>
      <c r="H209" s="34"/>
      <c r="I209" s="34"/>
      <c r="J209" s="34"/>
      <c r="K209" s="34"/>
      <c r="L209" s="38"/>
      <c r="M209" s="242"/>
      <c r="N209" s="243"/>
      <c r="O209" s="84"/>
      <c r="P209" s="84"/>
      <c r="Q209" s="84"/>
      <c r="R209" s="84"/>
      <c r="S209" s="84"/>
      <c r="T209" s="85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175</v>
      </c>
      <c r="AU209" s="17" t="s">
        <v>84</v>
      </c>
    </row>
    <row r="210" spans="1:51" s="13" customFormat="1" ht="12">
      <c r="A210" s="13"/>
      <c r="B210" s="230"/>
      <c r="C210" s="231"/>
      <c r="D210" s="232" t="s">
        <v>168</v>
      </c>
      <c r="E210" s="233" t="s">
        <v>1</v>
      </c>
      <c r="F210" s="234" t="s">
        <v>684</v>
      </c>
      <c r="G210" s="231"/>
      <c r="H210" s="235">
        <v>79</v>
      </c>
      <c r="I210" s="231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168</v>
      </c>
      <c r="AU210" s="240" t="s">
        <v>84</v>
      </c>
      <c r="AV210" s="13" t="s">
        <v>84</v>
      </c>
      <c r="AW210" s="13" t="s">
        <v>32</v>
      </c>
      <c r="AX210" s="13" t="s">
        <v>82</v>
      </c>
      <c r="AY210" s="240" t="s">
        <v>160</v>
      </c>
    </row>
    <row r="211" spans="1:63" s="12" customFormat="1" ht="22.8" customHeight="1">
      <c r="A211" s="12"/>
      <c r="B211" s="203"/>
      <c r="C211" s="204"/>
      <c r="D211" s="205" t="s">
        <v>74</v>
      </c>
      <c r="E211" s="216" t="s">
        <v>84</v>
      </c>
      <c r="F211" s="216" t="s">
        <v>303</v>
      </c>
      <c r="G211" s="204"/>
      <c r="H211" s="204"/>
      <c r="I211" s="204"/>
      <c r="J211" s="217">
        <f>BK211</f>
        <v>92481.39000000001</v>
      </c>
      <c r="K211" s="204"/>
      <c r="L211" s="208"/>
      <c r="M211" s="209"/>
      <c r="N211" s="210"/>
      <c r="O211" s="210"/>
      <c r="P211" s="211">
        <f>SUM(P212:P231)</f>
        <v>54.962823</v>
      </c>
      <c r="Q211" s="210"/>
      <c r="R211" s="211">
        <f>SUM(R212:R231)</f>
        <v>4.95117099</v>
      </c>
      <c r="S211" s="210"/>
      <c r="T211" s="212">
        <f>SUM(T212:T231)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3" t="s">
        <v>82</v>
      </c>
      <c r="AT211" s="214" t="s">
        <v>74</v>
      </c>
      <c r="AU211" s="214" t="s">
        <v>82</v>
      </c>
      <c r="AY211" s="213" t="s">
        <v>160</v>
      </c>
      <c r="BK211" s="215">
        <f>SUM(BK212:BK231)</f>
        <v>92481.39000000001</v>
      </c>
    </row>
    <row r="212" spans="1:65" s="2" customFormat="1" ht="33" customHeight="1">
      <c r="A212" s="32"/>
      <c r="B212" s="33"/>
      <c r="C212" s="218" t="s">
        <v>328</v>
      </c>
      <c r="D212" s="218" t="s">
        <v>162</v>
      </c>
      <c r="E212" s="219" t="s">
        <v>742</v>
      </c>
      <c r="F212" s="220" t="s">
        <v>743</v>
      </c>
      <c r="G212" s="221" t="s">
        <v>172</v>
      </c>
      <c r="H212" s="222">
        <v>14.209</v>
      </c>
      <c r="I212" s="223">
        <v>356</v>
      </c>
      <c r="J212" s="223">
        <f>ROUND(I212*H212,2)</f>
        <v>5058.4</v>
      </c>
      <c r="K212" s="220" t="s">
        <v>173</v>
      </c>
      <c r="L212" s="38"/>
      <c r="M212" s="224" t="s">
        <v>1</v>
      </c>
      <c r="N212" s="225" t="s">
        <v>40</v>
      </c>
      <c r="O212" s="226">
        <v>0.43</v>
      </c>
      <c r="P212" s="226">
        <f>O212*H212</f>
        <v>6.10987</v>
      </c>
      <c r="Q212" s="226">
        <v>0.28701</v>
      </c>
      <c r="R212" s="226">
        <f>Q212*H212</f>
        <v>4.0781250899999995</v>
      </c>
      <c r="S212" s="226">
        <v>0</v>
      </c>
      <c r="T212" s="227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28" t="s">
        <v>166</v>
      </c>
      <c r="AT212" s="228" t="s">
        <v>162</v>
      </c>
      <c r="AU212" s="228" t="s">
        <v>84</v>
      </c>
      <c r="AY212" s="17" t="s">
        <v>160</v>
      </c>
      <c r="BE212" s="229">
        <f>IF(N212="základní",J212,0)</f>
        <v>5058.4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7" t="s">
        <v>82</v>
      </c>
      <c r="BK212" s="229">
        <f>ROUND(I212*H212,2)</f>
        <v>5058.4</v>
      </c>
      <c r="BL212" s="17" t="s">
        <v>166</v>
      </c>
      <c r="BM212" s="228" t="s">
        <v>744</v>
      </c>
    </row>
    <row r="213" spans="1:47" s="2" customFormat="1" ht="12">
      <c r="A213" s="32"/>
      <c r="B213" s="33"/>
      <c r="C213" s="34"/>
      <c r="D213" s="232" t="s">
        <v>175</v>
      </c>
      <c r="E213" s="34"/>
      <c r="F213" s="241" t="s">
        <v>745</v>
      </c>
      <c r="G213" s="34"/>
      <c r="H213" s="34"/>
      <c r="I213" s="34"/>
      <c r="J213" s="34"/>
      <c r="K213" s="34"/>
      <c r="L213" s="38"/>
      <c r="M213" s="242"/>
      <c r="N213" s="243"/>
      <c r="O213" s="84"/>
      <c r="P213" s="84"/>
      <c r="Q213" s="84"/>
      <c r="R213" s="84"/>
      <c r="S213" s="84"/>
      <c r="T213" s="85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175</v>
      </c>
      <c r="AU213" s="17" t="s">
        <v>84</v>
      </c>
    </row>
    <row r="214" spans="1:51" s="14" customFormat="1" ht="12">
      <c r="A214" s="14"/>
      <c r="B214" s="244"/>
      <c r="C214" s="245"/>
      <c r="D214" s="232" t="s">
        <v>168</v>
      </c>
      <c r="E214" s="246" t="s">
        <v>1</v>
      </c>
      <c r="F214" s="247" t="s">
        <v>746</v>
      </c>
      <c r="G214" s="245"/>
      <c r="H214" s="246" t="s">
        <v>1</v>
      </c>
      <c r="I214" s="245"/>
      <c r="J214" s="245"/>
      <c r="K214" s="245"/>
      <c r="L214" s="248"/>
      <c r="M214" s="249"/>
      <c r="N214" s="250"/>
      <c r="O214" s="250"/>
      <c r="P214" s="250"/>
      <c r="Q214" s="250"/>
      <c r="R214" s="250"/>
      <c r="S214" s="250"/>
      <c r="T214" s="25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2" t="s">
        <v>168</v>
      </c>
      <c r="AU214" s="252" t="s">
        <v>84</v>
      </c>
      <c r="AV214" s="14" t="s">
        <v>82</v>
      </c>
      <c r="AW214" s="14" t="s">
        <v>32</v>
      </c>
      <c r="AX214" s="14" t="s">
        <v>75</v>
      </c>
      <c r="AY214" s="252" t="s">
        <v>160</v>
      </c>
    </row>
    <row r="215" spans="1:51" s="13" customFormat="1" ht="12">
      <c r="A215" s="13"/>
      <c r="B215" s="230"/>
      <c r="C215" s="231"/>
      <c r="D215" s="232" t="s">
        <v>168</v>
      </c>
      <c r="E215" s="233" t="s">
        <v>1</v>
      </c>
      <c r="F215" s="234" t="s">
        <v>747</v>
      </c>
      <c r="G215" s="231"/>
      <c r="H215" s="235">
        <v>14.209</v>
      </c>
      <c r="I215" s="231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168</v>
      </c>
      <c r="AU215" s="240" t="s">
        <v>84</v>
      </c>
      <c r="AV215" s="13" t="s">
        <v>84</v>
      </c>
      <c r="AW215" s="13" t="s">
        <v>32</v>
      </c>
      <c r="AX215" s="13" t="s">
        <v>82</v>
      </c>
      <c r="AY215" s="240" t="s">
        <v>160</v>
      </c>
    </row>
    <row r="216" spans="1:65" s="2" customFormat="1" ht="21.75" customHeight="1">
      <c r="A216" s="32"/>
      <c r="B216" s="33"/>
      <c r="C216" s="218" t="s">
        <v>337</v>
      </c>
      <c r="D216" s="218" t="s">
        <v>162</v>
      </c>
      <c r="E216" s="219" t="s">
        <v>748</v>
      </c>
      <c r="F216" s="220" t="s">
        <v>749</v>
      </c>
      <c r="G216" s="221" t="s">
        <v>172</v>
      </c>
      <c r="H216" s="222">
        <v>13</v>
      </c>
      <c r="I216" s="223">
        <v>132</v>
      </c>
      <c r="J216" s="223">
        <f>ROUND(I216*H216,2)</f>
        <v>1716</v>
      </c>
      <c r="K216" s="220" t="s">
        <v>173</v>
      </c>
      <c r="L216" s="38"/>
      <c r="M216" s="224" t="s">
        <v>1</v>
      </c>
      <c r="N216" s="225" t="s">
        <v>40</v>
      </c>
      <c r="O216" s="226">
        <v>0.17</v>
      </c>
      <c r="P216" s="226">
        <f>O216*H216</f>
        <v>2.21</v>
      </c>
      <c r="Q216" s="226">
        <v>0.00114</v>
      </c>
      <c r="R216" s="226">
        <f>Q216*H216</f>
        <v>0.01482</v>
      </c>
      <c r="S216" s="226">
        <v>0</v>
      </c>
      <c r="T216" s="227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28" t="s">
        <v>166</v>
      </c>
      <c r="AT216" s="228" t="s">
        <v>162</v>
      </c>
      <c r="AU216" s="228" t="s">
        <v>84</v>
      </c>
      <c r="AY216" s="17" t="s">
        <v>160</v>
      </c>
      <c r="BE216" s="229">
        <f>IF(N216="základní",J216,0)</f>
        <v>1716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7" t="s">
        <v>82</v>
      </c>
      <c r="BK216" s="229">
        <f>ROUND(I216*H216,2)</f>
        <v>1716</v>
      </c>
      <c r="BL216" s="17" t="s">
        <v>166</v>
      </c>
      <c r="BM216" s="228" t="s">
        <v>750</v>
      </c>
    </row>
    <row r="217" spans="1:47" s="2" customFormat="1" ht="12">
      <c r="A217" s="32"/>
      <c r="B217" s="33"/>
      <c r="C217" s="34"/>
      <c r="D217" s="232" t="s">
        <v>175</v>
      </c>
      <c r="E217" s="34"/>
      <c r="F217" s="241" t="s">
        <v>751</v>
      </c>
      <c r="G217" s="34"/>
      <c r="H217" s="34"/>
      <c r="I217" s="34"/>
      <c r="J217" s="34"/>
      <c r="K217" s="34"/>
      <c r="L217" s="38"/>
      <c r="M217" s="242"/>
      <c r="N217" s="243"/>
      <c r="O217" s="84"/>
      <c r="P217" s="84"/>
      <c r="Q217" s="84"/>
      <c r="R217" s="84"/>
      <c r="S217" s="84"/>
      <c r="T217" s="85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175</v>
      </c>
      <c r="AU217" s="17" t="s">
        <v>84</v>
      </c>
    </row>
    <row r="218" spans="1:51" s="13" customFormat="1" ht="12">
      <c r="A218" s="13"/>
      <c r="B218" s="230"/>
      <c r="C218" s="231"/>
      <c r="D218" s="232" t="s">
        <v>168</v>
      </c>
      <c r="E218" s="233" t="s">
        <v>1</v>
      </c>
      <c r="F218" s="234" t="s">
        <v>752</v>
      </c>
      <c r="G218" s="231"/>
      <c r="H218" s="235">
        <v>13</v>
      </c>
      <c r="I218" s="231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0" t="s">
        <v>168</v>
      </c>
      <c r="AU218" s="240" t="s">
        <v>84</v>
      </c>
      <c r="AV218" s="13" t="s">
        <v>84</v>
      </c>
      <c r="AW218" s="13" t="s">
        <v>32</v>
      </c>
      <c r="AX218" s="13" t="s">
        <v>82</v>
      </c>
      <c r="AY218" s="240" t="s">
        <v>160</v>
      </c>
    </row>
    <row r="219" spans="1:65" s="2" customFormat="1" ht="16.5" customHeight="1">
      <c r="A219" s="32"/>
      <c r="B219" s="33"/>
      <c r="C219" s="218" t="s">
        <v>419</v>
      </c>
      <c r="D219" s="218" t="s">
        <v>162</v>
      </c>
      <c r="E219" s="219" t="s">
        <v>753</v>
      </c>
      <c r="F219" s="220" t="s">
        <v>754</v>
      </c>
      <c r="G219" s="221" t="s">
        <v>195</v>
      </c>
      <c r="H219" s="222">
        <v>12.789</v>
      </c>
      <c r="I219" s="223">
        <v>3870</v>
      </c>
      <c r="J219" s="223">
        <f>ROUND(I219*H219,2)</f>
        <v>49493.43</v>
      </c>
      <c r="K219" s="220" t="s">
        <v>173</v>
      </c>
      <c r="L219" s="38"/>
      <c r="M219" s="224" t="s">
        <v>1</v>
      </c>
      <c r="N219" s="225" t="s">
        <v>40</v>
      </c>
      <c r="O219" s="226">
        <v>0.81</v>
      </c>
      <c r="P219" s="226">
        <f>O219*H219</f>
        <v>10.35909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28" t="s">
        <v>166</v>
      </c>
      <c r="AT219" s="228" t="s">
        <v>162</v>
      </c>
      <c r="AU219" s="228" t="s">
        <v>84</v>
      </c>
      <c r="AY219" s="17" t="s">
        <v>160</v>
      </c>
      <c r="BE219" s="229">
        <f>IF(N219="základní",J219,0)</f>
        <v>49493.43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7" t="s">
        <v>82</v>
      </c>
      <c r="BK219" s="229">
        <f>ROUND(I219*H219,2)</f>
        <v>49493.43</v>
      </c>
      <c r="BL219" s="17" t="s">
        <v>166</v>
      </c>
      <c r="BM219" s="228" t="s">
        <v>755</v>
      </c>
    </row>
    <row r="220" spans="1:47" s="2" customFormat="1" ht="12">
      <c r="A220" s="32"/>
      <c r="B220" s="33"/>
      <c r="C220" s="34"/>
      <c r="D220" s="232" t="s">
        <v>175</v>
      </c>
      <c r="E220" s="34"/>
      <c r="F220" s="241" t="s">
        <v>756</v>
      </c>
      <c r="G220" s="34"/>
      <c r="H220" s="34"/>
      <c r="I220" s="34"/>
      <c r="J220" s="34"/>
      <c r="K220" s="34"/>
      <c r="L220" s="38"/>
      <c r="M220" s="242"/>
      <c r="N220" s="243"/>
      <c r="O220" s="84"/>
      <c r="P220" s="84"/>
      <c r="Q220" s="84"/>
      <c r="R220" s="84"/>
      <c r="S220" s="84"/>
      <c r="T220" s="85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7" t="s">
        <v>175</v>
      </c>
      <c r="AU220" s="17" t="s">
        <v>84</v>
      </c>
    </row>
    <row r="221" spans="1:51" s="14" customFormat="1" ht="12">
      <c r="A221" s="14"/>
      <c r="B221" s="244"/>
      <c r="C221" s="245"/>
      <c r="D221" s="232" t="s">
        <v>168</v>
      </c>
      <c r="E221" s="246" t="s">
        <v>1</v>
      </c>
      <c r="F221" s="247" t="s">
        <v>757</v>
      </c>
      <c r="G221" s="245"/>
      <c r="H221" s="246" t="s">
        <v>1</v>
      </c>
      <c r="I221" s="245"/>
      <c r="J221" s="245"/>
      <c r="K221" s="245"/>
      <c r="L221" s="248"/>
      <c r="M221" s="249"/>
      <c r="N221" s="250"/>
      <c r="O221" s="250"/>
      <c r="P221" s="250"/>
      <c r="Q221" s="250"/>
      <c r="R221" s="250"/>
      <c r="S221" s="250"/>
      <c r="T221" s="25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2" t="s">
        <v>168</v>
      </c>
      <c r="AU221" s="252" t="s">
        <v>84</v>
      </c>
      <c r="AV221" s="14" t="s">
        <v>82</v>
      </c>
      <c r="AW221" s="14" t="s">
        <v>32</v>
      </c>
      <c r="AX221" s="14" t="s">
        <v>75</v>
      </c>
      <c r="AY221" s="252" t="s">
        <v>160</v>
      </c>
    </row>
    <row r="222" spans="1:51" s="13" customFormat="1" ht="12">
      <c r="A222" s="13"/>
      <c r="B222" s="230"/>
      <c r="C222" s="231"/>
      <c r="D222" s="232" t="s">
        <v>168</v>
      </c>
      <c r="E222" s="233" t="s">
        <v>1</v>
      </c>
      <c r="F222" s="234" t="s">
        <v>758</v>
      </c>
      <c r="G222" s="231"/>
      <c r="H222" s="235">
        <v>12.789</v>
      </c>
      <c r="I222" s="231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0" t="s">
        <v>168</v>
      </c>
      <c r="AU222" s="240" t="s">
        <v>84</v>
      </c>
      <c r="AV222" s="13" t="s">
        <v>84</v>
      </c>
      <c r="AW222" s="13" t="s">
        <v>32</v>
      </c>
      <c r="AX222" s="13" t="s">
        <v>82</v>
      </c>
      <c r="AY222" s="240" t="s">
        <v>160</v>
      </c>
    </row>
    <row r="223" spans="1:65" s="2" customFormat="1" ht="16.5" customHeight="1">
      <c r="A223" s="32"/>
      <c r="B223" s="33"/>
      <c r="C223" s="218" t="s">
        <v>7</v>
      </c>
      <c r="D223" s="218" t="s">
        <v>162</v>
      </c>
      <c r="E223" s="219" t="s">
        <v>759</v>
      </c>
      <c r="F223" s="220" t="s">
        <v>760</v>
      </c>
      <c r="G223" s="221" t="s">
        <v>165</v>
      </c>
      <c r="H223" s="222">
        <v>9.072</v>
      </c>
      <c r="I223" s="223">
        <v>212</v>
      </c>
      <c r="J223" s="223">
        <f>ROUND(I223*H223,2)</f>
        <v>1923.26</v>
      </c>
      <c r="K223" s="220" t="s">
        <v>173</v>
      </c>
      <c r="L223" s="38"/>
      <c r="M223" s="224" t="s">
        <v>1</v>
      </c>
      <c r="N223" s="225" t="s">
        <v>40</v>
      </c>
      <c r="O223" s="226">
        <v>0.346</v>
      </c>
      <c r="P223" s="226">
        <f>O223*H223</f>
        <v>3.1389119999999995</v>
      </c>
      <c r="Q223" s="226">
        <v>0.00568</v>
      </c>
      <c r="R223" s="226">
        <f>Q223*H223</f>
        <v>0.05152896</v>
      </c>
      <c r="S223" s="226">
        <v>0</v>
      </c>
      <c r="T223" s="227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28" t="s">
        <v>166</v>
      </c>
      <c r="AT223" s="228" t="s">
        <v>162</v>
      </c>
      <c r="AU223" s="228" t="s">
        <v>84</v>
      </c>
      <c r="AY223" s="17" t="s">
        <v>160</v>
      </c>
      <c r="BE223" s="229">
        <f>IF(N223="základní",J223,0)</f>
        <v>1923.26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7" t="s">
        <v>82</v>
      </c>
      <c r="BK223" s="229">
        <f>ROUND(I223*H223,2)</f>
        <v>1923.26</v>
      </c>
      <c r="BL223" s="17" t="s">
        <v>166</v>
      </c>
      <c r="BM223" s="228" t="s">
        <v>761</v>
      </c>
    </row>
    <row r="224" spans="1:47" s="2" customFormat="1" ht="12">
      <c r="A224" s="32"/>
      <c r="B224" s="33"/>
      <c r="C224" s="34"/>
      <c r="D224" s="232" t="s">
        <v>175</v>
      </c>
      <c r="E224" s="34"/>
      <c r="F224" s="241" t="s">
        <v>762</v>
      </c>
      <c r="G224" s="34"/>
      <c r="H224" s="34"/>
      <c r="I224" s="34"/>
      <c r="J224" s="34"/>
      <c r="K224" s="34"/>
      <c r="L224" s="38"/>
      <c r="M224" s="242"/>
      <c r="N224" s="243"/>
      <c r="O224" s="84"/>
      <c r="P224" s="84"/>
      <c r="Q224" s="84"/>
      <c r="R224" s="84"/>
      <c r="S224" s="84"/>
      <c r="T224" s="85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175</v>
      </c>
      <c r="AU224" s="17" t="s">
        <v>84</v>
      </c>
    </row>
    <row r="225" spans="1:51" s="13" customFormat="1" ht="12">
      <c r="A225" s="13"/>
      <c r="B225" s="230"/>
      <c r="C225" s="231"/>
      <c r="D225" s="232" t="s">
        <v>168</v>
      </c>
      <c r="E225" s="233" t="s">
        <v>1</v>
      </c>
      <c r="F225" s="234" t="s">
        <v>763</v>
      </c>
      <c r="G225" s="231"/>
      <c r="H225" s="235">
        <v>9.072</v>
      </c>
      <c r="I225" s="231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0" t="s">
        <v>168</v>
      </c>
      <c r="AU225" s="240" t="s">
        <v>84</v>
      </c>
      <c r="AV225" s="13" t="s">
        <v>84</v>
      </c>
      <c r="AW225" s="13" t="s">
        <v>32</v>
      </c>
      <c r="AX225" s="13" t="s">
        <v>82</v>
      </c>
      <c r="AY225" s="240" t="s">
        <v>160</v>
      </c>
    </row>
    <row r="226" spans="1:65" s="2" customFormat="1" ht="16.5" customHeight="1">
      <c r="A226" s="32"/>
      <c r="B226" s="33"/>
      <c r="C226" s="218" t="s">
        <v>434</v>
      </c>
      <c r="D226" s="218" t="s">
        <v>162</v>
      </c>
      <c r="E226" s="219" t="s">
        <v>764</v>
      </c>
      <c r="F226" s="220" t="s">
        <v>765</v>
      </c>
      <c r="G226" s="221" t="s">
        <v>165</v>
      </c>
      <c r="H226" s="222">
        <v>9.072</v>
      </c>
      <c r="I226" s="223">
        <v>54.1</v>
      </c>
      <c r="J226" s="223">
        <f>ROUND(I226*H226,2)</f>
        <v>490.8</v>
      </c>
      <c r="K226" s="220" t="s">
        <v>173</v>
      </c>
      <c r="L226" s="38"/>
      <c r="M226" s="224" t="s">
        <v>1</v>
      </c>
      <c r="N226" s="225" t="s">
        <v>40</v>
      </c>
      <c r="O226" s="226">
        <v>0.177</v>
      </c>
      <c r="P226" s="226">
        <f>O226*H226</f>
        <v>1.6057439999999998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28" t="s">
        <v>166</v>
      </c>
      <c r="AT226" s="228" t="s">
        <v>162</v>
      </c>
      <c r="AU226" s="228" t="s">
        <v>84</v>
      </c>
      <c r="AY226" s="17" t="s">
        <v>160</v>
      </c>
      <c r="BE226" s="229">
        <f>IF(N226="základní",J226,0)</f>
        <v>490.8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7" t="s">
        <v>82</v>
      </c>
      <c r="BK226" s="229">
        <f>ROUND(I226*H226,2)</f>
        <v>490.8</v>
      </c>
      <c r="BL226" s="17" t="s">
        <v>166</v>
      </c>
      <c r="BM226" s="228" t="s">
        <v>766</v>
      </c>
    </row>
    <row r="227" spans="1:47" s="2" customFormat="1" ht="12">
      <c r="A227" s="32"/>
      <c r="B227" s="33"/>
      <c r="C227" s="34"/>
      <c r="D227" s="232" t="s">
        <v>175</v>
      </c>
      <c r="E227" s="34"/>
      <c r="F227" s="241" t="s">
        <v>767</v>
      </c>
      <c r="G227" s="34"/>
      <c r="H227" s="34"/>
      <c r="I227" s="34"/>
      <c r="J227" s="34"/>
      <c r="K227" s="34"/>
      <c r="L227" s="38"/>
      <c r="M227" s="242"/>
      <c r="N227" s="243"/>
      <c r="O227" s="84"/>
      <c r="P227" s="84"/>
      <c r="Q227" s="84"/>
      <c r="R227" s="84"/>
      <c r="S227" s="84"/>
      <c r="T227" s="85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175</v>
      </c>
      <c r="AU227" s="17" t="s">
        <v>84</v>
      </c>
    </row>
    <row r="228" spans="1:51" s="13" customFormat="1" ht="12">
      <c r="A228" s="13"/>
      <c r="B228" s="230"/>
      <c r="C228" s="231"/>
      <c r="D228" s="232" t="s">
        <v>168</v>
      </c>
      <c r="E228" s="233" t="s">
        <v>1</v>
      </c>
      <c r="F228" s="234" t="s">
        <v>763</v>
      </c>
      <c r="G228" s="231"/>
      <c r="H228" s="235">
        <v>9.072</v>
      </c>
      <c r="I228" s="231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0" t="s">
        <v>168</v>
      </c>
      <c r="AU228" s="240" t="s">
        <v>84</v>
      </c>
      <c r="AV228" s="13" t="s">
        <v>84</v>
      </c>
      <c r="AW228" s="13" t="s">
        <v>32</v>
      </c>
      <c r="AX228" s="13" t="s">
        <v>82</v>
      </c>
      <c r="AY228" s="240" t="s">
        <v>160</v>
      </c>
    </row>
    <row r="229" spans="1:65" s="2" customFormat="1" ht="16.5" customHeight="1">
      <c r="A229" s="32"/>
      <c r="B229" s="33"/>
      <c r="C229" s="218" t="s">
        <v>611</v>
      </c>
      <c r="D229" s="218" t="s">
        <v>162</v>
      </c>
      <c r="E229" s="219" t="s">
        <v>768</v>
      </c>
      <c r="F229" s="220" t="s">
        <v>769</v>
      </c>
      <c r="G229" s="221" t="s">
        <v>265</v>
      </c>
      <c r="H229" s="222">
        <v>0.777</v>
      </c>
      <c r="I229" s="223">
        <v>43500</v>
      </c>
      <c r="J229" s="223">
        <f>ROUND(I229*H229,2)</f>
        <v>33799.5</v>
      </c>
      <c r="K229" s="220" t="s">
        <v>173</v>
      </c>
      <c r="L229" s="38"/>
      <c r="M229" s="224" t="s">
        <v>1</v>
      </c>
      <c r="N229" s="225" t="s">
        <v>40</v>
      </c>
      <c r="O229" s="226">
        <v>40.591</v>
      </c>
      <c r="P229" s="226">
        <f>O229*H229</f>
        <v>31.539207</v>
      </c>
      <c r="Q229" s="226">
        <v>1.03822</v>
      </c>
      <c r="R229" s="226">
        <f>Q229*H229</f>
        <v>0.8066969399999999</v>
      </c>
      <c r="S229" s="226">
        <v>0</v>
      </c>
      <c r="T229" s="227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28" t="s">
        <v>166</v>
      </c>
      <c r="AT229" s="228" t="s">
        <v>162</v>
      </c>
      <c r="AU229" s="228" t="s">
        <v>84</v>
      </c>
      <c r="AY229" s="17" t="s">
        <v>160</v>
      </c>
      <c r="BE229" s="229">
        <f>IF(N229="základní",J229,0)</f>
        <v>33799.5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7" t="s">
        <v>82</v>
      </c>
      <c r="BK229" s="229">
        <f>ROUND(I229*H229,2)</f>
        <v>33799.5</v>
      </c>
      <c r="BL229" s="17" t="s">
        <v>166</v>
      </c>
      <c r="BM229" s="228" t="s">
        <v>770</v>
      </c>
    </row>
    <row r="230" spans="1:47" s="2" customFormat="1" ht="12">
      <c r="A230" s="32"/>
      <c r="B230" s="33"/>
      <c r="C230" s="34"/>
      <c r="D230" s="232" t="s">
        <v>175</v>
      </c>
      <c r="E230" s="34"/>
      <c r="F230" s="241" t="s">
        <v>771</v>
      </c>
      <c r="G230" s="34"/>
      <c r="H230" s="34"/>
      <c r="I230" s="34"/>
      <c r="J230" s="34"/>
      <c r="K230" s="34"/>
      <c r="L230" s="38"/>
      <c r="M230" s="242"/>
      <c r="N230" s="243"/>
      <c r="O230" s="84"/>
      <c r="P230" s="84"/>
      <c r="Q230" s="84"/>
      <c r="R230" s="84"/>
      <c r="S230" s="84"/>
      <c r="T230" s="85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175</v>
      </c>
      <c r="AU230" s="17" t="s">
        <v>84</v>
      </c>
    </row>
    <row r="231" spans="1:51" s="13" customFormat="1" ht="12">
      <c r="A231" s="13"/>
      <c r="B231" s="230"/>
      <c r="C231" s="231"/>
      <c r="D231" s="232" t="s">
        <v>168</v>
      </c>
      <c r="E231" s="233" t="s">
        <v>1</v>
      </c>
      <c r="F231" s="234" t="s">
        <v>772</v>
      </c>
      <c r="G231" s="231"/>
      <c r="H231" s="235">
        <v>0.777</v>
      </c>
      <c r="I231" s="231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0" t="s">
        <v>168</v>
      </c>
      <c r="AU231" s="240" t="s">
        <v>84</v>
      </c>
      <c r="AV231" s="13" t="s">
        <v>84</v>
      </c>
      <c r="AW231" s="13" t="s">
        <v>32</v>
      </c>
      <c r="AX231" s="13" t="s">
        <v>82</v>
      </c>
      <c r="AY231" s="240" t="s">
        <v>160</v>
      </c>
    </row>
    <row r="232" spans="1:63" s="12" customFormat="1" ht="22.8" customHeight="1">
      <c r="A232" s="12"/>
      <c r="B232" s="203"/>
      <c r="C232" s="204"/>
      <c r="D232" s="205" t="s">
        <v>74</v>
      </c>
      <c r="E232" s="216" t="s">
        <v>178</v>
      </c>
      <c r="F232" s="216" t="s">
        <v>310</v>
      </c>
      <c r="G232" s="204"/>
      <c r="H232" s="204"/>
      <c r="I232" s="204"/>
      <c r="J232" s="217">
        <f>BK232</f>
        <v>289494.17</v>
      </c>
      <c r="K232" s="204"/>
      <c r="L232" s="208"/>
      <c r="M232" s="209"/>
      <c r="N232" s="210"/>
      <c r="O232" s="210"/>
      <c r="P232" s="211">
        <f>SUM(P233:P288)</f>
        <v>252.53025599999998</v>
      </c>
      <c r="Q232" s="210"/>
      <c r="R232" s="211">
        <f>SUM(R233:R288)</f>
        <v>2.7171879000000003</v>
      </c>
      <c r="S232" s="210"/>
      <c r="T232" s="212">
        <f>SUM(T233:T288)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3" t="s">
        <v>82</v>
      </c>
      <c r="AT232" s="214" t="s">
        <v>74</v>
      </c>
      <c r="AU232" s="214" t="s">
        <v>82</v>
      </c>
      <c r="AY232" s="213" t="s">
        <v>160</v>
      </c>
      <c r="BK232" s="215">
        <f>SUM(BK233:BK288)</f>
        <v>289494.17</v>
      </c>
    </row>
    <row r="233" spans="1:65" s="2" customFormat="1" ht="21.75" customHeight="1">
      <c r="A233" s="32"/>
      <c r="B233" s="33"/>
      <c r="C233" s="218" t="s">
        <v>773</v>
      </c>
      <c r="D233" s="218" t="s">
        <v>162</v>
      </c>
      <c r="E233" s="219" t="s">
        <v>774</v>
      </c>
      <c r="F233" s="220" t="s">
        <v>775</v>
      </c>
      <c r="G233" s="221" t="s">
        <v>632</v>
      </c>
      <c r="H233" s="222">
        <v>15</v>
      </c>
      <c r="I233" s="223">
        <v>1060</v>
      </c>
      <c r="J233" s="223">
        <f>ROUND(I233*H233,2)</f>
        <v>15900</v>
      </c>
      <c r="K233" s="220" t="s">
        <v>173</v>
      </c>
      <c r="L233" s="38"/>
      <c r="M233" s="224" t="s">
        <v>1</v>
      </c>
      <c r="N233" s="225" t="s">
        <v>40</v>
      </c>
      <c r="O233" s="226">
        <v>0.28</v>
      </c>
      <c r="P233" s="226">
        <f>O233*H233</f>
        <v>4.2</v>
      </c>
      <c r="Q233" s="226">
        <v>0.00119</v>
      </c>
      <c r="R233" s="226">
        <f>Q233*H233</f>
        <v>0.01785</v>
      </c>
      <c r="S233" s="226">
        <v>0</v>
      </c>
      <c r="T233" s="227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28" t="s">
        <v>166</v>
      </c>
      <c r="AT233" s="228" t="s">
        <v>162</v>
      </c>
      <c r="AU233" s="228" t="s">
        <v>84</v>
      </c>
      <c r="AY233" s="17" t="s">
        <v>160</v>
      </c>
      <c r="BE233" s="229">
        <f>IF(N233="základní",J233,0)</f>
        <v>15900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7" t="s">
        <v>82</v>
      </c>
      <c r="BK233" s="229">
        <f>ROUND(I233*H233,2)</f>
        <v>15900</v>
      </c>
      <c r="BL233" s="17" t="s">
        <v>166</v>
      </c>
      <c r="BM233" s="228" t="s">
        <v>776</v>
      </c>
    </row>
    <row r="234" spans="1:47" s="2" customFormat="1" ht="12">
      <c r="A234" s="32"/>
      <c r="B234" s="33"/>
      <c r="C234" s="34"/>
      <c r="D234" s="232" t="s">
        <v>175</v>
      </c>
      <c r="E234" s="34"/>
      <c r="F234" s="241" t="s">
        <v>777</v>
      </c>
      <c r="G234" s="34"/>
      <c r="H234" s="34"/>
      <c r="I234" s="34"/>
      <c r="J234" s="34"/>
      <c r="K234" s="34"/>
      <c r="L234" s="38"/>
      <c r="M234" s="242"/>
      <c r="N234" s="243"/>
      <c r="O234" s="84"/>
      <c r="P234" s="84"/>
      <c r="Q234" s="84"/>
      <c r="R234" s="84"/>
      <c r="S234" s="84"/>
      <c r="T234" s="85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175</v>
      </c>
      <c r="AU234" s="17" t="s">
        <v>84</v>
      </c>
    </row>
    <row r="235" spans="1:51" s="13" customFormat="1" ht="12">
      <c r="A235" s="13"/>
      <c r="B235" s="230"/>
      <c r="C235" s="231"/>
      <c r="D235" s="232" t="s">
        <v>168</v>
      </c>
      <c r="E235" s="233" t="s">
        <v>1</v>
      </c>
      <c r="F235" s="234" t="s">
        <v>778</v>
      </c>
      <c r="G235" s="231"/>
      <c r="H235" s="235">
        <v>15</v>
      </c>
      <c r="I235" s="231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0" t="s">
        <v>168</v>
      </c>
      <c r="AU235" s="240" t="s">
        <v>84</v>
      </c>
      <c r="AV235" s="13" t="s">
        <v>84</v>
      </c>
      <c r="AW235" s="13" t="s">
        <v>32</v>
      </c>
      <c r="AX235" s="13" t="s">
        <v>82</v>
      </c>
      <c r="AY235" s="240" t="s">
        <v>160</v>
      </c>
    </row>
    <row r="236" spans="1:65" s="2" customFormat="1" ht="16.5" customHeight="1">
      <c r="A236" s="32"/>
      <c r="B236" s="33"/>
      <c r="C236" s="218" t="s">
        <v>779</v>
      </c>
      <c r="D236" s="218" t="s">
        <v>162</v>
      </c>
      <c r="E236" s="219" t="s">
        <v>780</v>
      </c>
      <c r="F236" s="220" t="s">
        <v>781</v>
      </c>
      <c r="G236" s="221" t="s">
        <v>195</v>
      </c>
      <c r="H236" s="222">
        <v>3.358</v>
      </c>
      <c r="I236" s="223">
        <v>4760</v>
      </c>
      <c r="J236" s="223">
        <f>ROUND(I236*H236,2)</f>
        <v>15984.08</v>
      </c>
      <c r="K236" s="220" t="s">
        <v>173</v>
      </c>
      <c r="L236" s="38"/>
      <c r="M236" s="224" t="s">
        <v>1</v>
      </c>
      <c r="N236" s="225" t="s">
        <v>40</v>
      </c>
      <c r="O236" s="226">
        <v>2.979</v>
      </c>
      <c r="P236" s="226">
        <f>O236*H236</f>
        <v>10.003482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28" t="s">
        <v>166</v>
      </c>
      <c r="AT236" s="228" t="s">
        <v>162</v>
      </c>
      <c r="AU236" s="228" t="s">
        <v>84</v>
      </c>
      <c r="AY236" s="17" t="s">
        <v>160</v>
      </c>
      <c r="BE236" s="229">
        <f>IF(N236="základní",J236,0)</f>
        <v>15984.08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7" t="s">
        <v>82</v>
      </c>
      <c r="BK236" s="229">
        <f>ROUND(I236*H236,2)</f>
        <v>15984.08</v>
      </c>
      <c r="BL236" s="17" t="s">
        <v>166</v>
      </c>
      <c r="BM236" s="228" t="s">
        <v>782</v>
      </c>
    </row>
    <row r="237" spans="1:47" s="2" customFormat="1" ht="12">
      <c r="A237" s="32"/>
      <c r="B237" s="33"/>
      <c r="C237" s="34"/>
      <c r="D237" s="232" t="s">
        <v>175</v>
      </c>
      <c r="E237" s="34"/>
      <c r="F237" s="241" t="s">
        <v>783</v>
      </c>
      <c r="G237" s="34"/>
      <c r="H237" s="34"/>
      <c r="I237" s="34"/>
      <c r="J237" s="34"/>
      <c r="K237" s="34"/>
      <c r="L237" s="38"/>
      <c r="M237" s="242"/>
      <c r="N237" s="243"/>
      <c r="O237" s="84"/>
      <c r="P237" s="84"/>
      <c r="Q237" s="84"/>
      <c r="R237" s="84"/>
      <c r="S237" s="84"/>
      <c r="T237" s="85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175</v>
      </c>
      <c r="AU237" s="17" t="s">
        <v>84</v>
      </c>
    </row>
    <row r="238" spans="1:51" s="13" customFormat="1" ht="12">
      <c r="A238" s="13"/>
      <c r="B238" s="230"/>
      <c r="C238" s="231"/>
      <c r="D238" s="232" t="s">
        <v>168</v>
      </c>
      <c r="E238" s="233" t="s">
        <v>1</v>
      </c>
      <c r="F238" s="234" t="s">
        <v>784</v>
      </c>
      <c r="G238" s="231"/>
      <c r="H238" s="235">
        <v>3.358</v>
      </c>
      <c r="I238" s="231"/>
      <c r="J238" s="231"/>
      <c r="K238" s="231"/>
      <c r="L238" s="236"/>
      <c r="M238" s="237"/>
      <c r="N238" s="238"/>
      <c r="O238" s="238"/>
      <c r="P238" s="238"/>
      <c r="Q238" s="238"/>
      <c r="R238" s="238"/>
      <c r="S238" s="238"/>
      <c r="T238" s="23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0" t="s">
        <v>168</v>
      </c>
      <c r="AU238" s="240" t="s">
        <v>84</v>
      </c>
      <c r="AV238" s="13" t="s">
        <v>84</v>
      </c>
      <c r="AW238" s="13" t="s">
        <v>32</v>
      </c>
      <c r="AX238" s="13" t="s">
        <v>82</v>
      </c>
      <c r="AY238" s="240" t="s">
        <v>160</v>
      </c>
    </row>
    <row r="239" spans="1:65" s="2" customFormat="1" ht="16.5" customHeight="1">
      <c r="A239" s="32"/>
      <c r="B239" s="33"/>
      <c r="C239" s="218" t="s">
        <v>785</v>
      </c>
      <c r="D239" s="218" t="s">
        <v>162</v>
      </c>
      <c r="E239" s="219" t="s">
        <v>786</v>
      </c>
      <c r="F239" s="220" t="s">
        <v>787</v>
      </c>
      <c r="G239" s="221" t="s">
        <v>165</v>
      </c>
      <c r="H239" s="222">
        <v>15.022</v>
      </c>
      <c r="I239" s="223">
        <v>1780</v>
      </c>
      <c r="J239" s="223">
        <f>ROUND(I239*H239,2)</f>
        <v>26739.16</v>
      </c>
      <c r="K239" s="220" t="s">
        <v>173</v>
      </c>
      <c r="L239" s="38"/>
      <c r="M239" s="224" t="s">
        <v>1</v>
      </c>
      <c r="N239" s="225" t="s">
        <v>40</v>
      </c>
      <c r="O239" s="226">
        <v>3.14</v>
      </c>
      <c r="P239" s="226">
        <f>O239*H239</f>
        <v>47.16908</v>
      </c>
      <c r="Q239" s="226">
        <v>0.04174</v>
      </c>
      <c r="R239" s="226">
        <f>Q239*H239</f>
        <v>0.62701828</v>
      </c>
      <c r="S239" s="226">
        <v>0</v>
      </c>
      <c r="T239" s="227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28" t="s">
        <v>166</v>
      </c>
      <c r="AT239" s="228" t="s">
        <v>162</v>
      </c>
      <c r="AU239" s="228" t="s">
        <v>84</v>
      </c>
      <c r="AY239" s="17" t="s">
        <v>160</v>
      </c>
      <c r="BE239" s="229">
        <f>IF(N239="základní",J239,0)</f>
        <v>26739.16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7" t="s">
        <v>82</v>
      </c>
      <c r="BK239" s="229">
        <f>ROUND(I239*H239,2)</f>
        <v>26739.16</v>
      </c>
      <c r="BL239" s="17" t="s">
        <v>166</v>
      </c>
      <c r="BM239" s="228" t="s">
        <v>788</v>
      </c>
    </row>
    <row r="240" spans="1:47" s="2" customFormat="1" ht="12">
      <c r="A240" s="32"/>
      <c r="B240" s="33"/>
      <c r="C240" s="34"/>
      <c r="D240" s="232" t="s">
        <v>175</v>
      </c>
      <c r="E240" s="34"/>
      <c r="F240" s="241" t="s">
        <v>789</v>
      </c>
      <c r="G240" s="34"/>
      <c r="H240" s="34"/>
      <c r="I240" s="34"/>
      <c r="J240" s="34"/>
      <c r="K240" s="34"/>
      <c r="L240" s="38"/>
      <c r="M240" s="242"/>
      <c r="N240" s="243"/>
      <c r="O240" s="84"/>
      <c r="P240" s="84"/>
      <c r="Q240" s="84"/>
      <c r="R240" s="84"/>
      <c r="S240" s="84"/>
      <c r="T240" s="85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175</v>
      </c>
      <c r="AU240" s="17" t="s">
        <v>84</v>
      </c>
    </row>
    <row r="241" spans="1:51" s="13" customFormat="1" ht="12">
      <c r="A241" s="13"/>
      <c r="B241" s="230"/>
      <c r="C241" s="231"/>
      <c r="D241" s="232" t="s">
        <v>168</v>
      </c>
      <c r="E241" s="233" t="s">
        <v>1</v>
      </c>
      <c r="F241" s="234" t="s">
        <v>790</v>
      </c>
      <c r="G241" s="231"/>
      <c r="H241" s="235">
        <v>15.022</v>
      </c>
      <c r="I241" s="231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0" t="s">
        <v>168</v>
      </c>
      <c r="AU241" s="240" t="s">
        <v>84</v>
      </c>
      <c r="AV241" s="13" t="s">
        <v>84</v>
      </c>
      <c r="AW241" s="13" t="s">
        <v>32</v>
      </c>
      <c r="AX241" s="13" t="s">
        <v>82</v>
      </c>
      <c r="AY241" s="240" t="s">
        <v>160</v>
      </c>
    </row>
    <row r="242" spans="1:65" s="2" customFormat="1" ht="16.5" customHeight="1">
      <c r="A242" s="32"/>
      <c r="B242" s="33"/>
      <c r="C242" s="218" t="s">
        <v>791</v>
      </c>
      <c r="D242" s="218" t="s">
        <v>162</v>
      </c>
      <c r="E242" s="219" t="s">
        <v>792</v>
      </c>
      <c r="F242" s="220" t="s">
        <v>793</v>
      </c>
      <c r="G242" s="221" t="s">
        <v>165</v>
      </c>
      <c r="H242" s="222">
        <v>15.022</v>
      </c>
      <c r="I242" s="223">
        <v>151</v>
      </c>
      <c r="J242" s="223">
        <f>ROUND(I242*H242,2)</f>
        <v>2268.32</v>
      </c>
      <c r="K242" s="220" t="s">
        <v>173</v>
      </c>
      <c r="L242" s="38"/>
      <c r="M242" s="224" t="s">
        <v>1</v>
      </c>
      <c r="N242" s="225" t="s">
        <v>40</v>
      </c>
      <c r="O242" s="226">
        <v>0.45</v>
      </c>
      <c r="P242" s="226">
        <f>O242*H242</f>
        <v>6.7599</v>
      </c>
      <c r="Q242" s="226">
        <v>2E-05</v>
      </c>
      <c r="R242" s="226">
        <f>Q242*H242</f>
        <v>0.00030044</v>
      </c>
      <c r="S242" s="226">
        <v>0</v>
      </c>
      <c r="T242" s="227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228" t="s">
        <v>166</v>
      </c>
      <c r="AT242" s="228" t="s">
        <v>162</v>
      </c>
      <c r="AU242" s="228" t="s">
        <v>84</v>
      </c>
      <c r="AY242" s="17" t="s">
        <v>160</v>
      </c>
      <c r="BE242" s="229">
        <f>IF(N242="základní",J242,0)</f>
        <v>2268.32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7" t="s">
        <v>82</v>
      </c>
      <c r="BK242" s="229">
        <f>ROUND(I242*H242,2)</f>
        <v>2268.32</v>
      </c>
      <c r="BL242" s="17" t="s">
        <v>166</v>
      </c>
      <c r="BM242" s="228" t="s">
        <v>794</v>
      </c>
    </row>
    <row r="243" spans="1:47" s="2" customFormat="1" ht="12">
      <c r="A243" s="32"/>
      <c r="B243" s="33"/>
      <c r="C243" s="34"/>
      <c r="D243" s="232" t="s">
        <v>175</v>
      </c>
      <c r="E243" s="34"/>
      <c r="F243" s="241" t="s">
        <v>795</v>
      </c>
      <c r="G243" s="34"/>
      <c r="H243" s="34"/>
      <c r="I243" s="34"/>
      <c r="J243" s="34"/>
      <c r="K243" s="34"/>
      <c r="L243" s="38"/>
      <c r="M243" s="242"/>
      <c r="N243" s="243"/>
      <c r="O243" s="84"/>
      <c r="P243" s="84"/>
      <c r="Q243" s="84"/>
      <c r="R243" s="84"/>
      <c r="S243" s="84"/>
      <c r="T243" s="85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175</v>
      </c>
      <c r="AU243" s="17" t="s">
        <v>84</v>
      </c>
    </row>
    <row r="244" spans="1:51" s="13" customFormat="1" ht="12">
      <c r="A244" s="13"/>
      <c r="B244" s="230"/>
      <c r="C244" s="231"/>
      <c r="D244" s="232" t="s">
        <v>168</v>
      </c>
      <c r="E244" s="233" t="s">
        <v>1</v>
      </c>
      <c r="F244" s="234" t="s">
        <v>790</v>
      </c>
      <c r="G244" s="231"/>
      <c r="H244" s="235">
        <v>15.022</v>
      </c>
      <c r="I244" s="231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0" t="s">
        <v>168</v>
      </c>
      <c r="AU244" s="240" t="s">
        <v>84</v>
      </c>
      <c r="AV244" s="13" t="s">
        <v>84</v>
      </c>
      <c r="AW244" s="13" t="s">
        <v>32</v>
      </c>
      <c r="AX244" s="13" t="s">
        <v>82</v>
      </c>
      <c r="AY244" s="240" t="s">
        <v>160</v>
      </c>
    </row>
    <row r="245" spans="1:65" s="2" customFormat="1" ht="16.5" customHeight="1">
      <c r="A245" s="32"/>
      <c r="B245" s="33"/>
      <c r="C245" s="218" t="s">
        <v>796</v>
      </c>
      <c r="D245" s="218" t="s">
        <v>162</v>
      </c>
      <c r="E245" s="219" t="s">
        <v>797</v>
      </c>
      <c r="F245" s="220" t="s">
        <v>798</v>
      </c>
      <c r="G245" s="221" t="s">
        <v>265</v>
      </c>
      <c r="H245" s="222">
        <v>0.312</v>
      </c>
      <c r="I245" s="223">
        <v>45300</v>
      </c>
      <c r="J245" s="223">
        <f>ROUND(I245*H245,2)</f>
        <v>14133.6</v>
      </c>
      <c r="K245" s="220" t="s">
        <v>173</v>
      </c>
      <c r="L245" s="38"/>
      <c r="M245" s="224" t="s">
        <v>1</v>
      </c>
      <c r="N245" s="225" t="s">
        <v>40</v>
      </c>
      <c r="O245" s="226">
        <v>47.35</v>
      </c>
      <c r="P245" s="226">
        <f>O245*H245</f>
        <v>14.773200000000001</v>
      </c>
      <c r="Q245" s="226">
        <v>1.04877</v>
      </c>
      <c r="R245" s="226">
        <f>Q245*H245</f>
        <v>0.32721624</v>
      </c>
      <c r="S245" s="226">
        <v>0</v>
      </c>
      <c r="T245" s="227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228" t="s">
        <v>166</v>
      </c>
      <c r="AT245" s="228" t="s">
        <v>162</v>
      </c>
      <c r="AU245" s="228" t="s">
        <v>84</v>
      </c>
      <c r="AY245" s="17" t="s">
        <v>160</v>
      </c>
      <c r="BE245" s="229">
        <f>IF(N245="základní",J245,0)</f>
        <v>14133.6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7" t="s">
        <v>82</v>
      </c>
      <c r="BK245" s="229">
        <f>ROUND(I245*H245,2)</f>
        <v>14133.6</v>
      </c>
      <c r="BL245" s="17" t="s">
        <v>166</v>
      </c>
      <c r="BM245" s="228" t="s">
        <v>799</v>
      </c>
    </row>
    <row r="246" spans="1:47" s="2" customFormat="1" ht="12">
      <c r="A246" s="32"/>
      <c r="B246" s="33"/>
      <c r="C246" s="34"/>
      <c r="D246" s="232" t="s">
        <v>175</v>
      </c>
      <c r="E246" s="34"/>
      <c r="F246" s="241" t="s">
        <v>800</v>
      </c>
      <c r="G246" s="34"/>
      <c r="H246" s="34"/>
      <c r="I246" s="34"/>
      <c r="J246" s="34"/>
      <c r="K246" s="34"/>
      <c r="L246" s="38"/>
      <c r="M246" s="242"/>
      <c r="N246" s="243"/>
      <c r="O246" s="84"/>
      <c r="P246" s="84"/>
      <c r="Q246" s="84"/>
      <c r="R246" s="84"/>
      <c r="S246" s="84"/>
      <c r="T246" s="85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7" t="s">
        <v>175</v>
      </c>
      <c r="AU246" s="17" t="s">
        <v>84</v>
      </c>
    </row>
    <row r="247" spans="1:51" s="13" customFormat="1" ht="12">
      <c r="A247" s="13"/>
      <c r="B247" s="230"/>
      <c r="C247" s="231"/>
      <c r="D247" s="232" t="s">
        <v>168</v>
      </c>
      <c r="E247" s="233" t="s">
        <v>1</v>
      </c>
      <c r="F247" s="234" t="s">
        <v>801</v>
      </c>
      <c r="G247" s="231"/>
      <c r="H247" s="235">
        <v>0.312</v>
      </c>
      <c r="I247" s="231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0" t="s">
        <v>168</v>
      </c>
      <c r="AU247" s="240" t="s">
        <v>84</v>
      </c>
      <c r="AV247" s="13" t="s">
        <v>84</v>
      </c>
      <c r="AW247" s="13" t="s">
        <v>32</v>
      </c>
      <c r="AX247" s="13" t="s">
        <v>82</v>
      </c>
      <c r="AY247" s="240" t="s">
        <v>160</v>
      </c>
    </row>
    <row r="248" spans="1:65" s="2" customFormat="1" ht="16.5" customHeight="1">
      <c r="A248" s="32"/>
      <c r="B248" s="33"/>
      <c r="C248" s="218" t="s">
        <v>802</v>
      </c>
      <c r="D248" s="218" t="s">
        <v>162</v>
      </c>
      <c r="E248" s="219" t="s">
        <v>803</v>
      </c>
      <c r="F248" s="220" t="s">
        <v>804</v>
      </c>
      <c r="G248" s="221" t="s">
        <v>195</v>
      </c>
      <c r="H248" s="222">
        <v>10.525</v>
      </c>
      <c r="I248" s="223">
        <v>3790</v>
      </c>
      <c r="J248" s="223">
        <f>ROUND(I248*H248,2)</f>
        <v>39889.75</v>
      </c>
      <c r="K248" s="220" t="s">
        <v>173</v>
      </c>
      <c r="L248" s="38"/>
      <c r="M248" s="224" t="s">
        <v>1</v>
      </c>
      <c r="N248" s="225" t="s">
        <v>40</v>
      </c>
      <c r="O248" s="226">
        <v>0.938</v>
      </c>
      <c r="P248" s="226">
        <f>O248*H248</f>
        <v>9.87245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28" t="s">
        <v>166</v>
      </c>
      <c r="AT248" s="228" t="s">
        <v>162</v>
      </c>
      <c r="AU248" s="228" t="s">
        <v>84</v>
      </c>
      <c r="AY248" s="17" t="s">
        <v>160</v>
      </c>
      <c r="BE248" s="229">
        <f>IF(N248="základní",J248,0)</f>
        <v>39889.75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7" t="s">
        <v>82</v>
      </c>
      <c r="BK248" s="229">
        <f>ROUND(I248*H248,2)</f>
        <v>39889.75</v>
      </c>
      <c r="BL248" s="17" t="s">
        <v>166</v>
      </c>
      <c r="BM248" s="228" t="s">
        <v>805</v>
      </c>
    </row>
    <row r="249" spans="1:47" s="2" customFormat="1" ht="12">
      <c r="A249" s="32"/>
      <c r="B249" s="33"/>
      <c r="C249" s="34"/>
      <c r="D249" s="232" t="s">
        <v>175</v>
      </c>
      <c r="E249" s="34"/>
      <c r="F249" s="241" t="s">
        <v>806</v>
      </c>
      <c r="G249" s="34"/>
      <c r="H249" s="34"/>
      <c r="I249" s="34"/>
      <c r="J249" s="34"/>
      <c r="K249" s="34"/>
      <c r="L249" s="38"/>
      <c r="M249" s="242"/>
      <c r="N249" s="243"/>
      <c r="O249" s="84"/>
      <c r="P249" s="84"/>
      <c r="Q249" s="84"/>
      <c r="R249" s="84"/>
      <c r="S249" s="84"/>
      <c r="T249" s="85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7" t="s">
        <v>175</v>
      </c>
      <c r="AU249" s="17" t="s">
        <v>84</v>
      </c>
    </row>
    <row r="250" spans="1:51" s="14" customFormat="1" ht="12">
      <c r="A250" s="14"/>
      <c r="B250" s="244"/>
      <c r="C250" s="245"/>
      <c r="D250" s="232" t="s">
        <v>168</v>
      </c>
      <c r="E250" s="246" t="s">
        <v>1</v>
      </c>
      <c r="F250" s="247" t="s">
        <v>807</v>
      </c>
      <c r="G250" s="245"/>
      <c r="H250" s="246" t="s">
        <v>1</v>
      </c>
      <c r="I250" s="245"/>
      <c r="J250" s="245"/>
      <c r="K250" s="245"/>
      <c r="L250" s="248"/>
      <c r="M250" s="249"/>
      <c r="N250" s="250"/>
      <c r="O250" s="250"/>
      <c r="P250" s="250"/>
      <c r="Q250" s="250"/>
      <c r="R250" s="250"/>
      <c r="S250" s="250"/>
      <c r="T250" s="25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2" t="s">
        <v>168</v>
      </c>
      <c r="AU250" s="252" t="s">
        <v>84</v>
      </c>
      <c r="AV250" s="14" t="s">
        <v>82</v>
      </c>
      <c r="AW250" s="14" t="s">
        <v>32</v>
      </c>
      <c r="AX250" s="14" t="s">
        <v>75</v>
      </c>
      <c r="AY250" s="252" t="s">
        <v>160</v>
      </c>
    </row>
    <row r="251" spans="1:51" s="13" customFormat="1" ht="12">
      <c r="A251" s="13"/>
      <c r="B251" s="230"/>
      <c r="C251" s="231"/>
      <c r="D251" s="232" t="s">
        <v>168</v>
      </c>
      <c r="E251" s="233" t="s">
        <v>1</v>
      </c>
      <c r="F251" s="234" t="s">
        <v>808</v>
      </c>
      <c r="G251" s="231"/>
      <c r="H251" s="235">
        <v>10.525</v>
      </c>
      <c r="I251" s="231"/>
      <c r="J251" s="231"/>
      <c r="K251" s="231"/>
      <c r="L251" s="236"/>
      <c r="M251" s="237"/>
      <c r="N251" s="238"/>
      <c r="O251" s="238"/>
      <c r="P251" s="238"/>
      <c r="Q251" s="238"/>
      <c r="R251" s="238"/>
      <c r="S251" s="238"/>
      <c r="T251" s="23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0" t="s">
        <v>168</v>
      </c>
      <c r="AU251" s="240" t="s">
        <v>84</v>
      </c>
      <c r="AV251" s="13" t="s">
        <v>84</v>
      </c>
      <c r="AW251" s="13" t="s">
        <v>32</v>
      </c>
      <c r="AX251" s="13" t="s">
        <v>82</v>
      </c>
      <c r="AY251" s="240" t="s">
        <v>160</v>
      </c>
    </row>
    <row r="252" spans="1:65" s="2" customFormat="1" ht="21.75" customHeight="1">
      <c r="A252" s="32"/>
      <c r="B252" s="33"/>
      <c r="C252" s="218" t="s">
        <v>809</v>
      </c>
      <c r="D252" s="218" t="s">
        <v>162</v>
      </c>
      <c r="E252" s="219" t="s">
        <v>810</v>
      </c>
      <c r="F252" s="220" t="s">
        <v>811</v>
      </c>
      <c r="G252" s="221" t="s">
        <v>165</v>
      </c>
      <c r="H252" s="222">
        <v>55.144</v>
      </c>
      <c r="I252" s="223">
        <v>972</v>
      </c>
      <c r="J252" s="223">
        <f>ROUND(I252*H252,2)</f>
        <v>53599.97</v>
      </c>
      <c r="K252" s="220" t="s">
        <v>173</v>
      </c>
      <c r="L252" s="38"/>
      <c r="M252" s="224" t="s">
        <v>1</v>
      </c>
      <c r="N252" s="225" t="s">
        <v>40</v>
      </c>
      <c r="O252" s="226">
        <v>0.454</v>
      </c>
      <c r="P252" s="226">
        <f>O252*H252</f>
        <v>25.035376</v>
      </c>
      <c r="Q252" s="226">
        <v>0.00132</v>
      </c>
      <c r="R252" s="226">
        <f>Q252*H252</f>
        <v>0.07279008</v>
      </c>
      <c r="S252" s="226">
        <v>0</v>
      </c>
      <c r="T252" s="227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228" t="s">
        <v>166</v>
      </c>
      <c r="AT252" s="228" t="s">
        <v>162</v>
      </c>
      <c r="AU252" s="228" t="s">
        <v>84</v>
      </c>
      <c r="AY252" s="17" t="s">
        <v>160</v>
      </c>
      <c r="BE252" s="229">
        <f>IF(N252="základní",J252,0)</f>
        <v>53599.97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7" t="s">
        <v>82</v>
      </c>
      <c r="BK252" s="229">
        <f>ROUND(I252*H252,2)</f>
        <v>53599.97</v>
      </c>
      <c r="BL252" s="17" t="s">
        <v>166</v>
      </c>
      <c r="BM252" s="228" t="s">
        <v>812</v>
      </c>
    </row>
    <row r="253" spans="1:47" s="2" customFormat="1" ht="12">
      <c r="A253" s="32"/>
      <c r="B253" s="33"/>
      <c r="C253" s="34"/>
      <c r="D253" s="232" t="s">
        <v>175</v>
      </c>
      <c r="E253" s="34"/>
      <c r="F253" s="241" t="s">
        <v>813</v>
      </c>
      <c r="G253" s="34"/>
      <c r="H253" s="34"/>
      <c r="I253" s="34"/>
      <c r="J253" s="34"/>
      <c r="K253" s="34"/>
      <c r="L253" s="38"/>
      <c r="M253" s="242"/>
      <c r="N253" s="243"/>
      <c r="O253" s="84"/>
      <c r="P253" s="84"/>
      <c r="Q253" s="84"/>
      <c r="R253" s="84"/>
      <c r="S253" s="84"/>
      <c r="T253" s="85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175</v>
      </c>
      <c r="AU253" s="17" t="s">
        <v>84</v>
      </c>
    </row>
    <row r="254" spans="1:51" s="14" customFormat="1" ht="12">
      <c r="A254" s="14"/>
      <c r="B254" s="244"/>
      <c r="C254" s="245"/>
      <c r="D254" s="232" t="s">
        <v>168</v>
      </c>
      <c r="E254" s="246" t="s">
        <v>1</v>
      </c>
      <c r="F254" s="247" t="s">
        <v>814</v>
      </c>
      <c r="G254" s="245"/>
      <c r="H254" s="246" t="s">
        <v>1</v>
      </c>
      <c r="I254" s="245"/>
      <c r="J254" s="245"/>
      <c r="K254" s="245"/>
      <c r="L254" s="248"/>
      <c r="M254" s="249"/>
      <c r="N254" s="250"/>
      <c r="O254" s="250"/>
      <c r="P254" s="250"/>
      <c r="Q254" s="250"/>
      <c r="R254" s="250"/>
      <c r="S254" s="250"/>
      <c r="T254" s="25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2" t="s">
        <v>168</v>
      </c>
      <c r="AU254" s="252" t="s">
        <v>84</v>
      </c>
      <c r="AV254" s="14" t="s">
        <v>82</v>
      </c>
      <c r="AW254" s="14" t="s">
        <v>32</v>
      </c>
      <c r="AX254" s="14" t="s">
        <v>75</v>
      </c>
      <c r="AY254" s="252" t="s">
        <v>160</v>
      </c>
    </row>
    <row r="255" spans="1:51" s="13" customFormat="1" ht="12">
      <c r="A255" s="13"/>
      <c r="B255" s="230"/>
      <c r="C255" s="231"/>
      <c r="D255" s="232" t="s">
        <v>168</v>
      </c>
      <c r="E255" s="233" t="s">
        <v>1</v>
      </c>
      <c r="F255" s="234" t="s">
        <v>815</v>
      </c>
      <c r="G255" s="231"/>
      <c r="H255" s="235">
        <v>55.144</v>
      </c>
      <c r="I255" s="231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0" t="s">
        <v>168</v>
      </c>
      <c r="AU255" s="240" t="s">
        <v>84</v>
      </c>
      <c r="AV255" s="13" t="s">
        <v>84</v>
      </c>
      <c r="AW255" s="13" t="s">
        <v>32</v>
      </c>
      <c r="AX255" s="13" t="s">
        <v>82</v>
      </c>
      <c r="AY255" s="240" t="s">
        <v>160</v>
      </c>
    </row>
    <row r="256" spans="1:65" s="2" customFormat="1" ht="21.75" customHeight="1">
      <c r="A256" s="32"/>
      <c r="B256" s="33"/>
      <c r="C256" s="218" t="s">
        <v>816</v>
      </c>
      <c r="D256" s="218" t="s">
        <v>162</v>
      </c>
      <c r="E256" s="219" t="s">
        <v>817</v>
      </c>
      <c r="F256" s="220" t="s">
        <v>818</v>
      </c>
      <c r="G256" s="221" t="s">
        <v>165</v>
      </c>
      <c r="H256" s="222">
        <v>55.144</v>
      </c>
      <c r="I256" s="223">
        <v>81.2</v>
      </c>
      <c r="J256" s="223">
        <f>ROUND(I256*H256,2)</f>
        <v>4477.69</v>
      </c>
      <c r="K256" s="220" t="s">
        <v>173</v>
      </c>
      <c r="L256" s="38"/>
      <c r="M256" s="224" t="s">
        <v>1</v>
      </c>
      <c r="N256" s="225" t="s">
        <v>40</v>
      </c>
      <c r="O256" s="226">
        <v>0.192</v>
      </c>
      <c r="P256" s="226">
        <f>O256*H256</f>
        <v>10.587648</v>
      </c>
      <c r="Q256" s="226">
        <v>4E-05</v>
      </c>
      <c r="R256" s="226">
        <f>Q256*H256</f>
        <v>0.00220576</v>
      </c>
      <c r="S256" s="226">
        <v>0</v>
      </c>
      <c r="T256" s="227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228" t="s">
        <v>166</v>
      </c>
      <c r="AT256" s="228" t="s">
        <v>162</v>
      </c>
      <c r="AU256" s="228" t="s">
        <v>84</v>
      </c>
      <c r="AY256" s="17" t="s">
        <v>160</v>
      </c>
      <c r="BE256" s="229">
        <f>IF(N256="základní",J256,0)</f>
        <v>4477.69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7" t="s">
        <v>82</v>
      </c>
      <c r="BK256" s="229">
        <f>ROUND(I256*H256,2)</f>
        <v>4477.69</v>
      </c>
      <c r="BL256" s="17" t="s">
        <v>166</v>
      </c>
      <c r="BM256" s="228" t="s">
        <v>819</v>
      </c>
    </row>
    <row r="257" spans="1:47" s="2" customFormat="1" ht="12">
      <c r="A257" s="32"/>
      <c r="B257" s="33"/>
      <c r="C257" s="34"/>
      <c r="D257" s="232" t="s">
        <v>175</v>
      </c>
      <c r="E257" s="34"/>
      <c r="F257" s="241" t="s">
        <v>820</v>
      </c>
      <c r="G257" s="34"/>
      <c r="H257" s="34"/>
      <c r="I257" s="34"/>
      <c r="J257" s="34"/>
      <c r="K257" s="34"/>
      <c r="L257" s="38"/>
      <c r="M257" s="242"/>
      <c r="N257" s="243"/>
      <c r="O257" s="84"/>
      <c r="P257" s="84"/>
      <c r="Q257" s="84"/>
      <c r="R257" s="84"/>
      <c r="S257" s="84"/>
      <c r="T257" s="85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175</v>
      </c>
      <c r="AU257" s="17" t="s">
        <v>84</v>
      </c>
    </row>
    <row r="258" spans="1:51" s="14" customFormat="1" ht="12">
      <c r="A258" s="14"/>
      <c r="B258" s="244"/>
      <c r="C258" s="245"/>
      <c r="D258" s="232" t="s">
        <v>168</v>
      </c>
      <c r="E258" s="246" t="s">
        <v>1</v>
      </c>
      <c r="F258" s="247" t="s">
        <v>814</v>
      </c>
      <c r="G258" s="245"/>
      <c r="H258" s="246" t="s">
        <v>1</v>
      </c>
      <c r="I258" s="245"/>
      <c r="J258" s="245"/>
      <c r="K258" s="245"/>
      <c r="L258" s="248"/>
      <c r="M258" s="249"/>
      <c r="N258" s="250"/>
      <c r="O258" s="250"/>
      <c r="P258" s="250"/>
      <c r="Q258" s="250"/>
      <c r="R258" s="250"/>
      <c r="S258" s="250"/>
      <c r="T258" s="25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2" t="s">
        <v>168</v>
      </c>
      <c r="AU258" s="252" t="s">
        <v>84</v>
      </c>
      <c r="AV258" s="14" t="s">
        <v>82</v>
      </c>
      <c r="AW258" s="14" t="s">
        <v>32</v>
      </c>
      <c r="AX258" s="14" t="s">
        <v>75</v>
      </c>
      <c r="AY258" s="252" t="s">
        <v>160</v>
      </c>
    </row>
    <row r="259" spans="1:51" s="13" customFormat="1" ht="12">
      <c r="A259" s="13"/>
      <c r="B259" s="230"/>
      <c r="C259" s="231"/>
      <c r="D259" s="232" t="s">
        <v>168</v>
      </c>
      <c r="E259" s="233" t="s">
        <v>1</v>
      </c>
      <c r="F259" s="234" t="s">
        <v>815</v>
      </c>
      <c r="G259" s="231"/>
      <c r="H259" s="235">
        <v>55.144</v>
      </c>
      <c r="I259" s="231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0" t="s">
        <v>168</v>
      </c>
      <c r="AU259" s="240" t="s">
        <v>84</v>
      </c>
      <c r="AV259" s="13" t="s">
        <v>84</v>
      </c>
      <c r="AW259" s="13" t="s">
        <v>32</v>
      </c>
      <c r="AX259" s="13" t="s">
        <v>82</v>
      </c>
      <c r="AY259" s="240" t="s">
        <v>160</v>
      </c>
    </row>
    <row r="260" spans="1:65" s="2" customFormat="1" ht="21.75" customHeight="1">
      <c r="A260" s="32"/>
      <c r="B260" s="33"/>
      <c r="C260" s="218" t="s">
        <v>821</v>
      </c>
      <c r="D260" s="218" t="s">
        <v>162</v>
      </c>
      <c r="E260" s="219" t="s">
        <v>822</v>
      </c>
      <c r="F260" s="220" t="s">
        <v>823</v>
      </c>
      <c r="G260" s="221" t="s">
        <v>632</v>
      </c>
      <c r="H260" s="222">
        <v>4</v>
      </c>
      <c r="I260" s="223">
        <v>474</v>
      </c>
      <c r="J260" s="223">
        <f>ROUND(I260*H260,2)</f>
        <v>1896</v>
      </c>
      <c r="K260" s="220" t="s">
        <v>173</v>
      </c>
      <c r="L260" s="38"/>
      <c r="M260" s="224" t="s">
        <v>1</v>
      </c>
      <c r="N260" s="225" t="s">
        <v>40</v>
      </c>
      <c r="O260" s="226">
        <v>0.61</v>
      </c>
      <c r="P260" s="226">
        <f>O260*H260</f>
        <v>2.44</v>
      </c>
      <c r="Q260" s="226">
        <v>0.0084</v>
      </c>
      <c r="R260" s="226">
        <f>Q260*H260</f>
        <v>0.0336</v>
      </c>
      <c r="S260" s="226">
        <v>0</v>
      </c>
      <c r="T260" s="227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228" t="s">
        <v>166</v>
      </c>
      <c r="AT260" s="228" t="s">
        <v>162</v>
      </c>
      <c r="AU260" s="228" t="s">
        <v>84</v>
      </c>
      <c r="AY260" s="17" t="s">
        <v>160</v>
      </c>
      <c r="BE260" s="229">
        <f>IF(N260="základní",J260,0)</f>
        <v>1896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7" t="s">
        <v>82</v>
      </c>
      <c r="BK260" s="229">
        <f>ROUND(I260*H260,2)</f>
        <v>1896</v>
      </c>
      <c r="BL260" s="17" t="s">
        <v>166</v>
      </c>
      <c r="BM260" s="228" t="s">
        <v>824</v>
      </c>
    </row>
    <row r="261" spans="1:47" s="2" customFormat="1" ht="12">
      <c r="A261" s="32"/>
      <c r="B261" s="33"/>
      <c r="C261" s="34"/>
      <c r="D261" s="232" t="s">
        <v>175</v>
      </c>
      <c r="E261" s="34"/>
      <c r="F261" s="241" t="s">
        <v>825</v>
      </c>
      <c r="G261" s="34"/>
      <c r="H261" s="34"/>
      <c r="I261" s="34"/>
      <c r="J261" s="34"/>
      <c r="K261" s="34"/>
      <c r="L261" s="38"/>
      <c r="M261" s="242"/>
      <c r="N261" s="243"/>
      <c r="O261" s="84"/>
      <c r="P261" s="84"/>
      <c r="Q261" s="84"/>
      <c r="R261" s="84"/>
      <c r="S261" s="84"/>
      <c r="T261" s="85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7" t="s">
        <v>175</v>
      </c>
      <c r="AU261" s="17" t="s">
        <v>84</v>
      </c>
    </row>
    <row r="262" spans="1:51" s="14" customFormat="1" ht="12">
      <c r="A262" s="14"/>
      <c r="B262" s="244"/>
      <c r="C262" s="245"/>
      <c r="D262" s="232" t="s">
        <v>168</v>
      </c>
      <c r="E262" s="246" t="s">
        <v>1</v>
      </c>
      <c r="F262" s="247" t="s">
        <v>826</v>
      </c>
      <c r="G262" s="245"/>
      <c r="H262" s="246" t="s">
        <v>1</v>
      </c>
      <c r="I262" s="245"/>
      <c r="J262" s="245"/>
      <c r="K262" s="245"/>
      <c r="L262" s="248"/>
      <c r="M262" s="249"/>
      <c r="N262" s="250"/>
      <c r="O262" s="250"/>
      <c r="P262" s="250"/>
      <c r="Q262" s="250"/>
      <c r="R262" s="250"/>
      <c r="S262" s="250"/>
      <c r="T262" s="25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2" t="s">
        <v>168</v>
      </c>
      <c r="AU262" s="252" t="s">
        <v>84</v>
      </c>
      <c r="AV262" s="14" t="s">
        <v>82</v>
      </c>
      <c r="AW262" s="14" t="s">
        <v>32</v>
      </c>
      <c r="AX262" s="14" t="s">
        <v>75</v>
      </c>
      <c r="AY262" s="252" t="s">
        <v>160</v>
      </c>
    </row>
    <row r="263" spans="1:51" s="13" customFormat="1" ht="12">
      <c r="A263" s="13"/>
      <c r="B263" s="230"/>
      <c r="C263" s="231"/>
      <c r="D263" s="232" t="s">
        <v>168</v>
      </c>
      <c r="E263" s="233" t="s">
        <v>1</v>
      </c>
      <c r="F263" s="234" t="s">
        <v>827</v>
      </c>
      <c r="G263" s="231"/>
      <c r="H263" s="235">
        <v>4</v>
      </c>
      <c r="I263" s="231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0" t="s">
        <v>168</v>
      </c>
      <c r="AU263" s="240" t="s">
        <v>84</v>
      </c>
      <c r="AV263" s="13" t="s">
        <v>84</v>
      </c>
      <c r="AW263" s="13" t="s">
        <v>32</v>
      </c>
      <c r="AX263" s="13" t="s">
        <v>82</v>
      </c>
      <c r="AY263" s="240" t="s">
        <v>160</v>
      </c>
    </row>
    <row r="264" spans="1:65" s="2" customFormat="1" ht="16.5" customHeight="1">
      <c r="A264" s="32"/>
      <c r="B264" s="33"/>
      <c r="C264" s="218" t="s">
        <v>828</v>
      </c>
      <c r="D264" s="218" t="s">
        <v>162</v>
      </c>
      <c r="E264" s="219" t="s">
        <v>829</v>
      </c>
      <c r="F264" s="220" t="s">
        <v>830</v>
      </c>
      <c r="G264" s="221" t="s">
        <v>265</v>
      </c>
      <c r="H264" s="222">
        <v>1.03</v>
      </c>
      <c r="I264" s="223">
        <v>45300</v>
      </c>
      <c r="J264" s="223">
        <f>ROUND(I264*H264,2)</f>
        <v>46659</v>
      </c>
      <c r="K264" s="220" t="s">
        <v>173</v>
      </c>
      <c r="L264" s="38"/>
      <c r="M264" s="224" t="s">
        <v>1</v>
      </c>
      <c r="N264" s="225" t="s">
        <v>40</v>
      </c>
      <c r="O264" s="226">
        <v>42.969</v>
      </c>
      <c r="P264" s="226">
        <f>O264*H264</f>
        <v>44.258070000000004</v>
      </c>
      <c r="Q264" s="226">
        <v>1.07637</v>
      </c>
      <c r="R264" s="226">
        <f>Q264*H264</f>
        <v>1.1086611000000002</v>
      </c>
      <c r="S264" s="226">
        <v>0</v>
      </c>
      <c r="T264" s="227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228" t="s">
        <v>166</v>
      </c>
      <c r="AT264" s="228" t="s">
        <v>162</v>
      </c>
      <c r="AU264" s="228" t="s">
        <v>84</v>
      </c>
      <c r="AY264" s="17" t="s">
        <v>160</v>
      </c>
      <c r="BE264" s="229">
        <f>IF(N264="základní",J264,0)</f>
        <v>46659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7" t="s">
        <v>82</v>
      </c>
      <c r="BK264" s="229">
        <f>ROUND(I264*H264,2)</f>
        <v>46659</v>
      </c>
      <c r="BL264" s="17" t="s">
        <v>166</v>
      </c>
      <c r="BM264" s="228" t="s">
        <v>831</v>
      </c>
    </row>
    <row r="265" spans="1:47" s="2" customFormat="1" ht="12">
      <c r="A265" s="32"/>
      <c r="B265" s="33"/>
      <c r="C265" s="34"/>
      <c r="D265" s="232" t="s">
        <v>175</v>
      </c>
      <c r="E265" s="34"/>
      <c r="F265" s="241" t="s">
        <v>832</v>
      </c>
      <c r="G265" s="34"/>
      <c r="H265" s="34"/>
      <c r="I265" s="34"/>
      <c r="J265" s="34"/>
      <c r="K265" s="34"/>
      <c r="L265" s="38"/>
      <c r="M265" s="242"/>
      <c r="N265" s="243"/>
      <c r="O265" s="84"/>
      <c r="P265" s="84"/>
      <c r="Q265" s="84"/>
      <c r="R265" s="84"/>
      <c r="S265" s="84"/>
      <c r="T265" s="85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7" t="s">
        <v>175</v>
      </c>
      <c r="AU265" s="17" t="s">
        <v>84</v>
      </c>
    </row>
    <row r="266" spans="1:51" s="14" customFormat="1" ht="12">
      <c r="A266" s="14"/>
      <c r="B266" s="244"/>
      <c r="C266" s="245"/>
      <c r="D266" s="232" t="s">
        <v>168</v>
      </c>
      <c r="E266" s="246" t="s">
        <v>1</v>
      </c>
      <c r="F266" s="247" t="s">
        <v>833</v>
      </c>
      <c r="G266" s="245"/>
      <c r="H266" s="246" t="s">
        <v>1</v>
      </c>
      <c r="I266" s="245"/>
      <c r="J266" s="245"/>
      <c r="K266" s="245"/>
      <c r="L266" s="248"/>
      <c r="M266" s="249"/>
      <c r="N266" s="250"/>
      <c r="O266" s="250"/>
      <c r="P266" s="250"/>
      <c r="Q266" s="250"/>
      <c r="R266" s="250"/>
      <c r="S266" s="250"/>
      <c r="T266" s="25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2" t="s">
        <v>168</v>
      </c>
      <c r="AU266" s="252" t="s">
        <v>84</v>
      </c>
      <c r="AV266" s="14" t="s">
        <v>82</v>
      </c>
      <c r="AW266" s="14" t="s">
        <v>32</v>
      </c>
      <c r="AX266" s="14" t="s">
        <v>75</v>
      </c>
      <c r="AY266" s="252" t="s">
        <v>160</v>
      </c>
    </row>
    <row r="267" spans="1:51" s="13" customFormat="1" ht="12">
      <c r="A267" s="13"/>
      <c r="B267" s="230"/>
      <c r="C267" s="231"/>
      <c r="D267" s="232" t="s">
        <v>168</v>
      </c>
      <c r="E267" s="233" t="s">
        <v>1</v>
      </c>
      <c r="F267" s="234" t="s">
        <v>834</v>
      </c>
      <c r="G267" s="231"/>
      <c r="H267" s="235">
        <v>1.03</v>
      </c>
      <c r="I267" s="231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0" t="s">
        <v>168</v>
      </c>
      <c r="AU267" s="240" t="s">
        <v>84</v>
      </c>
      <c r="AV267" s="13" t="s">
        <v>84</v>
      </c>
      <c r="AW267" s="13" t="s">
        <v>32</v>
      </c>
      <c r="AX267" s="13" t="s">
        <v>82</v>
      </c>
      <c r="AY267" s="240" t="s">
        <v>160</v>
      </c>
    </row>
    <row r="268" spans="1:65" s="2" customFormat="1" ht="21.75" customHeight="1">
      <c r="A268" s="32"/>
      <c r="B268" s="33"/>
      <c r="C268" s="218" t="s">
        <v>835</v>
      </c>
      <c r="D268" s="218" t="s">
        <v>162</v>
      </c>
      <c r="E268" s="219" t="s">
        <v>836</v>
      </c>
      <c r="F268" s="220" t="s">
        <v>837</v>
      </c>
      <c r="G268" s="221" t="s">
        <v>172</v>
      </c>
      <c r="H268" s="222">
        <v>20</v>
      </c>
      <c r="I268" s="223">
        <v>293</v>
      </c>
      <c r="J268" s="223">
        <f>ROUND(I268*H268,2)</f>
        <v>5860</v>
      </c>
      <c r="K268" s="220" t="s">
        <v>173</v>
      </c>
      <c r="L268" s="38"/>
      <c r="M268" s="224" t="s">
        <v>1</v>
      </c>
      <c r="N268" s="225" t="s">
        <v>40</v>
      </c>
      <c r="O268" s="226">
        <v>0.52</v>
      </c>
      <c r="P268" s="226">
        <f>O268*H268</f>
        <v>10.4</v>
      </c>
      <c r="Q268" s="226">
        <v>0.00151</v>
      </c>
      <c r="R268" s="226">
        <f>Q268*H268</f>
        <v>0.0302</v>
      </c>
      <c r="S268" s="226">
        <v>0</v>
      </c>
      <c r="T268" s="227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228" t="s">
        <v>166</v>
      </c>
      <c r="AT268" s="228" t="s">
        <v>162</v>
      </c>
      <c r="AU268" s="228" t="s">
        <v>84</v>
      </c>
      <c r="AY268" s="17" t="s">
        <v>160</v>
      </c>
      <c r="BE268" s="229">
        <f>IF(N268="základní",J268,0)</f>
        <v>5860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7" t="s">
        <v>82</v>
      </c>
      <c r="BK268" s="229">
        <f>ROUND(I268*H268,2)</f>
        <v>5860</v>
      </c>
      <c r="BL268" s="17" t="s">
        <v>166</v>
      </c>
      <c r="BM268" s="228" t="s">
        <v>838</v>
      </c>
    </row>
    <row r="269" spans="1:47" s="2" customFormat="1" ht="12">
      <c r="A269" s="32"/>
      <c r="B269" s="33"/>
      <c r="C269" s="34"/>
      <c r="D269" s="232" t="s">
        <v>175</v>
      </c>
      <c r="E269" s="34"/>
      <c r="F269" s="241" t="s">
        <v>839</v>
      </c>
      <c r="G269" s="34"/>
      <c r="H269" s="34"/>
      <c r="I269" s="34"/>
      <c r="J269" s="34"/>
      <c r="K269" s="34"/>
      <c r="L269" s="38"/>
      <c r="M269" s="242"/>
      <c r="N269" s="243"/>
      <c r="O269" s="84"/>
      <c r="P269" s="84"/>
      <c r="Q269" s="84"/>
      <c r="R269" s="84"/>
      <c r="S269" s="84"/>
      <c r="T269" s="85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7" t="s">
        <v>175</v>
      </c>
      <c r="AU269" s="17" t="s">
        <v>84</v>
      </c>
    </row>
    <row r="270" spans="1:51" s="14" customFormat="1" ht="12">
      <c r="A270" s="14"/>
      <c r="B270" s="244"/>
      <c r="C270" s="245"/>
      <c r="D270" s="232" t="s">
        <v>168</v>
      </c>
      <c r="E270" s="246" t="s">
        <v>1</v>
      </c>
      <c r="F270" s="247" t="s">
        <v>840</v>
      </c>
      <c r="G270" s="245"/>
      <c r="H270" s="246" t="s">
        <v>1</v>
      </c>
      <c r="I270" s="245"/>
      <c r="J270" s="245"/>
      <c r="K270" s="245"/>
      <c r="L270" s="248"/>
      <c r="M270" s="249"/>
      <c r="N270" s="250"/>
      <c r="O270" s="250"/>
      <c r="P270" s="250"/>
      <c r="Q270" s="250"/>
      <c r="R270" s="250"/>
      <c r="S270" s="250"/>
      <c r="T270" s="25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2" t="s">
        <v>168</v>
      </c>
      <c r="AU270" s="252" t="s">
        <v>84</v>
      </c>
      <c r="AV270" s="14" t="s">
        <v>82</v>
      </c>
      <c r="AW270" s="14" t="s">
        <v>32</v>
      </c>
      <c r="AX270" s="14" t="s">
        <v>75</v>
      </c>
      <c r="AY270" s="252" t="s">
        <v>160</v>
      </c>
    </row>
    <row r="271" spans="1:51" s="13" customFormat="1" ht="12">
      <c r="A271" s="13"/>
      <c r="B271" s="230"/>
      <c r="C271" s="231"/>
      <c r="D271" s="232" t="s">
        <v>168</v>
      </c>
      <c r="E271" s="233" t="s">
        <v>1</v>
      </c>
      <c r="F271" s="234" t="s">
        <v>841</v>
      </c>
      <c r="G271" s="231"/>
      <c r="H271" s="235">
        <v>20</v>
      </c>
      <c r="I271" s="231"/>
      <c r="J271" s="231"/>
      <c r="K271" s="231"/>
      <c r="L271" s="236"/>
      <c r="M271" s="237"/>
      <c r="N271" s="238"/>
      <c r="O271" s="238"/>
      <c r="P271" s="238"/>
      <c r="Q271" s="238"/>
      <c r="R271" s="238"/>
      <c r="S271" s="238"/>
      <c r="T271" s="23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0" t="s">
        <v>168</v>
      </c>
      <c r="AU271" s="240" t="s">
        <v>84</v>
      </c>
      <c r="AV271" s="13" t="s">
        <v>84</v>
      </c>
      <c r="AW271" s="13" t="s">
        <v>32</v>
      </c>
      <c r="AX271" s="13" t="s">
        <v>82</v>
      </c>
      <c r="AY271" s="240" t="s">
        <v>160</v>
      </c>
    </row>
    <row r="272" spans="1:65" s="2" customFormat="1" ht="16.5" customHeight="1">
      <c r="A272" s="32"/>
      <c r="B272" s="33"/>
      <c r="C272" s="218" t="s">
        <v>842</v>
      </c>
      <c r="D272" s="218" t="s">
        <v>162</v>
      </c>
      <c r="E272" s="219" t="s">
        <v>843</v>
      </c>
      <c r="F272" s="220" t="s">
        <v>844</v>
      </c>
      <c r="G272" s="221" t="s">
        <v>195</v>
      </c>
      <c r="H272" s="222">
        <v>3.675</v>
      </c>
      <c r="I272" s="223">
        <v>11200</v>
      </c>
      <c r="J272" s="223">
        <f>ROUND(I272*H272,2)</f>
        <v>41160</v>
      </c>
      <c r="K272" s="220" t="s">
        <v>173</v>
      </c>
      <c r="L272" s="38"/>
      <c r="M272" s="224" t="s">
        <v>1</v>
      </c>
      <c r="N272" s="225" t="s">
        <v>40</v>
      </c>
      <c r="O272" s="226">
        <v>12.62</v>
      </c>
      <c r="P272" s="226">
        <f>O272*H272</f>
        <v>46.378499999999995</v>
      </c>
      <c r="Q272" s="226">
        <v>0.12952</v>
      </c>
      <c r="R272" s="226">
        <f>Q272*H272</f>
        <v>0.47598599999999996</v>
      </c>
      <c r="S272" s="226">
        <v>0</v>
      </c>
      <c r="T272" s="227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228" t="s">
        <v>166</v>
      </c>
      <c r="AT272" s="228" t="s">
        <v>162</v>
      </c>
      <c r="AU272" s="228" t="s">
        <v>84</v>
      </c>
      <c r="AY272" s="17" t="s">
        <v>160</v>
      </c>
      <c r="BE272" s="229">
        <f>IF(N272="základní",J272,0)</f>
        <v>41160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7" t="s">
        <v>82</v>
      </c>
      <c r="BK272" s="229">
        <f>ROUND(I272*H272,2)</f>
        <v>41160</v>
      </c>
      <c r="BL272" s="17" t="s">
        <v>166</v>
      </c>
      <c r="BM272" s="228" t="s">
        <v>845</v>
      </c>
    </row>
    <row r="273" spans="1:47" s="2" customFormat="1" ht="12">
      <c r="A273" s="32"/>
      <c r="B273" s="33"/>
      <c r="C273" s="34"/>
      <c r="D273" s="232" t="s">
        <v>175</v>
      </c>
      <c r="E273" s="34"/>
      <c r="F273" s="241" t="s">
        <v>846</v>
      </c>
      <c r="G273" s="34"/>
      <c r="H273" s="34"/>
      <c r="I273" s="34"/>
      <c r="J273" s="34"/>
      <c r="K273" s="34"/>
      <c r="L273" s="38"/>
      <c r="M273" s="242"/>
      <c r="N273" s="243"/>
      <c r="O273" s="84"/>
      <c r="P273" s="84"/>
      <c r="Q273" s="84"/>
      <c r="R273" s="84"/>
      <c r="S273" s="84"/>
      <c r="T273" s="85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7" t="s">
        <v>175</v>
      </c>
      <c r="AU273" s="17" t="s">
        <v>84</v>
      </c>
    </row>
    <row r="274" spans="1:51" s="13" customFormat="1" ht="12">
      <c r="A274" s="13"/>
      <c r="B274" s="230"/>
      <c r="C274" s="231"/>
      <c r="D274" s="232" t="s">
        <v>168</v>
      </c>
      <c r="E274" s="233" t="s">
        <v>1</v>
      </c>
      <c r="F274" s="234" t="s">
        <v>847</v>
      </c>
      <c r="G274" s="231"/>
      <c r="H274" s="235">
        <v>3.675</v>
      </c>
      <c r="I274" s="231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0" t="s">
        <v>168</v>
      </c>
      <c r="AU274" s="240" t="s">
        <v>84</v>
      </c>
      <c r="AV274" s="13" t="s">
        <v>84</v>
      </c>
      <c r="AW274" s="13" t="s">
        <v>32</v>
      </c>
      <c r="AX274" s="13" t="s">
        <v>82</v>
      </c>
      <c r="AY274" s="240" t="s">
        <v>160</v>
      </c>
    </row>
    <row r="275" spans="1:65" s="2" customFormat="1" ht="21.75" customHeight="1">
      <c r="A275" s="32"/>
      <c r="B275" s="33"/>
      <c r="C275" s="218" t="s">
        <v>848</v>
      </c>
      <c r="D275" s="218" t="s">
        <v>162</v>
      </c>
      <c r="E275" s="219" t="s">
        <v>849</v>
      </c>
      <c r="F275" s="220" t="s">
        <v>850</v>
      </c>
      <c r="G275" s="221" t="s">
        <v>195</v>
      </c>
      <c r="H275" s="222">
        <v>3.675</v>
      </c>
      <c r="I275" s="223">
        <v>2600</v>
      </c>
      <c r="J275" s="223">
        <f>ROUND(I275*H275,2)</f>
        <v>9555</v>
      </c>
      <c r="K275" s="220" t="s">
        <v>173</v>
      </c>
      <c r="L275" s="38"/>
      <c r="M275" s="224" t="s">
        <v>1</v>
      </c>
      <c r="N275" s="225" t="s">
        <v>40</v>
      </c>
      <c r="O275" s="226">
        <v>5.266</v>
      </c>
      <c r="P275" s="226">
        <f>O275*H275</f>
        <v>19.35255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228" t="s">
        <v>166</v>
      </c>
      <c r="AT275" s="228" t="s">
        <v>162</v>
      </c>
      <c r="AU275" s="228" t="s">
        <v>84</v>
      </c>
      <c r="AY275" s="17" t="s">
        <v>160</v>
      </c>
      <c r="BE275" s="229">
        <f>IF(N275="základní",J275,0)</f>
        <v>9555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7" t="s">
        <v>82</v>
      </c>
      <c r="BK275" s="229">
        <f>ROUND(I275*H275,2)</f>
        <v>9555</v>
      </c>
      <c r="BL275" s="17" t="s">
        <v>166</v>
      </c>
      <c r="BM275" s="228" t="s">
        <v>851</v>
      </c>
    </row>
    <row r="276" spans="1:47" s="2" customFormat="1" ht="12">
      <c r="A276" s="32"/>
      <c r="B276" s="33"/>
      <c r="C276" s="34"/>
      <c r="D276" s="232" t="s">
        <v>175</v>
      </c>
      <c r="E276" s="34"/>
      <c r="F276" s="241" t="s">
        <v>852</v>
      </c>
      <c r="G276" s="34"/>
      <c r="H276" s="34"/>
      <c r="I276" s="34"/>
      <c r="J276" s="34"/>
      <c r="K276" s="34"/>
      <c r="L276" s="38"/>
      <c r="M276" s="242"/>
      <c r="N276" s="243"/>
      <c r="O276" s="84"/>
      <c r="P276" s="84"/>
      <c r="Q276" s="84"/>
      <c r="R276" s="84"/>
      <c r="S276" s="84"/>
      <c r="T276" s="85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175</v>
      </c>
      <c r="AU276" s="17" t="s">
        <v>84</v>
      </c>
    </row>
    <row r="277" spans="1:51" s="13" customFormat="1" ht="12">
      <c r="A277" s="13"/>
      <c r="B277" s="230"/>
      <c r="C277" s="231"/>
      <c r="D277" s="232" t="s">
        <v>168</v>
      </c>
      <c r="E277" s="233" t="s">
        <v>1</v>
      </c>
      <c r="F277" s="234" t="s">
        <v>847</v>
      </c>
      <c r="G277" s="231"/>
      <c r="H277" s="235">
        <v>3.675</v>
      </c>
      <c r="I277" s="231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0" t="s">
        <v>168</v>
      </c>
      <c r="AU277" s="240" t="s">
        <v>84</v>
      </c>
      <c r="AV277" s="13" t="s">
        <v>84</v>
      </c>
      <c r="AW277" s="13" t="s">
        <v>32</v>
      </c>
      <c r="AX277" s="13" t="s">
        <v>82</v>
      </c>
      <c r="AY277" s="240" t="s">
        <v>160</v>
      </c>
    </row>
    <row r="278" spans="1:65" s="2" customFormat="1" ht="16.5" customHeight="1">
      <c r="A278" s="32"/>
      <c r="B278" s="33"/>
      <c r="C278" s="218" t="s">
        <v>853</v>
      </c>
      <c r="D278" s="218" t="s">
        <v>162</v>
      </c>
      <c r="E278" s="219" t="s">
        <v>854</v>
      </c>
      <c r="F278" s="220" t="s">
        <v>855</v>
      </c>
      <c r="G278" s="221" t="s">
        <v>172</v>
      </c>
      <c r="H278" s="222">
        <v>26</v>
      </c>
      <c r="I278" s="223">
        <v>79.1</v>
      </c>
      <c r="J278" s="223">
        <f>ROUND(I278*H278,2)</f>
        <v>2056.6</v>
      </c>
      <c r="K278" s="220" t="s">
        <v>173</v>
      </c>
      <c r="L278" s="38"/>
      <c r="M278" s="224" t="s">
        <v>1</v>
      </c>
      <c r="N278" s="225" t="s">
        <v>40</v>
      </c>
      <c r="O278" s="226">
        <v>0.05</v>
      </c>
      <c r="P278" s="226">
        <f>O278*H278</f>
        <v>1.3</v>
      </c>
      <c r="Q278" s="226">
        <v>0.00081</v>
      </c>
      <c r="R278" s="226">
        <f>Q278*H278</f>
        <v>0.02106</v>
      </c>
      <c r="S278" s="226">
        <v>0</v>
      </c>
      <c r="T278" s="227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228" t="s">
        <v>166</v>
      </c>
      <c r="AT278" s="228" t="s">
        <v>162</v>
      </c>
      <c r="AU278" s="228" t="s">
        <v>84</v>
      </c>
      <c r="AY278" s="17" t="s">
        <v>160</v>
      </c>
      <c r="BE278" s="229">
        <f>IF(N278="základní",J278,0)</f>
        <v>2056.6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7" t="s">
        <v>82</v>
      </c>
      <c r="BK278" s="229">
        <f>ROUND(I278*H278,2)</f>
        <v>2056.6</v>
      </c>
      <c r="BL278" s="17" t="s">
        <v>166</v>
      </c>
      <c r="BM278" s="228" t="s">
        <v>856</v>
      </c>
    </row>
    <row r="279" spans="1:47" s="2" customFormat="1" ht="12">
      <c r="A279" s="32"/>
      <c r="B279" s="33"/>
      <c r="C279" s="34"/>
      <c r="D279" s="232" t="s">
        <v>175</v>
      </c>
      <c r="E279" s="34"/>
      <c r="F279" s="241" t="s">
        <v>857</v>
      </c>
      <c r="G279" s="34"/>
      <c r="H279" s="34"/>
      <c r="I279" s="34"/>
      <c r="J279" s="34"/>
      <c r="K279" s="34"/>
      <c r="L279" s="38"/>
      <c r="M279" s="242"/>
      <c r="N279" s="243"/>
      <c r="O279" s="84"/>
      <c r="P279" s="84"/>
      <c r="Q279" s="84"/>
      <c r="R279" s="84"/>
      <c r="S279" s="84"/>
      <c r="T279" s="85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7" t="s">
        <v>175</v>
      </c>
      <c r="AU279" s="17" t="s">
        <v>84</v>
      </c>
    </row>
    <row r="280" spans="1:51" s="14" customFormat="1" ht="12">
      <c r="A280" s="14"/>
      <c r="B280" s="244"/>
      <c r="C280" s="245"/>
      <c r="D280" s="232" t="s">
        <v>168</v>
      </c>
      <c r="E280" s="246" t="s">
        <v>1</v>
      </c>
      <c r="F280" s="247" t="s">
        <v>858</v>
      </c>
      <c r="G280" s="245"/>
      <c r="H280" s="246" t="s">
        <v>1</v>
      </c>
      <c r="I280" s="245"/>
      <c r="J280" s="245"/>
      <c r="K280" s="245"/>
      <c r="L280" s="248"/>
      <c r="M280" s="249"/>
      <c r="N280" s="250"/>
      <c r="O280" s="250"/>
      <c r="P280" s="250"/>
      <c r="Q280" s="250"/>
      <c r="R280" s="250"/>
      <c r="S280" s="250"/>
      <c r="T280" s="251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2" t="s">
        <v>168</v>
      </c>
      <c r="AU280" s="252" t="s">
        <v>84</v>
      </c>
      <c r="AV280" s="14" t="s">
        <v>82</v>
      </c>
      <c r="AW280" s="14" t="s">
        <v>32</v>
      </c>
      <c r="AX280" s="14" t="s">
        <v>75</v>
      </c>
      <c r="AY280" s="252" t="s">
        <v>160</v>
      </c>
    </row>
    <row r="281" spans="1:51" s="13" customFormat="1" ht="12">
      <c r="A281" s="13"/>
      <c r="B281" s="230"/>
      <c r="C281" s="231"/>
      <c r="D281" s="232" t="s">
        <v>168</v>
      </c>
      <c r="E281" s="233" t="s">
        <v>1</v>
      </c>
      <c r="F281" s="234" t="s">
        <v>859</v>
      </c>
      <c r="G281" s="231"/>
      <c r="H281" s="235">
        <v>13</v>
      </c>
      <c r="I281" s="231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0" t="s">
        <v>168</v>
      </c>
      <c r="AU281" s="240" t="s">
        <v>84</v>
      </c>
      <c r="AV281" s="13" t="s">
        <v>84</v>
      </c>
      <c r="AW281" s="13" t="s">
        <v>32</v>
      </c>
      <c r="AX281" s="13" t="s">
        <v>75</v>
      </c>
      <c r="AY281" s="240" t="s">
        <v>160</v>
      </c>
    </row>
    <row r="282" spans="1:51" s="14" customFormat="1" ht="12">
      <c r="A282" s="14"/>
      <c r="B282" s="244"/>
      <c r="C282" s="245"/>
      <c r="D282" s="232" t="s">
        <v>168</v>
      </c>
      <c r="E282" s="246" t="s">
        <v>1</v>
      </c>
      <c r="F282" s="247" t="s">
        <v>860</v>
      </c>
      <c r="G282" s="245"/>
      <c r="H282" s="246" t="s">
        <v>1</v>
      </c>
      <c r="I282" s="245"/>
      <c r="J282" s="245"/>
      <c r="K282" s="245"/>
      <c r="L282" s="248"/>
      <c r="M282" s="249"/>
      <c r="N282" s="250"/>
      <c r="O282" s="250"/>
      <c r="P282" s="250"/>
      <c r="Q282" s="250"/>
      <c r="R282" s="250"/>
      <c r="S282" s="250"/>
      <c r="T282" s="25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2" t="s">
        <v>168</v>
      </c>
      <c r="AU282" s="252" t="s">
        <v>84</v>
      </c>
      <c r="AV282" s="14" t="s">
        <v>82</v>
      </c>
      <c r="AW282" s="14" t="s">
        <v>32</v>
      </c>
      <c r="AX282" s="14" t="s">
        <v>75</v>
      </c>
      <c r="AY282" s="252" t="s">
        <v>160</v>
      </c>
    </row>
    <row r="283" spans="1:51" s="13" customFormat="1" ht="12">
      <c r="A283" s="13"/>
      <c r="B283" s="230"/>
      <c r="C283" s="231"/>
      <c r="D283" s="232" t="s">
        <v>168</v>
      </c>
      <c r="E283" s="233" t="s">
        <v>1</v>
      </c>
      <c r="F283" s="234" t="s">
        <v>859</v>
      </c>
      <c r="G283" s="231"/>
      <c r="H283" s="235">
        <v>13</v>
      </c>
      <c r="I283" s="231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0" t="s">
        <v>168</v>
      </c>
      <c r="AU283" s="240" t="s">
        <v>84</v>
      </c>
      <c r="AV283" s="13" t="s">
        <v>84</v>
      </c>
      <c r="AW283" s="13" t="s">
        <v>32</v>
      </c>
      <c r="AX283" s="13" t="s">
        <v>75</v>
      </c>
      <c r="AY283" s="240" t="s">
        <v>160</v>
      </c>
    </row>
    <row r="284" spans="1:51" s="15" customFormat="1" ht="12">
      <c r="A284" s="15"/>
      <c r="B284" s="260"/>
      <c r="C284" s="261"/>
      <c r="D284" s="232" t="s">
        <v>168</v>
      </c>
      <c r="E284" s="262" t="s">
        <v>1</v>
      </c>
      <c r="F284" s="263" t="s">
        <v>433</v>
      </c>
      <c r="G284" s="261"/>
      <c r="H284" s="264">
        <v>26</v>
      </c>
      <c r="I284" s="261"/>
      <c r="J284" s="261"/>
      <c r="K284" s="261"/>
      <c r="L284" s="265"/>
      <c r="M284" s="266"/>
      <c r="N284" s="267"/>
      <c r="O284" s="267"/>
      <c r="P284" s="267"/>
      <c r="Q284" s="267"/>
      <c r="R284" s="267"/>
      <c r="S284" s="267"/>
      <c r="T284" s="268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9" t="s">
        <v>168</v>
      </c>
      <c r="AU284" s="269" t="s">
        <v>84</v>
      </c>
      <c r="AV284" s="15" t="s">
        <v>166</v>
      </c>
      <c r="AW284" s="15" t="s">
        <v>32</v>
      </c>
      <c r="AX284" s="15" t="s">
        <v>82</v>
      </c>
      <c r="AY284" s="269" t="s">
        <v>160</v>
      </c>
    </row>
    <row r="285" spans="1:65" s="2" customFormat="1" ht="21.75" customHeight="1">
      <c r="A285" s="32"/>
      <c r="B285" s="33"/>
      <c r="C285" s="270" t="s">
        <v>861</v>
      </c>
      <c r="D285" s="270" t="s">
        <v>612</v>
      </c>
      <c r="E285" s="271" t="s">
        <v>862</v>
      </c>
      <c r="F285" s="272" t="s">
        <v>863</v>
      </c>
      <c r="G285" s="273" t="s">
        <v>632</v>
      </c>
      <c r="H285" s="274">
        <v>15</v>
      </c>
      <c r="I285" s="275">
        <v>621</v>
      </c>
      <c r="J285" s="275">
        <f>ROUND(I285*H285,2)</f>
        <v>9315</v>
      </c>
      <c r="K285" s="272" t="s">
        <v>173</v>
      </c>
      <c r="L285" s="276"/>
      <c r="M285" s="277" t="s">
        <v>1</v>
      </c>
      <c r="N285" s="278" t="s">
        <v>40</v>
      </c>
      <c r="O285" s="226">
        <v>0</v>
      </c>
      <c r="P285" s="226">
        <f>O285*H285</f>
        <v>0</v>
      </c>
      <c r="Q285" s="226">
        <v>2E-05</v>
      </c>
      <c r="R285" s="226">
        <f>Q285*H285</f>
        <v>0.00030000000000000003</v>
      </c>
      <c r="S285" s="226">
        <v>0</v>
      </c>
      <c r="T285" s="227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228" t="s">
        <v>257</v>
      </c>
      <c r="AT285" s="228" t="s">
        <v>612</v>
      </c>
      <c r="AU285" s="228" t="s">
        <v>84</v>
      </c>
      <c r="AY285" s="17" t="s">
        <v>160</v>
      </c>
      <c r="BE285" s="229">
        <f>IF(N285="základní",J285,0)</f>
        <v>9315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7" t="s">
        <v>82</v>
      </c>
      <c r="BK285" s="229">
        <f>ROUND(I285*H285,2)</f>
        <v>9315</v>
      </c>
      <c r="BL285" s="17" t="s">
        <v>166</v>
      </c>
      <c r="BM285" s="228" t="s">
        <v>864</v>
      </c>
    </row>
    <row r="286" spans="1:47" s="2" customFormat="1" ht="12">
      <c r="A286" s="32"/>
      <c r="B286" s="33"/>
      <c r="C286" s="34"/>
      <c r="D286" s="232" t="s">
        <v>175</v>
      </c>
      <c r="E286" s="34"/>
      <c r="F286" s="241" t="s">
        <v>865</v>
      </c>
      <c r="G286" s="34"/>
      <c r="H286" s="34"/>
      <c r="I286" s="34"/>
      <c r="J286" s="34"/>
      <c r="K286" s="34"/>
      <c r="L286" s="38"/>
      <c r="M286" s="242"/>
      <c r="N286" s="243"/>
      <c r="O286" s="84"/>
      <c r="P286" s="84"/>
      <c r="Q286" s="84"/>
      <c r="R286" s="84"/>
      <c r="S286" s="84"/>
      <c r="T286" s="85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175</v>
      </c>
      <c r="AU286" s="17" t="s">
        <v>84</v>
      </c>
    </row>
    <row r="287" spans="1:51" s="14" customFormat="1" ht="12">
      <c r="A287" s="14"/>
      <c r="B287" s="244"/>
      <c r="C287" s="245"/>
      <c r="D287" s="232" t="s">
        <v>168</v>
      </c>
      <c r="E287" s="246" t="s">
        <v>1</v>
      </c>
      <c r="F287" s="247" t="s">
        <v>866</v>
      </c>
      <c r="G287" s="245"/>
      <c r="H287" s="246" t="s">
        <v>1</v>
      </c>
      <c r="I287" s="245"/>
      <c r="J287" s="245"/>
      <c r="K287" s="245"/>
      <c r="L287" s="248"/>
      <c r="M287" s="249"/>
      <c r="N287" s="250"/>
      <c r="O287" s="250"/>
      <c r="P287" s="250"/>
      <c r="Q287" s="250"/>
      <c r="R287" s="250"/>
      <c r="S287" s="250"/>
      <c r="T287" s="251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2" t="s">
        <v>168</v>
      </c>
      <c r="AU287" s="252" t="s">
        <v>84</v>
      </c>
      <c r="AV287" s="14" t="s">
        <v>82</v>
      </c>
      <c r="AW287" s="14" t="s">
        <v>32</v>
      </c>
      <c r="AX287" s="14" t="s">
        <v>75</v>
      </c>
      <c r="AY287" s="252" t="s">
        <v>160</v>
      </c>
    </row>
    <row r="288" spans="1:51" s="13" customFormat="1" ht="12">
      <c r="A288" s="13"/>
      <c r="B288" s="230"/>
      <c r="C288" s="231"/>
      <c r="D288" s="232" t="s">
        <v>168</v>
      </c>
      <c r="E288" s="233" t="s">
        <v>1</v>
      </c>
      <c r="F288" s="234" t="s">
        <v>8</v>
      </c>
      <c r="G288" s="231"/>
      <c r="H288" s="235">
        <v>15</v>
      </c>
      <c r="I288" s="231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0" t="s">
        <v>168</v>
      </c>
      <c r="AU288" s="240" t="s">
        <v>84</v>
      </c>
      <c r="AV288" s="13" t="s">
        <v>84</v>
      </c>
      <c r="AW288" s="13" t="s">
        <v>32</v>
      </c>
      <c r="AX288" s="13" t="s">
        <v>82</v>
      </c>
      <c r="AY288" s="240" t="s">
        <v>160</v>
      </c>
    </row>
    <row r="289" spans="1:63" s="12" customFormat="1" ht="22.8" customHeight="1">
      <c r="A289" s="12"/>
      <c r="B289" s="203"/>
      <c r="C289" s="204"/>
      <c r="D289" s="205" t="s">
        <v>74</v>
      </c>
      <c r="E289" s="216" t="s">
        <v>166</v>
      </c>
      <c r="F289" s="216" t="s">
        <v>320</v>
      </c>
      <c r="G289" s="204"/>
      <c r="H289" s="204"/>
      <c r="I289" s="204"/>
      <c r="J289" s="217">
        <f>BK289</f>
        <v>260859.8</v>
      </c>
      <c r="K289" s="204"/>
      <c r="L289" s="208"/>
      <c r="M289" s="209"/>
      <c r="N289" s="210"/>
      <c r="O289" s="210"/>
      <c r="P289" s="211">
        <f>SUM(P290:P334)</f>
        <v>242.66692199999997</v>
      </c>
      <c r="Q289" s="210"/>
      <c r="R289" s="211">
        <f>SUM(R290:R334)</f>
        <v>120.74738948999999</v>
      </c>
      <c r="S289" s="210"/>
      <c r="T289" s="212">
        <f>SUM(T290:T334)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3" t="s">
        <v>82</v>
      </c>
      <c r="AT289" s="214" t="s">
        <v>74</v>
      </c>
      <c r="AU289" s="214" t="s">
        <v>82</v>
      </c>
      <c r="AY289" s="213" t="s">
        <v>160</v>
      </c>
      <c r="BK289" s="215">
        <f>SUM(BK290:BK334)</f>
        <v>260859.8</v>
      </c>
    </row>
    <row r="290" spans="1:65" s="2" customFormat="1" ht="16.5" customHeight="1">
      <c r="A290" s="32"/>
      <c r="B290" s="33"/>
      <c r="C290" s="218" t="s">
        <v>867</v>
      </c>
      <c r="D290" s="218" t="s">
        <v>162</v>
      </c>
      <c r="E290" s="219" t="s">
        <v>868</v>
      </c>
      <c r="F290" s="220" t="s">
        <v>869</v>
      </c>
      <c r="G290" s="221" t="s">
        <v>195</v>
      </c>
      <c r="H290" s="222">
        <v>12.424</v>
      </c>
      <c r="I290" s="223">
        <v>4160</v>
      </c>
      <c r="J290" s="223">
        <f>ROUND(I290*H290,2)</f>
        <v>51683.84</v>
      </c>
      <c r="K290" s="220" t="s">
        <v>173</v>
      </c>
      <c r="L290" s="38"/>
      <c r="M290" s="224" t="s">
        <v>1</v>
      </c>
      <c r="N290" s="225" t="s">
        <v>40</v>
      </c>
      <c r="O290" s="226">
        <v>1.642</v>
      </c>
      <c r="P290" s="226">
        <f>O290*H290</f>
        <v>20.400208</v>
      </c>
      <c r="Q290" s="226">
        <v>0</v>
      </c>
      <c r="R290" s="226">
        <f>Q290*H290</f>
        <v>0</v>
      </c>
      <c r="S290" s="226">
        <v>0</v>
      </c>
      <c r="T290" s="227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228" t="s">
        <v>166</v>
      </c>
      <c r="AT290" s="228" t="s">
        <v>162</v>
      </c>
      <c r="AU290" s="228" t="s">
        <v>84</v>
      </c>
      <c r="AY290" s="17" t="s">
        <v>160</v>
      </c>
      <c r="BE290" s="229">
        <f>IF(N290="základní",J290,0)</f>
        <v>51683.84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17" t="s">
        <v>82</v>
      </c>
      <c r="BK290" s="229">
        <f>ROUND(I290*H290,2)</f>
        <v>51683.84</v>
      </c>
      <c r="BL290" s="17" t="s">
        <v>166</v>
      </c>
      <c r="BM290" s="228" t="s">
        <v>870</v>
      </c>
    </row>
    <row r="291" spans="1:47" s="2" customFormat="1" ht="12">
      <c r="A291" s="32"/>
      <c r="B291" s="33"/>
      <c r="C291" s="34"/>
      <c r="D291" s="232" t="s">
        <v>175</v>
      </c>
      <c r="E291" s="34"/>
      <c r="F291" s="241" t="s">
        <v>871</v>
      </c>
      <c r="G291" s="34"/>
      <c r="H291" s="34"/>
      <c r="I291" s="34"/>
      <c r="J291" s="34"/>
      <c r="K291" s="34"/>
      <c r="L291" s="38"/>
      <c r="M291" s="242"/>
      <c r="N291" s="243"/>
      <c r="O291" s="84"/>
      <c r="P291" s="84"/>
      <c r="Q291" s="84"/>
      <c r="R291" s="84"/>
      <c r="S291" s="84"/>
      <c r="T291" s="85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7" t="s">
        <v>175</v>
      </c>
      <c r="AU291" s="17" t="s">
        <v>84</v>
      </c>
    </row>
    <row r="292" spans="1:51" s="14" customFormat="1" ht="12">
      <c r="A292" s="14"/>
      <c r="B292" s="244"/>
      <c r="C292" s="245"/>
      <c r="D292" s="232" t="s">
        <v>168</v>
      </c>
      <c r="E292" s="246" t="s">
        <v>1</v>
      </c>
      <c r="F292" s="247" t="s">
        <v>872</v>
      </c>
      <c r="G292" s="245"/>
      <c r="H292" s="246" t="s">
        <v>1</v>
      </c>
      <c r="I292" s="245"/>
      <c r="J292" s="245"/>
      <c r="K292" s="245"/>
      <c r="L292" s="248"/>
      <c r="M292" s="249"/>
      <c r="N292" s="250"/>
      <c r="O292" s="250"/>
      <c r="P292" s="250"/>
      <c r="Q292" s="250"/>
      <c r="R292" s="250"/>
      <c r="S292" s="250"/>
      <c r="T292" s="25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2" t="s">
        <v>168</v>
      </c>
      <c r="AU292" s="252" t="s">
        <v>84</v>
      </c>
      <c r="AV292" s="14" t="s">
        <v>82</v>
      </c>
      <c r="AW292" s="14" t="s">
        <v>32</v>
      </c>
      <c r="AX292" s="14" t="s">
        <v>75</v>
      </c>
      <c r="AY292" s="252" t="s">
        <v>160</v>
      </c>
    </row>
    <row r="293" spans="1:51" s="13" customFormat="1" ht="12">
      <c r="A293" s="13"/>
      <c r="B293" s="230"/>
      <c r="C293" s="231"/>
      <c r="D293" s="232" t="s">
        <v>168</v>
      </c>
      <c r="E293" s="233" t="s">
        <v>1</v>
      </c>
      <c r="F293" s="234" t="s">
        <v>873</v>
      </c>
      <c r="G293" s="231"/>
      <c r="H293" s="235">
        <v>12.424</v>
      </c>
      <c r="I293" s="231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0" t="s">
        <v>168</v>
      </c>
      <c r="AU293" s="240" t="s">
        <v>84</v>
      </c>
      <c r="AV293" s="13" t="s">
        <v>84</v>
      </c>
      <c r="AW293" s="13" t="s">
        <v>32</v>
      </c>
      <c r="AX293" s="13" t="s">
        <v>82</v>
      </c>
      <c r="AY293" s="240" t="s">
        <v>160</v>
      </c>
    </row>
    <row r="294" spans="1:65" s="2" customFormat="1" ht="21.75" customHeight="1">
      <c r="A294" s="32"/>
      <c r="B294" s="33"/>
      <c r="C294" s="218" t="s">
        <v>874</v>
      </c>
      <c r="D294" s="218" t="s">
        <v>162</v>
      </c>
      <c r="E294" s="219" t="s">
        <v>875</v>
      </c>
      <c r="F294" s="220" t="s">
        <v>876</v>
      </c>
      <c r="G294" s="221" t="s">
        <v>165</v>
      </c>
      <c r="H294" s="222">
        <v>39.442</v>
      </c>
      <c r="I294" s="223">
        <v>652</v>
      </c>
      <c r="J294" s="223">
        <f>ROUND(I294*H294,2)</f>
        <v>25716.18</v>
      </c>
      <c r="K294" s="220" t="s">
        <v>173</v>
      </c>
      <c r="L294" s="38"/>
      <c r="M294" s="224" t="s">
        <v>1</v>
      </c>
      <c r="N294" s="225" t="s">
        <v>40</v>
      </c>
      <c r="O294" s="226">
        <v>1.45</v>
      </c>
      <c r="P294" s="226">
        <f>O294*H294</f>
        <v>57.1909</v>
      </c>
      <c r="Q294" s="226">
        <v>0.0075</v>
      </c>
      <c r="R294" s="226">
        <f>Q294*H294</f>
        <v>0.295815</v>
      </c>
      <c r="S294" s="226">
        <v>0</v>
      </c>
      <c r="T294" s="227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228" t="s">
        <v>166</v>
      </c>
      <c r="AT294" s="228" t="s">
        <v>162</v>
      </c>
      <c r="AU294" s="228" t="s">
        <v>84</v>
      </c>
      <c r="AY294" s="17" t="s">
        <v>160</v>
      </c>
      <c r="BE294" s="229">
        <f>IF(N294="základní",J294,0)</f>
        <v>25716.18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7" t="s">
        <v>82</v>
      </c>
      <c r="BK294" s="229">
        <f>ROUND(I294*H294,2)</f>
        <v>25716.18</v>
      </c>
      <c r="BL294" s="17" t="s">
        <v>166</v>
      </c>
      <c r="BM294" s="228" t="s">
        <v>877</v>
      </c>
    </row>
    <row r="295" spans="1:47" s="2" customFormat="1" ht="12">
      <c r="A295" s="32"/>
      <c r="B295" s="33"/>
      <c r="C295" s="34"/>
      <c r="D295" s="232" t="s">
        <v>175</v>
      </c>
      <c r="E295" s="34"/>
      <c r="F295" s="241" t="s">
        <v>878</v>
      </c>
      <c r="G295" s="34"/>
      <c r="H295" s="34"/>
      <c r="I295" s="34"/>
      <c r="J295" s="34"/>
      <c r="K295" s="34"/>
      <c r="L295" s="38"/>
      <c r="M295" s="242"/>
      <c r="N295" s="243"/>
      <c r="O295" s="84"/>
      <c r="P295" s="84"/>
      <c r="Q295" s="84"/>
      <c r="R295" s="84"/>
      <c r="S295" s="84"/>
      <c r="T295" s="85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7" t="s">
        <v>175</v>
      </c>
      <c r="AU295" s="17" t="s">
        <v>84</v>
      </c>
    </row>
    <row r="296" spans="1:51" s="13" customFormat="1" ht="12">
      <c r="A296" s="13"/>
      <c r="B296" s="230"/>
      <c r="C296" s="231"/>
      <c r="D296" s="232" t="s">
        <v>168</v>
      </c>
      <c r="E296" s="233" t="s">
        <v>1</v>
      </c>
      <c r="F296" s="234" t="s">
        <v>879</v>
      </c>
      <c r="G296" s="231"/>
      <c r="H296" s="235">
        <v>39.442</v>
      </c>
      <c r="I296" s="231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0" t="s">
        <v>168</v>
      </c>
      <c r="AU296" s="240" t="s">
        <v>84</v>
      </c>
      <c r="AV296" s="13" t="s">
        <v>84</v>
      </c>
      <c r="AW296" s="13" t="s">
        <v>32</v>
      </c>
      <c r="AX296" s="13" t="s">
        <v>82</v>
      </c>
      <c r="AY296" s="240" t="s">
        <v>160</v>
      </c>
    </row>
    <row r="297" spans="1:65" s="2" customFormat="1" ht="21.75" customHeight="1">
      <c r="A297" s="32"/>
      <c r="B297" s="33"/>
      <c r="C297" s="218" t="s">
        <v>880</v>
      </c>
      <c r="D297" s="218" t="s">
        <v>162</v>
      </c>
      <c r="E297" s="219" t="s">
        <v>881</v>
      </c>
      <c r="F297" s="220" t="s">
        <v>882</v>
      </c>
      <c r="G297" s="221" t="s">
        <v>165</v>
      </c>
      <c r="H297" s="222">
        <v>39.442</v>
      </c>
      <c r="I297" s="223">
        <v>66.9</v>
      </c>
      <c r="J297" s="223">
        <f>ROUND(I297*H297,2)</f>
        <v>2638.67</v>
      </c>
      <c r="K297" s="220" t="s">
        <v>173</v>
      </c>
      <c r="L297" s="38"/>
      <c r="M297" s="224" t="s">
        <v>1</v>
      </c>
      <c r="N297" s="225" t="s">
        <v>40</v>
      </c>
      <c r="O297" s="226">
        <v>0.2</v>
      </c>
      <c r="P297" s="226">
        <f>O297*H297</f>
        <v>7.888400000000001</v>
      </c>
      <c r="Q297" s="226">
        <v>5E-05</v>
      </c>
      <c r="R297" s="226">
        <f>Q297*H297</f>
        <v>0.0019721</v>
      </c>
      <c r="S297" s="226">
        <v>0</v>
      </c>
      <c r="T297" s="227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228" t="s">
        <v>166</v>
      </c>
      <c r="AT297" s="228" t="s">
        <v>162</v>
      </c>
      <c r="AU297" s="228" t="s">
        <v>84</v>
      </c>
      <c r="AY297" s="17" t="s">
        <v>160</v>
      </c>
      <c r="BE297" s="229">
        <f>IF(N297="základní",J297,0)</f>
        <v>2638.67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7" t="s">
        <v>82</v>
      </c>
      <c r="BK297" s="229">
        <f>ROUND(I297*H297,2)</f>
        <v>2638.67</v>
      </c>
      <c r="BL297" s="17" t="s">
        <v>166</v>
      </c>
      <c r="BM297" s="228" t="s">
        <v>883</v>
      </c>
    </row>
    <row r="298" spans="1:47" s="2" customFormat="1" ht="12">
      <c r="A298" s="32"/>
      <c r="B298" s="33"/>
      <c r="C298" s="34"/>
      <c r="D298" s="232" t="s">
        <v>175</v>
      </c>
      <c r="E298" s="34"/>
      <c r="F298" s="241" t="s">
        <v>884</v>
      </c>
      <c r="G298" s="34"/>
      <c r="H298" s="34"/>
      <c r="I298" s="34"/>
      <c r="J298" s="34"/>
      <c r="K298" s="34"/>
      <c r="L298" s="38"/>
      <c r="M298" s="242"/>
      <c r="N298" s="243"/>
      <c r="O298" s="84"/>
      <c r="P298" s="84"/>
      <c r="Q298" s="84"/>
      <c r="R298" s="84"/>
      <c r="S298" s="84"/>
      <c r="T298" s="85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7" t="s">
        <v>175</v>
      </c>
      <c r="AU298" s="17" t="s">
        <v>84</v>
      </c>
    </row>
    <row r="299" spans="1:51" s="13" customFormat="1" ht="12">
      <c r="A299" s="13"/>
      <c r="B299" s="230"/>
      <c r="C299" s="231"/>
      <c r="D299" s="232" t="s">
        <v>168</v>
      </c>
      <c r="E299" s="233" t="s">
        <v>1</v>
      </c>
      <c r="F299" s="234" t="s">
        <v>879</v>
      </c>
      <c r="G299" s="231"/>
      <c r="H299" s="235">
        <v>39.442</v>
      </c>
      <c r="I299" s="231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0" t="s">
        <v>168</v>
      </c>
      <c r="AU299" s="240" t="s">
        <v>84</v>
      </c>
      <c r="AV299" s="13" t="s">
        <v>84</v>
      </c>
      <c r="AW299" s="13" t="s">
        <v>32</v>
      </c>
      <c r="AX299" s="13" t="s">
        <v>82</v>
      </c>
      <c r="AY299" s="240" t="s">
        <v>160</v>
      </c>
    </row>
    <row r="300" spans="1:65" s="2" customFormat="1" ht="16.5" customHeight="1">
      <c r="A300" s="32"/>
      <c r="B300" s="33"/>
      <c r="C300" s="218" t="s">
        <v>885</v>
      </c>
      <c r="D300" s="218" t="s">
        <v>162</v>
      </c>
      <c r="E300" s="219" t="s">
        <v>886</v>
      </c>
      <c r="F300" s="220" t="s">
        <v>887</v>
      </c>
      <c r="G300" s="221" t="s">
        <v>265</v>
      </c>
      <c r="H300" s="222">
        <v>1.221</v>
      </c>
      <c r="I300" s="223">
        <v>50400</v>
      </c>
      <c r="J300" s="223">
        <f>ROUND(I300*H300,2)</f>
        <v>61538.4</v>
      </c>
      <c r="K300" s="220" t="s">
        <v>173</v>
      </c>
      <c r="L300" s="38"/>
      <c r="M300" s="224" t="s">
        <v>1</v>
      </c>
      <c r="N300" s="225" t="s">
        <v>40</v>
      </c>
      <c r="O300" s="226">
        <v>60.686</v>
      </c>
      <c r="P300" s="226">
        <f>O300*H300</f>
        <v>74.097606</v>
      </c>
      <c r="Q300" s="226">
        <v>1.04909</v>
      </c>
      <c r="R300" s="226">
        <f>Q300*H300</f>
        <v>1.2809388900000003</v>
      </c>
      <c r="S300" s="226">
        <v>0</v>
      </c>
      <c r="T300" s="227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228" t="s">
        <v>166</v>
      </c>
      <c r="AT300" s="228" t="s">
        <v>162</v>
      </c>
      <c r="AU300" s="228" t="s">
        <v>84</v>
      </c>
      <c r="AY300" s="17" t="s">
        <v>160</v>
      </c>
      <c r="BE300" s="229">
        <f>IF(N300="základní",J300,0)</f>
        <v>61538.4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7" t="s">
        <v>82</v>
      </c>
      <c r="BK300" s="229">
        <f>ROUND(I300*H300,2)</f>
        <v>61538.4</v>
      </c>
      <c r="BL300" s="17" t="s">
        <v>166</v>
      </c>
      <c r="BM300" s="228" t="s">
        <v>888</v>
      </c>
    </row>
    <row r="301" spans="1:47" s="2" customFormat="1" ht="12">
      <c r="A301" s="32"/>
      <c r="B301" s="33"/>
      <c r="C301" s="34"/>
      <c r="D301" s="232" t="s">
        <v>175</v>
      </c>
      <c r="E301" s="34"/>
      <c r="F301" s="241" t="s">
        <v>889</v>
      </c>
      <c r="G301" s="34"/>
      <c r="H301" s="34"/>
      <c r="I301" s="34"/>
      <c r="J301" s="34"/>
      <c r="K301" s="34"/>
      <c r="L301" s="38"/>
      <c r="M301" s="242"/>
      <c r="N301" s="243"/>
      <c r="O301" s="84"/>
      <c r="P301" s="84"/>
      <c r="Q301" s="84"/>
      <c r="R301" s="84"/>
      <c r="S301" s="84"/>
      <c r="T301" s="85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7" t="s">
        <v>175</v>
      </c>
      <c r="AU301" s="17" t="s">
        <v>84</v>
      </c>
    </row>
    <row r="302" spans="1:51" s="14" customFormat="1" ht="12">
      <c r="A302" s="14"/>
      <c r="B302" s="244"/>
      <c r="C302" s="245"/>
      <c r="D302" s="232" t="s">
        <v>168</v>
      </c>
      <c r="E302" s="246" t="s">
        <v>1</v>
      </c>
      <c r="F302" s="247" t="s">
        <v>890</v>
      </c>
      <c r="G302" s="245"/>
      <c r="H302" s="246" t="s">
        <v>1</v>
      </c>
      <c r="I302" s="245"/>
      <c r="J302" s="245"/>
      <c r="K302" s="245"/>
      <c r="L302" s="248"/>
      <c r="M302" s="249"/>
      <c r="N302" s="250"/>
      <c r="O302" s="250"/>
      <c r="P302" s="250"/>
      <c r="Q302" s="250"/>
      <c r="R302" s="250"/>
      <c r="S302" s="250"/>
      <c r="T302" s="25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2" t="s">
        <v>168</v>
      </c>
      <c r="AU302" s="252" t="s">
        <v>84</v>
      </c>
      <c r="AV302" s="14" t="s">
        <v>82</v>
      </c>
      <c r="AW302" s="14" t="s">
        <v>32</v>
      </c>
      <c r="AX302" s="14" t="s">
        <v>75</v>
      </c>
      <c r="AY302" s="252" t="s">
        <v>160</v>
      </c>
    </row>
    <row r="303" spans="1:51" s="13" customFormat="1" ht="12">
      <c r="A303" s="13"/>
      <c r="B303" s="230"/>
      <c r="C303" s="231"/>
      <c r="D303" s="232" t="s">
        <v>168</v>
      </c>
      <c r="E303" s="233" t="s">
        <v>1</v>
      </c>
      <c r="F303" s="234" t="s">
        <v>891</v>
      </c>
      <c r="G303" s="231"/>
      <c r="H303" s="235">
        <v>1.221</v>
      </c>
      <c r="I303" s="231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0" t="s">
        <v>168</v>
      </c>
      <c r="AU303" s="240" t="s">
        <v>84</v>
      </c>
      <c r="AV303" s="13" t="s">
        <v>84</v>
      </c>
      <c r="AW303" s="13" t="s">
        <v>32</v>
      </c>
      <c r="AX303" s="13" t="s">
        <v>82</v>
      </c>
      <c r="AY303" s="240" t="s">
        <v>160</v>
      </c>
    </row>
    <row r="304" spans="1:65" s="2" customFormat="1" ht="21.75" customHeight="1">
      <c r="A304" s="32"/>
      <c r="B304" s="33"/>
      <c r="C304" s="218" t="s">
        <v>892</v>
      </c>
      <c r="D304" s="218" t="s">
        <v>162</v>
      </c>
      <c r="E304" s="219" t="s">
        <v>893</v>
      </c>
      <c r="F304" s="220" t="s">
        <v>894</v>
      </c>
      <c r="G304" s="221" t="s">
        <v>165</v>
      </c>
      <c r="H304" s="222">
        <v>43.07</v>
      </c>
      <c r="I304" s="223">
        <v>452</v>
      </c>
      <c r="J304" s="223">
        <f>ROUND(I304*H304,2)</f>
        <v>19467.64</v>
      </c>
      <c r="K304" s="220" t="s">
        <v>173</v>
      </c>
      <c r="L304" s="38"/>
      <c r="M304" s="224" t="s">
        <v>1</v>
      </c>
      <c r="N304" s="225" t="s">
        <v>40</v>
      </c>
      <c r="O304" s="226">
        <v>0.238</v>
      </c>
      <c r="P304" s="226">
        <f>O304*H304</f>
        <v>10.25066</v>
      </c>
      <c r="Q304" s="226">
        <v>0</v>
      </c>
      <c r="R304" s="226">
        <f>Q304*H304</f>
        <v>0</v>
      </c>
      <c r="S304" s="226">
        <v>0</v>
      </c>
      <c r="T304" s="227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228" t="s">
        <v>166</v>
      </c>
      <c r="AT304" s="228" t="s">
        <v>162</v>
      </c>
      <c r="AU304" s="228" t="s">
        <v>84</v>
      </c>
      <c r="AY304" s="17" t="s">
        <v>160</v>
      </c>
      <c r="BE304" s="229">
        <f>IF(N304="základní",J304,0)</f>
        <v>19467.64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7" t="s">
        <v>82</v>
      </c>
      <c r="BK304" s="229">
        <f>ROUND(I304*H304,2)</f>
        <v>19467.64</v>
      </c>
      <c r="BL304" s="17" t="s">
        <v>166</v>
      </c>
      <c r="BM304" s="228" t="s">
        <v>895</v>
      </c>
    </row>
    <row r="305" spans="1:47" s="2" customFormat="1" ht="12">
      <c r="A305" s="32"/>
      <c r="B305" s="33"/>
      <c r="C305" s="34"/>
      <c r="D305" s="232" t="s">
        <v>175</v>
      </c>
      <c r="E305" s="34"/>
      <c r="F305" s="241" t="s">
        <v>896</v>
      </c>
      <c r="G305" s="34"/>
      <c r="H305" s="34"/>
      <c r="I305" s="34"/>
      <c r="J305" s="34"/>
      <c r="K305" s="34"/>
      <c r="L305" s="38"/>
      <c r="M305" s="242"/>
      <c r="N305" s="243"/>
      <c r="O305" s="84"/>
      <c r="P305" s="84"/>
      <c r="Q305" s="84"/>
      <c r="R305" s="84"/>
      <c r="S305" s="84"/>
      <c r="T305" s="85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T305" s="17" t="s">
        <v>175</v>
      </c>
      <c r="AU305" s="17" t="s">
        <v>84</v>
      </c>
    </row>
    <row r="306" spans="1:51" s="14" customFormat="1" ht="12">
      <c r="A306" s="14"/>
      <c r="B306" s="244"/>
      <c r="C306" s="245"/>
      <c r="D306" s="232" t="s">
        <v>168</v>
      </c>
      <c r="E306" s="246" t="s">
        <v>1</v>
      </c>
      <c r="F306" s="247" t="s">
        <v>897</v>
      </c>
      <c r="G306" s="245"/>
      <c r="H306" s="246" t="s">
        <v>1</v>
      </c>
      <c r="I306" s="245"/>
      <c r="J306" s="245"/>
      <c r="K306" s="245"/>
      <c r="L306" s="248"/>
      <c r="M306" s="249"/>
      <c r="N306" s="250"/>
      <c r="O306" s="250"/>
      <c r="P306" s="250"/>
      <c r="Q306" s="250"/>
      <c r="R306" s="250"/>
      <c r="S306" s="250"/>
      <c r="T306" s="25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2" t="s">
        <v>168</v>
      </c>
      <c r="AU306" s="252" t="s">
        <v>84</v>
      </c>
      <c r="AV306" s="14" t="s">
        <v>82</v>
      </c>
      <c r="AW306" s="14" t="s">
        <v>32</v>
      </c>
      <c r="AX306" s="14" t="s">
        <v>75</v>
      </c>
      <c r="AY306" s="252" t="s">
        <v>160</v>
      </c>
    </row>
    <row r="307" spans="1:51" s="13" customFormat="1" ht="12">
      <c r="A307" s="13"/>
      <c r="B307" s="230"/>
      <c r="C307" s="231"/>
      <c r="D307" s="232" t="s">
        <v>168</v>
      </c>
      <c r="E307" s="233" t="s">
        <v>1</v>
      </c>
      <c r="F307" s="234" t="s">
        <v>898</v>
      </c>
      <c r="G307" s="231"/>
      <c r="H307" s="235">
        <v>43.07</v>
      </c>
      <c r="I307" s="231"/>
      <c r="J307" s="231"/>
      <c r="K307" s="231"/>
      <c r="L307" s="236"/>
      <c r="M307" s="237"/>
      <c r="N307" s="238"/>
      <c r="O307" s="238"/>
      <c r="P307" s="238"/>
      <c r="Q307" s="238"/>
      <c r="R307" s="238"/>
      <c r="S307" s="238"/>
      <c r="T307" s="23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0" t="s">
        <v>168</v>
      </c>
      <c r="AU307" s="240" t="s">
        <v>84</v>
      </c>
      <c r="AV307" s="13" t="s">
        <v>84</v>
      </c>
      <c r="AW307" s="13" t="s">
        <v>32</v>
      </c>
      <c r="AX307" s="13" t="s">
        <v>82</v>
      </c>
      <c r="AY307" s="240" t="s">
        <v>160</v>
      </c>
    </row>
    <row r="308" spans="1:65" s="2" customFormat="1" ht="21.75" customHeight="1">
      <c r="A308" s="32"/>
      <c r="B308" s="33"/>
      <c r="C308" s="218" t="s">
        <v>899</v>
      </c>
      <c r="D308" s="218" t="s">
        <v>162</v>
      </c>
      <c r="E308" s="219" t="s">
        <v>900</v>
      </c>
      <c r="F308" s="220" t="s">
        <v>901</v>
      </c>
      <c r="G308" s="221" t="s">
        <v>195</v>
      </c>
      <c r="H308" s="222">
        <v>3.825</v>
      </c>
      <c r="I308" s="223">
        <v>2790</v>
      </c>
      <c r="J308" s="223">
        <f>ROUND(I308*H308,2)</f>
        <v>10671.75</v>
      </c>
      <c r="K308" s="220" t="s">
        <v>173</v>
      </c>
      <c r="L308" s="38"/>
      <c r="M308" s="224" t="s">
        <v>1</v>
      </c>
      <c r="N308" s="225" t="s">
        <v>40</v>
      </c>
      <c r="O308" s="226">
        <v>1.208</v>
      </c>
      <c r="P308" s="226">
        <f>O308*H308</f>
        <v>4.6206000000000005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228" t="s">
        <v>166</v>
      </c>
      <c r="AT308" s="228" t="s">
        <v>162</v>
      </c>
      <c r="AU308" s="228" t="s">
        <v>84</v>
      </c>
      <c r="AY308" s="17" t="s">
        <v>160</v>
      </c>
      <c r="BE308" s="229">
        <f>IF(N308="základní",J308,0)</f>
        <v>10671.75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7" t="s">
        <v>82</v>
      </c>
      <c r="BK308" s="229">
        <f>ROUND(I308*H308,2)</f>
        <v>10671.75</v>
      </c>
      <c r="BL308" s="17" t="s">
        <v>166</v>
      </c>
      <c r="BM308" s="228" t="s">
        <v>902</v>
      </c>
    </row>
    <row r="309" spans="1:47" s="2" customFormat="1" ht="12">
      <c r="A309" s="32"/>
      <c r="B309" s="33"/>
      <c r="C309" s="34"/>
      <c r="D309" s="232" t="s">
        <v>175</v>
      </c>
      <c r="E309" s="34"/>
      <c r="F309" s="241" t="s">
        <v>903</v>
      </c>
      <c r="G309" s="34"/>
      <c r="H309" s="34"/>
      <c r="I309" s="34"/>
      <c r="J309" s="34"/>
      <c r="K309" s="34"/>
      <c r="L309" s="38"/>
      <c r="M309" s="242"/>
      <c r="N309" s="243"/>
      <c r="O309" s="84"/>
      <c r="P309" s="84"/>
      <c r="Q309" s="84"/>
      <c r="R309" s="84"/>
      <c r="S309" s="84"/>
      <c r="T309" s="85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7" t="s">
        <v>175</v>
      </c>
      <c r="AU309" s="17" t="s">
        <v>84</v>
      </c>
    </row>
    <row r="310" spans="1:51" s="14" customFormat="1" ht="12">
      <c r="A310" s="14"/>
      <c r="B310" s="244"/>
      <c r="C310" s="245"/>
      <c r="D310" s="232" t="s">
        <v>168</v>
      </c>
      <c r="E310" s="246" t="s">
        <v>1</v>
      </c>
      <c r="F310" s="247" t="s">
        <v>904</v>
      </c>
      <c r="G310" s="245"/>
      <c r="H310" s="246" t="s">
        <v>1</v>
      </c>
      <c r="I310" s="245"/>
      <c r="J310" s="245"/>
      <c r="K310" s="245"/>
      <c r="L310" s="248"/>
      <c r="M310" s="249"/>
      <c r="N310" s="250"/>
      <c r="O310" s="250"/>
      <c r="P310" s="250"/>
      <c r="Q310" s="250"/>
      <c r="R310" s="250"/>
      <c r="S310" s="250"/>
      <c r="T310" s="251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2" t="s">
        <v>168</v>
      </c>
      <c r="AU310" s="252" t="s">
        <v>84</v>
      </c>
      <c r="AV310" s="14" t="s">
        <v>82</v>
      </c>
      <c r="AW310" s="14" t="s">
        <v>32</v>
      </c>
      <c r="AX310" s="14" t="s">
        <v>75</v>
      </c>
      <c r="AY310" s="252" t="s">
        <v>160</v>
      </c>
    </row>
    <row r="311" spans="1:51" s="13" customFormat="1" ht="12">
      <c r="A311" s="13"/>
      <c r="B311" s="230"/>
      <c r="C311" s="231"/>
      <c r="D311" s="232" t="s">
        <v>168</v>
      </c>
      <c r="E311" s="233" t="s">
        <v>1</v>
      </c>
      <c r="F311" s="234" t="s">
        <v>905</v>
      </c>
      <c r="G311" s="231"/>
      <c r="H311" s="235">
        <v>3.825</v>
      </c>
      <c r="I311" s="231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0" t="s">
        <v>168</v>
      </c>
      <c r="AU311" s="240" t="s">
        <v>84</v>
      </c>
      <c r="AV311" s="13" t="s">
        <v>84</v>
      </c>
      <c r="AW311" s="13" t="s">
        <v>32</v>
      </c>
      <c r="AX311" s="13" t="s">
        <v>82</v>
      </c>
      <c r="AY311" s="240" t="s">
        <v>160</v>
      </c>
    </row>
    <row r="312" spans="1:65" s="2" customFormat="1" ht="21.75" customHeight="1">
      <c r="A312" s="32"/>
      <c r="B312" s="33"/>
      <c r="C312" s="218" t="s">
        <v>906</v>
      </c>
      <c r="D312" s="218" t="s">
        <v>162</v>
      </c>
      <c r="E312" s="219" t="s">
        <v>907</v>
      </c>
      <c r="F312" s="220" t="s">
        <v>908</v>
      </c>
      <c r="G312" s="221" t="s">
        <v>195</v>
      </c>
      <c r="H312" s="222">
        <v>2.856</v>
      </c>
      <c r="I312" s="223">
        <v>2970</v>
      </c>
      <c r="J312" s="223">
        <f>ROUND(I312*H312,2)</f>
        <v>8482.32</v>
      </c>
      <c r="K312" s="220" t="s">
        <v>173</v>
      </c>
      <c r="L312" s="38"/>
      <c r="M312" s="224" t="s">
        <v>1</v>
      </c>
      <c r="N312" s="225" t="s">
        <v>40</v>
      </c>
      <c r="O312" s="226">
        <v>1.208</v>
      </c>
      <c r="P312" s="226">
        <f>O312*H312</f>
        <v>3.450048</v>
      </c>
      <c r="Q312" s="226">
        <v>0</v>
      </c>
      <c r="R312" s="226">
        <f>Q312*H312</f>
        <v>0</v>
      </c>
      <c r="S312" s="226">
        <v>0</v>
      </c>
      <c r="T312" s="227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228" t="s">
        <v>166</v>
      </c>
      <c r="AT312" s="228" t="s">
        <v>162</v>
      </c>
      <c r="AU312" s="228" t="s">
        <v>84</v>
      </c>
      <c r="AY312" s="17" t="s">
        <v>160</v>
      </c>
      <c r="BE312" s="229">
        <f>IF(N312="základní",J312,0)</f>
        <v>8482.32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7" t="s">
        <v>82</v>
      </c>
      <c r="BK312" s="229">
        <f>ROUND(I312*H312,2)</f>
        <v>8482.32</v>
      </c>
      <c r="BL312" s="17" t="s">
        <v>166</v>
      </c>
      <c r="BM312" s="228" t="s">
        <v>909</v>
      </c>
    </row>
    <row r="313" spans="1:47" s="2" customFormat="1" ht="12">
      <c r="A313" s="32"/>
      <c r="B313" s="33"/>
      <c r="C313" s="34"/>
      <c r="D313" s="232" t="s">
        <v>175</v>
      </c>
      <c r="E313" s="34"/>
      <c r="F313" s="241" t="s">
        <v>910</v>
      </c>
      <c r="G313" s="34"/>
      <c r="H313" s="34"/>
      <c r="I313" s="34"/>
      <c r="J313" s="34"/>
      <c r="K313" s="34"/>
      <c r="L313" s="38"/>
      <c r="M313" s="242"/>
      <c r="N313" s="243"/>
      <c r="O313" s="84"/>
      <c r="P313" s="84"/>
      <c r="Q313" s="84"/>
      <c r="R313" s="84"/>
      <c r="S313" s="84"/>
      <c r="T313" s="85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T313" s="17" t="s">
        <v>175</v>
      </c>
      <c r="AU313" s="17" t="s">
        <v>84</v>
      </c>
    </row>
    <row r="314" spans="1:51" s="14" customFormat="1" ht="12">
      <c r="A314" s="14"/>
      <c r="B314" s="244"/>
      <c r="C314" s="245"/>
      <c r="D314" s="232" t="s">
        <v>168</v>
      </c>
      <c r="E314" s="246" t="s">
        <v>1</v>
      </c>
      <c r="F314" s="247" t="s">
        <v>911</v>
      </c>
      <c r="G314" s="245"/>
      <c r="H314" s="246" t="s">
        <v>1</v>
      </c>
      <c r="I314" s="245"/>
      <c r="J314" s="245"/>
      <c r="K314" s="245"/>
      <c r="L314" s="248"/>
      <c r="M314" s="249"/>
      <c r="N314" s="250"/>
      <c r="O314" s="250"/>
      <c r="P314" s="250"/>
      <c r="Q314" s="250"/>
      <c r="R314" s="250"/>
      <c r="S314" s="250"/>
      <c r="T314" s="25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2" t="s">
        <v>168</v>
      </c>
      <c r="AU314" s="252" t="s">
        <v>84</v>
      </c>
      <c r="AV314" s="14" t="s">
        <v>82</v>
      </c>
      <c r="AW314" s="14" t="s">
        <v>32</v>
      </c>
      <c r="AX314" s="14" t="s">
        <v>75</v>
      </c>
      <c r="AY314" s="252" t="s">
        <v>160</v>
      </c>
    </row>
    <row r="315" spans="1:51" s="13" customFormat="1" ht="12">
      <c r="A315" s="13"/>
      <c r="B315" s="230"/>
      <c r="C315" s="231"/>
      <c r="D315" s="232" t="s">
        <v>168</v>
      </c>
      <c r="E315" s="233" t="s">
        <v>1</v>
      </c>
      <c r="F315" s="234" t="s">
        <v>912</v>
      </c>
      <c r="G315" s="231"/>
      <c r="H315" s="235">
        <v>2.856</v>
      </c>
      <c r="I315" s="231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0" t="s">
        <v>168</v>
      </c>
      <c r="AU315" s="240" t="s">
        <v>84</v>
      </c>
      <c r="AV315" s="13" t="s">
        <v>84</v>
      </c>
      <c r="AW315" s="13" t="s">
        <v>32</v>
      </c>
      <c r="AX315" s="13" t="s">
        <v>82</v>
      </c>
      <c r="AY315" s="240" t="s">
        <v>160</v>
      </c>
    </row>
    <row r="316" spans="1:65" s="2" customFormat="1" ht="16.5" customHeight="1">
      <c r="A316" s="32"/>
      <c r="B316" s="33"/>
      <c r="C316" s="218" t="s">
        <v>913</v>
      </c>
      <c r="D316" s="218" t="s">
        <v>162</v>
      </c>
      <c r="E316" s="219" t="s">
        <v>914</v>
      </c>
      <c r="F316" s="220" t="s">
        <v>915</v>
      </c>
      <c r="G316" s="221" t="s">
        <v>165</v>
      </c>
      <c r="H316" s="222">
        <v>29.65</v>
      </c>
      <c r="I316" s="223">
        <v>455</v>
      </c>
      <c r="J316" s="223">
        <f>ROUND(I316*H316,2)</f>
        <v>13490.75</v>
      </c>
      <c r="K316" s="220" t="s">
        <v>173</v>
      </c>
      <c r="L316" s="38"/>
      <c r="M316" s="224" t="s">
        <v>1</v>
      </c>
      <c r="N316" s="225" t="s">
        <v>40</v>
      </c>
      <c r="O316" s="226">
        <v>0.825</v>
      </c>
      <c r="P316" s="226">
        <f>O316*H316</f>
        <v>24.461249999999996</v>
      </c>
      <c r="Q316" s="226">
        <v>0.00639</v>
      </c>
      <c r="R316" s="226">
        <f>Q316*H316</f>
        <v>0.18946349999999998</v>
      </c>
      <c r="S316" s="226">
        <v>0</v>
      </c>
      <c r="T316" s="227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228" t="s">
        <v>166</v>
      </c>
      <c r="AT316" s="228" t="s">
        <v>162</v>
      </c>
      <c r="AU316" s="228" t="s">
        <v>84</v>
      </c>
      <c r="AY316" s="17" t="s">
        <v>160</v>
      </c>
      <c r="BE316" s="229">
        <f>IF(N316="základní",J316,0)</f>
        <v>13490.75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7" t="s">
        <v>82</v>
      </c>
      <c r="BK316" s="229">
        <f>ROUND(I316*H316,2)</f>
        <v>13490.75</v>
      </c>
      <c r="BL316" s="17" t="s">
        <v>166</v>
      </c>
      <c r="BM316" s="228" t="s">
        <v>916</v>
      </c>
    </row>
    <row r="317" spans="1:47" s="2" customFormat="1" ht="12">
      <c r="A317" s="32"/>
      <c r="B317" s="33"/>
      <c r="C317" s="34"/>
      <c r="D317" s="232" t="s">
        <v>175</v>
      </c>
      <c r="E317" s="34"/>
      <c r="F317" s="241" t="s">
        <v>917</v>
      </c>
      <c r="G317" s="34"/>
      <c r="H317" s="34"/>
      <c r="I317" s="34"/>
      <c r="J317" s="34"/>
      <c r="K317" s="34"/>
      <c r="L317" s="38"/>
      <c r="M317" s="242"/>
      <c r="N317" s="243"/>
      <c r="O317" s="84"/>
      <c r="P317" s="84"/>
      <c r="Q317" s="84"/>
      <c r="R317" s="84"/>
      <c r="S317" s="84"/>
      <c r="T317" s="85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T317" s="17" t="s">
        <v>175</v>
      </c>
      <c r="AU317" s="17" t="s">
        <v>84</v>
      </c>
    </row>
    <row r="318" spans="1:51" s="13" customFormat="1" ht="12">
      <c r="A318" s="13"/>
      <c r="B318" s="230"/>
      <c r="C318" s="231"/>
      <c r="D318" s="232" t="s">
        <v>168</v>
      </c>
      <c r="E318" s="233" t="s">
        <v>1</v>
      </c>
      <c r="F318" s="234" t="s">
        <v>918</v>
      </c>
      <c r="G318" s="231"/>
      <c r="H318" s="235">
        <v>14.25</v>
      </c>
      <c r="I318" s="231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0" t="s">
        <v>168</v>
      </c>
      <c r="AU318" s="240" t="s">
        <v>84</v>
      </c>
      <c r="AV318" s="13" t="s">
        <v>84</v>
      </c>
      <c r="AW318" s="13" t="s">
        <v>32</v>
      </c>
      <c r="AX318" s="13" t="s">
        <v>75</v>
      </c>
      <c r="AY318" s="240" t="s">
        <v>160</v>
      </c>
    </row>
    <row r="319" spans="1:51" s="13" customFormat="1" ht="12">
      <c r="A319" s="13"/>
      <c r="B319" s="230"/>
      <c r="C319" s="231"/>
      <c r="D319" s="232" t="s">
        <v>168</v>
      </c>
      <c r="E319" s="233" t="s">
        <v>1</v>
      </c>
      <c r="F319" s="234" t="s">
        <v>919</v>
      </c>
      <c r="G319" s="231"/>
      <c r="H319" s="235">
        <v>15.4</v>
      </c>
      <c r="I319" s="231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0" t="s">
        <v>168</v>
      </c>
      <c r="AU319" s="240" t="s">
        <v>84</v>
      </c>
      <c r="AV319" s="13" t="s">
        <v>84</v>
      </c>
      <c r="AW319" s="13" t="s">
        <v>32</v>
      </c>
      <c r="AX319" s="13" t="s">
        <v>75</v>
      </c>
      <c r="AY319" s="240" t="s">
        <v>160</v>
      </c>
    </row>
    <row r="320" spans="1:51" s="15" customFormat="1" ht="12">
      <c r="A320" s="15"/>
      <c r="B320" s="260"/>
      <c r="C320" s="261"/>
      <c r="D320" s="232" t="s">
        <v>168</v>
      </c>
      <c r="E320" s="262" t="s">
        <v>1</v>
      </c>
      <c r="F320" s="263" t="s">
        <v>433</v>
      </c>
      <c r="G320" s="261"/>
      <c r="H320" s="264">
        <v>29.65</v>
      </c>
      <c r="I320" s="261"/>
      <c r="J320" s="261"/>
      <c r="K320" s="261"/>
      <c r="L320" s="265"/>
      <c r="M320" s="266"/>
      <c r="N320" s="267"/>
      <c r="O320" s="267"/>
      <c r="P320" s="267"/>
      <c r="Q320" s="267"/>
      <c r="R320" s="267"/>
      <c r="S320" s="267"/>
      <c r="T320" s="268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69" t="s">
        <v>168</v>
      </c>
      <c r="AU320" s="269" t="s">
        <v>84</v>
      </c>
      <c r="AV320" s="15" t="s">
        <v>166</v>
      </c>
      <c r="AW320" s="15" t="s">
        <v>32</v>
      </c>
      <c r="AX320" s="15" t="s">
        <v>82</v>
      </c>
      <c r="AY320" s="269" t="s">
        <v>160</v>
      </c>
    </row>
    <row r="321" spans="1:65" s="2" customFormat="1" ht="21.75" customHeight="1">
      <c r="A321" s="32"/>
      <c r="B321" s="33"/>
      <c r="C321" s="218" t="s">
        <v>920</v>
      </c>
      <c r="D321" s="218" t="s">
        <v>162</v>
      </c>
      <c r="E321" s="219" t="s">
        <v>921</v>
      </c>
      <c r="F321" s="220" t="s">
        <v>922</v>
      </c>
      <c r="G321" s="221" t="s">
        <v>195</v>
      </c>
      <c r="H321" s="222">
        <v>12.66</v>
      </c>
      <c r="I321" s="223">
        <v>1140</v>
      </c>
      <c r="J321" s="223">
        <f>ROUND(I321*H321,2)</f>
        <v>14432.4</v>
      </c>
      <c r="K321" s="220" t="s">
        <v>173</v>
      </c>
      <c r="L321" s="38"/>
      <c r="M321" s="224" t="s">
        <v>1</v>
      </c>
      <c r="N321" s="225" t="s">
        <v>40</v>
      </c>
      <c r="O321" s="226">
        <v>0.8</v>
      </c>
      <c r="P321" s="226">
        <f>O321*H321</f>
        <v>10.128</v>
      </c>
      <c r="Q321" s="226">
        <v>2.09</v>
      </c>
      <c r="R321" s="226">
        <f>Q321*H321</f>
        <v>26.4594</v>
      </c>
      <c r="S321" s="226">
        <v>0</v>
      </c>
      <c r="T321" s="227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228" t="s">
        <v>166</v>
      </c>
      <c r="AT321" s="228" t="s">
        <v>162</v>
      </c>
      <c r="AU321" s="228" t="s">
        <v>84</v>
      </c>
      <c r="AY321" s="17" t="s">
        <v>160</v>
      </c>
      <c r="BE321" s="229">
        <f>IF(N321="základní",J321,0)</f>
        <v>14432.4</v>
      </c>
      <c r="BF321" s="229">
        <f>IF(N321="snížená",J321,0)</f>
        <v>0</v>
      </c>
      <c r="BG321" s="229">
        <f>IF(N321="zákl. přenesená",J321,0)</f>
        <v>0</v>
      </c>
      <c r="BH321" s="229">
        <f>IF(N321="sníž. přenesená",J321,0)</f>
        <v>0</v>
      </c>
      <c r="BI321" s="229">
        <f>IF(N321="nulová",J321,0)</f>
        <v>0</v>
      </c>
      <c r="BJ321" s="17" t="s">
        <v>82</v>
      </c>
      <c r="BK321" s="229">
        <f>ROUND(I321*H321,2)</f>
        <v>14432.4</v>
      </c>
      <c r="BL321" s="17" t="s">
        <v>166</v>
      </c>
      <c r="BM321" s="228" t="s">
        <v>923</v>
      </c>
    </row>
    <row r="322" spans="1:47" s="2" customFormat="1" ht="12">
      <c r="A322" s="32"/>
      <c r="B322" s="33"/>
      <c r="C322" s="34"/>
      <c r="D322" s="232" t="s">
        <v>175</v>
      </c>
      <c r="E322" s="34"/>
      <c r="F322" s="241" t="s">
        <v>924</v>
      </c>
      <c r="G322" s="34"/>
      <c r="H322" s="34"/>
      <c r="I322" s="34"/>
      <c r="J322" s="34"/>
      <c r="K322" s="34"/>
      <c r="L322" s="38"/>
      <c r="M322" s="242"/>
      <c r="N322" s="243"/>
      <c r="O322" s="84"/>
      <c r="P322" s="84"/>
      <c r="Q322" s="84"/>
      <c r="R322" s="84"/>
      <c r="S322" s="84"/>
      <c r="T322" s="85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T322" s="17" t="s">
        <v>175</v>
      </c>
      <c r="AU322" s="17" t="s">
        <v>84</v>
      </c>
    </row>
    <row r="323" spans="1:51" s="13" customFormat="1" ht="12">
      <c r="A323" s="13"/>
      <c r="B323" s="230"/>
      <c r="C323" s="231"/>
      <c r="D323" s="232" t="s">
        <v>168</v>
      </c>
      <c r="E323" s="233" t="s">
        <v>1</v>
      </c>
      <c r="F323" s="234" t="s">
        <v>925</v>
      </c>
      <c r="G323" s="231"/>
      <c r="H323" s="235">
        <v>8.58</v>
      </c>
      <c r="I323" s="231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0" t="s">
        <v>168</v>
      </c>
      <c r="AU323" s="240" t="s">
        <v>84</v>
      </c>
      <c r="AV323" s="13" t="s">
        <v>84</v>
      </c>
      <c r="AW323" s="13" t="s">
        <v>32</v>
      </c>
      <c r="AX323" s="13" t="s">
        <v>75</v>
      </c>
      <c r="AY323" s="240" t="s">
        <v>160</v>
      </c>
    </row>
    <row r="324" spans="1:51" s="13" customFormat="1" ht="12">
      <c r="A324" s="13"/>
      <c r="B324" s="230"/>
      <c r="C324" s="231"/>
      <c r="D324" s="232" t="s">
        <v>168</v>
      </c>
      <c r="E324" s="233" t="s">
        <v>1</v>
      </c>
      <c r="F324" s="234" t="s">
        <v>926</v>
      </c>
      <c r="G324" s="231"/>
      <c r="H324" s="235">
        <v>4.08</v>
      </c>
      <c r="I324" s="231"/>
      <c r="J324" s="231"/>
      <c r="K324" s="231"/>
      <c r="L324" s="236"/>
      <c r="M324" s="237"/>
      <c r="N324" s="238"/>
      <c r="O324" s="238"/>
      <c r="P324" s="238"/>
      <c r="Q324" s="238"/>
      <c r="R324" s="238"/>
      <c r="S324" s="238"/>
      <c r="T324" s="23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0" t="s">
        <v>168</v>
      </c>
      <c r="AU324" s="240" t="s">
        <v>84</v>
      </c>
      <c r="AV324" s="13" t="s">
        <v>84</v>
      </c>
      <c r="AW324" s="13" t="s">
        <v>32</v>
      </c>
      <c r="AX324" s="13" t="s">
        <v>75</v>
      </c>
      <c r="AY324" s="240" t="s">
        <v>160</v>
      </c>
    </row>
    <row r="325" spans="1:51" s="15" customFormat="1" ht="12">
      <c r="A325" s="15"/>
      <c r="B325" s="260"/>
      <c r="C325" s="261"/>
      <c r="D325" s="232" t="s">
        <v>168</v>
      </c>
      <c r="E325" s="262" t="s">
        <v>1</v>
      </c>
      <c r="F325" s="263" t="s">
        <v>433</v>
      </c>
      <c r="G325" s="261"/>
      <c r="H325" s="264">
        <v>12.66</v>
      </c>
      <c r="I325" s="261"/>
      <c r="J325" s="261"/>
      <c r="K325" s="261"/>
      <c r="L325" s="265"/>
      <c r="M325" s="266"/>
      <c r="N325" s="267"/>
      <c r="O325" s="267"/>
      <c r="P325" s="267"/>
      <c r="Q325" s="267"/>
      <c r="R325" s="267"/>
      <c r="S325" s="267"/>
      <c r="T325" s="268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69" t="s">
        <v>168</v>
      </c>
      <c r="AU325" s="269" t="s">
        <v>84</v>
      </c>
      <c r="AV325" s="15" t="s">
        <v>166</v>
      </c>
      <c r="AW325" s="15" t="s">
        <v>32</v>
      </c>
      <c r="AX325" s="15" t="s">
        <v>82</v>
      </c>
      <c r="AY325" s="269" t="s">
        <v>160</v>
      </c>
    </row>
    <row r="326" spans="1:65" s="2" customFormat="1" ht="21.75" customHeight="1">
      <c r="A326" s="32"/>
      <c r="B326" s="33"/>
      <c r="C326" s="218" t="s">
        <v>927</v>
      </c>
      <c r="D326" s="218" t="s">
        <v>162</v>
      </c>
      <c r="E326" s="219" t="s">
        <v>928</v>
      </c>
      <c r="F326" s="220" t="s">
        <v>929</v>
      </c>
      <c r="G326" s="221" t="s">
        <v>195</v>
      </c>
      <c r="H326" s="222">
        <v>11.475</v>
      </c>
      <c r="I326" s="223">
        <v>2110</v>
      </c>
      <c r="J326" s="223">
        <f>ROUND(I326*H326,2)</f>
        <v>24212.25</v>
      </c>
      <c r="K326" s="220" t="s">
        <v>173</v>
      </c>
      <c r="L326" s="38"/>
      <c r="M326" s="224" t="s">
        <v>1</v>
      </c>
      <c r="N326" s="225" t="s">
        <v>40</v>
      </c>
      <c r="O326" s="226">
        <v>2.63</v>
      </c>
      <c r="P326" s="226">
        <f>O326*H326</f>
        <v>30.179249999999996</v>
      </c>
      <c r="Q326" s="226">
        <v>1.848</v>
      </c>
      <c r="R326" s="226">
        <f>Q326*H326</f>
        <v>21.2058</v>
      </c>
      <c r="S326" s="226">
        <v>0</v>
      </c>
      <c r="T326" s="227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228" t="s">
        <v>166</v>
      </c>
      <c r="AT326" s="228" t="s">
        <v>162</v>
      </c>
      <c r="AU326" s="228" t="s">
        <v>84</v>
      </c>
      <c r="AY326" s="17" t="s">
        <v>160</v>
      </c>
      <c r="BE326" s="229">
        <f>IF(N326="základní",J326,0)</f>
        <v>24212.25</v>
      </c>
      <c r="BF326" s="229">
        <f>IF(N326="snížená",J326,0)</f>
        <v>0</v>
      </c>
      <c r="BG326" s="229">
        <f>IF(N326="zákl. přenesená",J326,0)</f>
        <v>0</v>
      </c>
      <c r="BH326" s="229">
        <f>IF(N326="sníž. přenesená",J326,0)</f>
        <v>0</v>
      </c>
      <c r="BI326" s="229">
        <f>IF(N326="nulová",J326,0)</f>
        <v>0</v>
      </c>
      <c r="BJ326" s="17" t="s">
        <v>82</v>
      </c>
      <c r="BK326" s="229">
        <f>ROUND(I326*H326,2)</f>
        <v>24212.25</v>
      </c>
      <c r="BL326" s="17" t="s">
        <v>166</v>
      </c>
      <c r="BM326" s="228" t="s">
        <v>930</v>
      </c>
    </row>
    <row r="327" spans="1:47" s="2" customFormat="1" ht="12">
      <c r="A327" s="32"/>
      <c r="B327" s="33"/>
      <c r="C327" s="34"/>
      <c r="D327" s="232" t="s">
        <v>175</v>
      </c>
      <c r="E327" s="34"/>
      <c r="F327" s="241" t="s">
        <v>931</v>
      </c>
      <c r="G327" s="34"/>
      <c r="H327" s="34"/>
      <c r="I327" s="34"/>
      <c r="J327" s="34"/>
      <c r="K327" s="34"/>
      <c r="L327" s="38"/>
      <c r="M327" s="242"/>
      <c r="N327" s="243"/>
      <c r="O327" s="84"/>
      <c r="P327" s="84"/>
      <c r="Q327" s="84"/>
      <c r="R327" s="84"/>
      <c r="S327" s="84"/>
      <c r="T327" s="85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T327" s="17" t="s">
        <v>175</v>
      </c>
      <c r="AU327" s="17" t="s">
        <v>84</v>
      </c>
    </row>
    <row r="328" spans="1:51" s="14" customFormat="1" ht="12">
      <c r="A328" s="14"/>
      <c r="B328" s="244"/>
      <c r="C328" s="245"/>
      <c r="D328" s="232" t="s">
        <v>168</v>
      </c>
      <c r="E328" s="246" t="s">
        <v>1</v>
      </c>
      <c r="F328" s="247" t="s">
        <v>932</v>
      </c>
      <c r="G328" s="245"/>
      <c r="H328" s="246" t="s">
        <v>1</v>
      </c>
      <c r="I328" s="245"/>
      <c r="J328" s="245"/>
      <c r="K328" s="245"/>
      <c r="L328" s="248"/>
      <c r="M328" s="249"/>
      <c r="N328" s="250"/>
      <c r="O328" s="250"/>
      <c r="P328" s="250"/>
      <c r="Q328" s="250"/>
      <c r="R328" s="250"/>
      <c r="S328" s="250"/>
      <c r="T328" s="25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2" t="s">
        <v>168</v>
      </c>
      <c r="AU328" s="252" t="s">
        <v>84</v>
      </c>
      <c r="AV328" s="14" t="s">
        <v>82</v>
      </c>
      <c r="AW328" s="14" t="s">
        <v>32</v>
      </c>
      <c r="AX328" s="14" t="s">
        <v>75</v>
      </c>
      <c r="AY328" s="252" t="s">
        <v>160</v>
      </c>
    </row>
    <row r="329" spans="1:51" s="13" customFormat="1" ht="12">
      <c r="A329" s="13"/>
      <c r="B329" s="230"/>
      <c r="C329" s="231"/>
      <c r="D329" s="232" t="s">
        <v>168</v>
      </c>
      <c r="E329" s="233" t="s">
        <v>1</v>
      </c>
      <c r="F329" s="234" t="s">
        <v>933</v>
      </c>
      <c r="G329" s="231"/>
      <c r="H329" s="235">
        <v>11.475</v>
      </c>
      <c r="I329" s="231"/>
      <c r="J329" s="231"/>
      <c r="K329" s="231"/>
      <c r="L329" s="236"/>
      <c r="M329" s="237"/>
      <c r="N329" s="238"/>
      <c r="O329" s="238"/>
      <c r="P329" s="238"/>
      <c r="Q329" s="238"/>
      <c r="R329" s="238"/>
      <c r="S329" s="238"/>
      <c r="T329" s="23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0" t="s">
        <v>168</v>
      </c>
      <c r="AU329" s="240" t="s">
        <v>84</v>
      </c>
      <c r="AV329" s="13" t="s">
        <v>84</v>
      </c>
      <c r="AW329" s="13" t="s">
        <v>32</v>
      </c>
      <c r="AX329" s="13" t="s">
        <v>82</v>
      </c>
      <c r="AY329" s="240" t="s">
        <v>160</v>
      </c>
    </row>
    <row r="330" spans="1:65" s="2" customFormat="1" ht="16.5" customHeight="1">
      <c r="A330" s="32"/>
      <c r="B330" s="33"/>
      <c r="C330" s="270" t="s">
        <v>934</v>
      </c>
      <c r="D330" s="270" t="s">
        <v>612</v>
      </c>
      <c r="E330" s="271" t="s">
        <v>935</v>
      </c>
      <c r="F330" s="272" t="s">
        <v>936</v>
      </c>
      <c r="G330" s="273" t="s">
        <v>265</v>
      </c>
      <c r="H330" s="274">
        <v>71.314</v>
      </c>
      <c r="I330" s="275">
        <v>400</v>
      </c>
      <c r="J330" s="275">
        <f>ROUND(I330*H330,2)</f>
        <v>28525.6</v>
      </c>
      <c r="K330" s="272" t="s">
        <v>173</v>
      </c>
      <c r="L330" s="276"/>
      <c r="M330" s="277" t="s">
        <v>1</v>
      </c>
      <c r="N330" s="278" t="s">
        <v>40</v>
      </c>
      <c r="O330" s="226">
        <v>0</v>
      </c>
      <c r="P330" s="226">
        <f>O330*H330</f>
        <v>0</v>
      </c>
      <c r="Q330" s="226">
        <v>1</v>
      </c>
      <c r="R330" s="226">
        <f>Q330*H330</f>
        <v>71.314</v>
      </c>
      <c r="S330" s="226">
        <v>0</v>
      </c>
      <c r="T330" s="227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228" t="s">
        <v>257</v>
      </c>
      <c r="AT330" s="228" t="s">
        <v>612</v>
      </c>
      <c r="AU330" s="228" t="s">
        <v>84</v>
      </c>
      <c r="AY330" s="17" t="s">
        <v>160</v>
      </c>
      <c r="BE330" s="229">
        <f>IF(N330="základní",J330,0)</f>
        <v>28525.6</v>
      </c>
      <c r="BF330" s="229">
        <f>IF(N330="snížená",J330,0)</f>
        <v>0</v>
      </c>
      <c r="BG330" s="229">
        <f>IF(N330="zákl. přenesená",J330,0)</f>
        <v>0</v>
      </c>
      <c r="BH330" s="229">
        <f>IF(N330="sníž. přenesená",J330,0)</f>
        <v>0</v>
      </c>
      <c r="BI330" s="229">
        <f>IF(N330="nulová",J330,0)</f>
        <v>0</v>
      </c>
      <c r="BJ330" s="17" t="s">
        <v>82</v>
      </c>
      <c r="BK330" s="229">
        <f>ROUND(I330*H330,2)</f>
        <v>28525.6</v>
      </c>
      <c r="BL330" s="17" t="s">
        <v>166</v>
      </c>
      <c r="BM330" s="228" t="s">
        <v>937</v>
      </c>
    </row>
    <row r="331" spans="1:47" s="2" customFormat="1" ht="12">
      <c r="A331" s="32"/>
      <c r="B331" s="33"/>
      <c r="C331" s="34"/>
      <c r="D331" s="232" t="s">
        <v>175</v>
      </c>
      <c r="E331" s="34"/>
      <c r="F331" s="241" t="s">
        <v>936</v>
      </c>
      <c r="G331" s="34"/>
      <c r="H331" s="34"/>
      <c r="I331" s="34"/>
      <c r="J331" s="34"/>
      <c r="K331" s="34"/>
      <c r="L331" s="38"/>
      <c r="M331" s="242"/>
      <c r="N331" s="243"/>
      <c r="O331" s="84"/>
      <c r="P331" s="84"/>
      <c r="Q331" s="84"/>
      <c r="R331" s="84"/>
      <c r="S331" s="84"/>
      <c r="T331" s="85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T331" s="17" t="s">
        <v>175</v>
      </c>
      <c r="AU331" s="17" t="s">
        <v>84</v>
      </c>
    </row>
    <row r="332" spans="1:51" s="13" customFormat="1" ht="12">
      <c r="A332" s="13"/>
      <c r="B332" s="230"/>
      <c r="C332" s="231"/>
      <c r="D332" s="232" t="s">
        <v>168</v>
      </c>
      <c r="E332" s="233" t="s">
        <v>1</v>
      </c>
      <c r="F332" s="234" t="s">
        <v>938</v>
      </c>
      <c r="G332" s="231"/>
      <c r="H332" s="235">
        <v>24.94</v>
      </c>
      <c r="I332" s="231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0" t="s">
        <v>168</v>
      </c>
      <c r="AU332" s="240" t="s">
        <v>84</v>
      </c>
      <c r="AV332" s="13" t="s">
        <v>84</v>
      </c>
      <c r="AW332" s="13" t="s">
        <v>32</v>
      </c>
      <c r="AX332" s="13" t="s">
        <v>75</v>
      </c>
      <c r="AY332" s="240" t="s">
        <v>160</v>
      </c>
    </row>
    <row r="333" spans="1:51" s="13" customFormat="1" ht="12">
      <c r="A333" s="13"/>
      <c r="B333" s="230"/>
      <c r="C333" s="231"/>
      <c r="D333" s="232" t="s">
        <v>168</v>
      </c>
      <c r="E333" s="233" t="s">
        <v>1</v>
      </c>
      <c r="F333" s="234" t="s">
        <v>939</v>
      </c>
      <c r="G333" s="231"/>
      <c r="H333" s="235">
        <v>46.374</v>
      </c>
      <c r="I333" s="231"/>
      <c r="J333" s="231"/>
      <c r="K333" s="231"/>
      <c r="L333" s="236"/>
      <c r="M333" s="237"/>
      <c r="N333" s="238"/>
      <c r="O333" s="238"/>
      <c r="P333" s="238"/>
      <c r="Q333" s="238"/>
      <c r="R333" s="238"/>
      <c r="S333" s="238"/>
      <c r="T333" s="23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0" t="s">
        <v>168</v>
      </c>
      <c r="AU333" s="240" t="s">
        <v>84</v>
      </c>
      <c r="AV333" s="13" t="s">
        <v>84</v>
      </c>
      <c r="AW333" s="13" t="s">
        <v>32</v>
      </c>
      <c r="AX333" s="13" t="s">
        <v>75</v>
      </c>
      <c r="AY333" s="240" t="s">
        <v>160</v>
      </c>
    </row>
    <row r="334" spans="1:51" s="15" customFormat="1" ht="12">
      <c r="A334" s="15"/>
      <c r="B334" s="260"/>
      <c r="C334" s="261"/>
      <c r="D334" s="232" t="s">
        <v>168</v>
      </c>
      <c r="E334" s="262" t="s">
        <v>1</v>
      </c>
      <c r="F334" s="263" t="s">
        <v>433</v>
      </c>
      <c r="G334" s="261"/>
      <c r="H334" s="264">
        <v>71.314</v>
      </c>
      <c r="I334" s="261"/>
      <c r="J334" s="261"/>
      <c r="K334" s="261"/>
      <c r="L334" s="265"/>
      <c r="M334" s="266"/>
      <c r="N334" s="267"/>
      <c r="O334" s="267"/>
      <c r="P334" s="267"/>
      <c r="Q334" s="267"/>
      <c r="R334" s="267"/>
      <c r="S334" s="267"/>
      <c r="T334" s="268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69" t="s">
        <v>168</v>
      </c>
      <c r="AU334" s="269" t="s">
        <v>84</v>
      </c>
      <c r="AV334" s="15" t="s">
        <v>166</v>
      </c>
      <c r="AW334" s="15" t="s">
        <v>32</v>
      </c>
      <c r="AX334" s="15" t="s">
        <v>82</v>
      </c>
      <c r="AY334" s="269" t="s">
        <v>160</v>
      </c>
    </row>
    <row r="335" spans="1:63" s="12" customFormat="1" ht="22.8" customHeight="1">
      <c r="A335" s="12"/>
      <c r="B335" s="203"/>
      <c r="C335" s="204"/>
      <c r="D335" s="205" t="s">
        <v>74</v>
      </c>
      <c r="E335" s="216" t="s">
        <v>192</v>
      </c>
      <c r="F335" s="216" t="s">
        <v>940</v>
      </c>
      <c r="G335" s="204"/>
      <c r="H335" s="204"/>
      <c r="I335" s="204"/>
      <c r="J335" s="217">
        <f>BK335</f>
        <v>70750.92</v>
      </c>
      <c r="K335" s="204"/>
      <c r="L335" s="208"/>
      <c r="M335" s="209"/>
      <c r="N335" s="210"/>
      <c r="O335" s="210"/>
      <c r="P335" s="211">
        <f>SUM(P336:P358)</f>
        <v>12.921</v>
      </c>
      <c r="Q335" s="210"/>
      <c r="R335" s="211">
        <f>SUM(R336:R358)</f>
        <v>0</v>
      </c>
      <c r="S335" s="210"/>
      <c r="T335" s="212">
        <f>SUM(T336:T358)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13" t="s">
        <v>82</v>
      </c>
      <c r="AT335" s="214" t="s">
        <v>74</v>
      </c>
      <c r="AU335" s="214" t="s">
        <v>82</v>
      </c>
      <c r="AY335" s="213" t="s">
        <v>160</v>
      </c>
      <c r="BK335" s="215">
        <f>SUM(BK336:BK358)</f>
        <v>70750.92</v>
      </c>
    </row>
    <row r="336" spans="1:65" s="2" customFormat="1" ht="16.5" customHeight="1">
      <c r="A336" s="32"/>
      <c r="B336" s="33"/>
      <c r="C336" s="218" t="s">
        <v>941</v>
      </c>
      <c r="D336" s="218" t="s">
        <v>162</v>
      </c>
      <c r="E336" s="219" t="s">
        <v>942</v>
      </c>
      <c r="F336" s="220" t="s">
        <v>943</v>
      </c>
      <c r="G336" s="221" t="s">
        <v>165</v>
      </c>
      <c r="H336" s="222">
        <v>45</v>
      </c>
      <c r="I336" s="223">
        <v>201</v>
      </c>
      <c r="J336" s="223">
        <f>ROUND(I336*H336,2)</f>
        <v>9045</v>
      </c>
      <c r="K336" s="220" t="s">
        <v>173</v>
      </c>
      <c r="L336" s="38"/>
      <c r="M336" s="224" t="s">
        <v>1</v>
      </c>
      <c r="N336" s="225" t="s">
        <v>40</v>
      </c>
      <c r="O336" s="226">
        <v>0.029</v>
      </c>
      <c r="P336" s="226">
        <f>O336*H336</f>
        <v>1.3050000000000002</v>
      </c>
      <c r="Q336" s="226">
        <v>0</v>
      </c>
      <c r="R336" s="226">
        <f>Q336*H336</f>
        <v>0</v>
      </c>
      <c r="S336" s="226">
        <v>0</v>
      </c>
      <c r="T336" s="227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228" t="s">
        <v>166</v>
      </c>
      <c r="AT336" s="228" t="s">
        <v>162</v>
      </c>
      <c r="AU336" s="228" t="s">
        <v>84</v>
      </c>
      <c r="AY336" s="17" t="s">
        <v>160</v>
      </c>
      <c r="BE336" s="229">
        <f>IF(N336="základní",J336,0)</f>
        <v>9045</v>
      </c>
      <c r="BF336" s="229">
        <f>IF(N336="snížená",J336,0)</f>
        <v>0</v>
      </c>
      <c r="BG336" s="229">
        <f>IF(N336="zákl. přenesená",J336,0)</f>
        <v>0</v>
      </c>
      <c r="BH336" s="229">
        <f>IF(N336="sníž. přenesená",J336,0)</f>
        <v>0</v>
      </c>
      <c r="BI336" s="229">
        <f>IF(N336="nulová",J336,0)</f>
        <v>0</v>
      </c>
      <c r="BJ336" s="17" t="s">
        <v>82</v>
      </c>
      <c r="BK336" s="229">
        <f>ROUND(I336*H336,2)</f>
        <v>9045</v>
      </c>
      <c r="BL336" s="17" t="s">
        <v>166</v>
      </c>
      <c r="BM336" s="228" t="s">
        <v>944</v>
      </c>
    </row>
    <row r="337" spans="1:47" s="2" customFormat="1" ht="12">
      <c r="A337" s="32"/>
      <c r="B337" s="33"/>
      <c r="C337" s="34"/>
      <c r="D337" s="232" t="s">
        <v>175</v>
      </c>
      <c r="E337" s="34"/>
      <c r="F337" s="241" t="s">
        <v>945</v>
      </c>
      <c r="G337" s="34"/>
      <c r="H337" s="34"/>
      <c r="I337" s="34"/>
      <c r="J337" s="34"/>
      <c r="K337" s="34"/>
      <c r="L337" s="38"/>
      <c r="M337" s="242"/>
      <c r="N337" s="243"/>
      <c r="O337" s="84"/>
      <c r="P337" s="84"/>
      <c r="Q337" s="84"/>
      <c r="R337" s="84"/>
      <c r="S337" s="84"/>
      <c r="T337" s="85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T337" s="17" t="s">
        <v>175</v>
      </c>
      <c r="AU337" s="17" t="s">
        <v>84</v>
      </c>
    </row>
    <row r="338" spans="1:51" s="14" customFormat="1" ht="12">
      <c r="A338" s="14"/>
      <c r="B338" s="244"/>
      <c r="C338" s="245"/>
      <c r="D338" s="232" t="s">
        <v>168</v>
      </c>
      <c r="E338" s="246" t="s">
        <v>1</v>
      </c>
      <c r="F338" s="247" t="s">
        <v>946</v>
      </c>
      <c r="G338" s="245"/>
      <c r="H338" s="246" t="s">
        <v>1</v>
      </c>
      <c r="I338" s="245"/>
      <c r="J338" s="245"/>
      <c r="K338" s="245"/>
      <c r="L338" s="248"/>
      <c r="M338" s="249"/>
      <c r="N338" s="250"/>
      <c r="O338" s="250"/>
      <c r="P338" s="250"/>
      <c r="Q338" s="250"/>
      <c r="R338" s="250"/>
      <c r="S338" s="250"/>
      <c r="T338" s="251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2" t="s">
        <v>168</v>
      </c>
      <c r="AU338" s="252" t="s">
        <v>84</v>
      </c>
      <c r="AV338" s="14" t="s">
        <v>82</v>
      </c>
      <c r="AW338" s="14" t="s">
        <v>32</v>
      </c>
      <c r="AX338" s="14" t="s">
        <v>75</v>
      </c>
      <c r="AY338" s="252" t="s">
        <v>160</v>
      </c>
    </row>
    <row r="339" spans="1:51" s="13" customFormat="1" ht="12">
      <c r="A339" s="13"/>
      <c r="B339" s="230"/>
      <c r="C339" s="231"/>
      <c r="D339" s="232" t="s">
        <v>168</v>
      </c>
      <c r="E339" s="233" t="s">
        <v>1</v>
      </c>
      <c r="F339" s="234" t="s">
        <v>947</v>
      </c>
      <c r="G339" s="231"/>
      <c r="H339" s="235">
        <v>45</v>
      </c>
      <c r="I339" s="231"/>
      <c r="J339" s="231"/>
      <c r="K339" s="231"/>
      <c r="L339" s="236"/>
      <c r="M339" s="237"/>
      <c r="N339" s="238"/>
      <c r="O339" s="238"/>
      <c r="P339" s="238"/>
      <c r="Q339" s="238"/>
      <c r="R339" s="238"/>
      <c r="S339" s="238"/>
      <c r="T339" s="23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0" t="s">
        <v>168</v>
      </c>
      <c r="AU339" s="240" t="s">
        <v>84</v>
      </c>
      <c r="AV339" s="13" t="s">
        <v>84</v>
      </c>
      <c r="AW339" s="13" t="s">
        <v>32</v>
      </c>
      <c r="AX339" s="13" t="s">
        <v>82</v>
      </c>
      <c r="AY339" s="240" t="s">
        <v>160</v>
      </c>
    </row>
    <row r="340" spans="1:65" s="2" customFormat="1" ht="21.75" customHeight="1">
      <c r="A340" s="32"/>
      <c r="B340" s="33"/>
      <c r="C340" s="218" t="s">
        <v>948</v>
      </c>
      <c r="D340" s="218" t="s">
        <v>162</v>
      </c>
      <c r="E340" s="219" t="s">
        <v>949</v>
      </c>
      <c r="F340" s="220" t="s">
        <v>950</v>
      </c>
      <c r="G340" s="221" t="s">
        <v>165</v>
      </c>
      <c r="H340" s="222">
        <v>45</v>
      </c>
      <c r="I340" s="223">
        <v>410</v>
      </c>
      <c r="J340" s="223">
        <f>ROUND(I340*H340,2)</f>
        <v>18450</v>
      </c>
      <c r="K340" s="220" t="s">
        <v>173</v>
      </c>
      <c r="L340" s="38"/>
      <c r="M340" s="224" t="s">
        <v>1</v>
      </c>
      <c r="N340" s="225" t="s">
        <v>40</v>
      </c>
      <c r="O340" s="226">
        <v>0.064</v>
      </c>
      <c r="P340" s="226">
        <f>O340*H340</f>
        <v>2.88</v>
      </c>
      <c r="Q340" s="226">
        <v>0</v>
      </c>
      <c r="R340" s="226">
        <f>Q340*H340</f>
        <v>0</v>
      </c>
      <c r="S340" s="226">
        <v>0</v>
      </c>
      <c r="T340" s="227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228" t="s">
        <v>166</v>
      </c>
      <c r="AT340" s="228" t="s">
        <v>162</v>
      </c>
      <c r="AU340" s="228" t="s">
        <v>84</v>
      </c>
      <c r="AY340" s="17" t="s">
        <v>160</v>
      </c>
      <c r="BE340" s="229">
        <f>IF(N340="základní",J340,0)</f>
        <v>18450</v>
      </c>
      <c r="BF340" s="229">
        <f>IF(N340="snížená",J340,0)</f>
        <v>0</v>
      </c>
      <c r="BG340" s="229">
        <f>IF(N340="zákl. přenesená",J340,0)</f>
        <v>0</v>
      </c>
      <c r="BH340" s="229">
        <f>IF(N340="sníž. přenesená",J340,0)</f>
        <v>0</v>
      </c>
      <c r="BI340" s="229">
        <f>IF(N340="nulová",J340,0)</f>
        <v>0</v>
      </c>
      <c r="BJ340" s="17" t="s">
        <v>82</v>
      </c>
      <c r="BK340" s="229">
        <f>ROUND(I340*H340,2)</f>
        <v>18450</v>
      </c>
      <c r="BL340" s="17" t="s">
        <v>166</v>
      </c>
      <c r="BM340" s="228" t="s">
        <v>951</v>
      </c>
    </row>
    <row r="341" spans="1:47" s="2" customFormat="1" ht="12">
      <c r="A341" s="32"/>
      <c r="B341" s="33"/>
      <c r="C341" s="34"/>
      <c r="D341" s="232" t="s">
        <v>175</v>
      </c>
      <c r="E341" s="34"/>
      <c r="F341" s="241" t="s">
        <v>952</v>
      </c>
      <c r="G341" s="34"/>
      <c r="H341" s="34"/>
      <c r="I341" s="34"/>
      <c r="J341" s="34"/>
      <c r="K341" s="34"/>
      <c r="L341" s="38"/>
      <c r="M341" s="242"/>
      <c r="N341" s="243"/>
      <c r="O341" s="84"/>
      <c r="P341" s="84"/>
      <c r="Q341" s="84"/>
      <c r="R341" s="84"/>
      <c r="S341" s="84"/>
      <c r="T341" s="85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T341" s="17" t="s">
        <v>175</v>
      </c>
      <c r="AU341" s="17" t="s">
        <v>84</v>
      </c>
    </row>
    <row r="342" spans="1:51" s="14" customFormat="1" ht="12">
      <c r="A342" s="14"/>
      <c r="B342" s="244"/>
      <c r="C342" s="245"/>
      <c r="D342" s="232" t="s">
        <v>168</v>
      </c>
      <c r="E342" s="246" t="s">
        <v>1</v>
      </c>
      <c r="F342" s="247" t="s">
        <v>946</v>
      </c>
      <c r="G342" s="245"/>
      <c r="H342" s="246" t="s">
        <v>1</v>
      </c>
      <c r="I342" s="245"/>
      <c r="J342" s="245"/>
      <c r="K342" s="245"/>
      <c r="L342" s="248"/>
      <c r="M342" s="249"/>
      <c r="N342" s="250"/>
      <c r="O342" s="250"/>
      <c r="P342" s="250"/>
      <c r="Q342" s="250"/>
      <c r="R342" s="250"/>
      <c r="S342" s="250"/>
      <c r="T342" s="251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2" t="s">
        <v>168</v>
      </c>
      <c r="AU342" s="252" t="s">
        <v>84</v>
      </c>
      <c r="AV342" s="14" t="s">
        <v>82</v>
      </c>
      <c r="AW342" s="14" t="s">
        <v>32</v>
      </c>
      <c r="AX342" s="14" t="s">
        <v>75</v>
      </c>
      <c r="AY342" s="252" t="s">
        <v>160</v>
      </c>
    </row>
    <row r="343" spans="1:51" s="13" customFormat="1" ht="12">
      <c r="A343" s="13"/>
      <c r="B343" s="230"/>
      <c r="C343" s="231"/>
      <c r="D343" s="232" t="s">
        <v>168</v>
      </c>
      <c r="E343" s="233" t="s">
        <v>1</v>
      </c>
      <c r="F343" s="234" t="s">
        <v>947</v>
      </c>
      <c r="G343" s="231"/>
      <c r="H343" s="235">
        <v>45</v>
      </c>
      <c r="I343" s="231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0" t="s">
        <v>168</v>
      </c>
      <c r="AU343" s="240" t="s">
        <v>84</v>
      </c>
      <c r="AV343" s="13" t="s">
        <v>84</v>
      </c>
      <c r="AW343" s="13" t="s">
        <v>32</v>
      </c>
      <c r="AX343" s="13" t="s">
        <v>82</v>
      </c>
      <c r="AY343" s="240" t="s">
        <v>160</v>
      </c>
    </row>
    <row r="344" spans="1:65" s="2" customFormat="1" ht="21.75" customHeight="1">
      <c r="A344" s="32"/>
      <c r="B344" s="33"/>
      <c r="C344" s="218" t="s">
        <v>953</v>
      </c>
      <c r="D344" s="218" t="s">
        <v>162</v>
      </c>
      <c r="E344" s="219" t="s">
        <v>954</v>
      </c>
      <c r="F344" s="220" t="s">
        <v>955</v>
      </c>
      <c r="G344" s="221" t="s">
        <v>165</v>
      </c>
      <c r="H344" s="222">
        <v>45</v>
      </c>
      <c r="I344" s="223">
        <v>277</v>
      </c>
      <c r="J344" s="223">
        <f>ROUND(I344*H344,2)</f>
        <v>12465</v>
      </c>
      <c r="K344" s="220" t="s">
        <v>173</v>
      </c>
      <c r="L344" s="38"/>
      <c r="M344" s="224" t="s">
        <v>1</v>
      </c>
      <c r="N344" s="225" t="s">
        <v>40</v>
      </c>
      <c r="O344" s="226">
        <v>0.027</v>
      </c>
      <c r="P344" s="226">
        <f>O344*H344</f>
        <v>1.215</v>
      </c>
      <c r="Q344" s="226">
        <v>0</v>
      </c>
      <c r="R344" s="226">
        <f>Q344*H344</f>
        <v>0</v>
      </c>
      <c r="S344" s="226">
        <v>0</v>
      </c>
      <c r="T344" s="227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228" t="s">
        <v>166</v>
      </c>
      <c r="AT344" s="228" t="s">
        <v>162</v>
      </c>
      <c r="AU344" s="228" t="s">
        <v>84</v>
      </c>
      <c r="AY344" s="17" t="s">
        <v>160</v>
      </c>
      <c r="BE344" s="229">
        <f>IF(N344="základní",J344,0)</f>
        <v>12465</v>
      </c>
      <c r="BF344" s="229">
        <f>IF(N344="snížená",J344,0)</f>
        <v>0</v>
      </c>
      <c r="BG344" s="229">
        <f>IF(N344="zákl. přenesená",J344,0)</f>
        <v>0</v>
      </c>
      <c r="BH344" s="229">
        <f>IF(N344="sníž. přenesená",J344,0)</f>
        <v>0</v>
      </c>
      <c r="BI344" s="229">
        <f>IF(N344="nulová",J344,0)</f>
        <v>0</v>
      </c>
      <c r="BJ344" s="17" t="s">
        <v>82</v>
      </c>
      <c r="BK344" s="229">
        <f>ROUND(I344*H344,2)</f>
        <v>12465</v>
      </c>
      <c r="BL344" s="17" t="s">
        <v>166</v>
      </c>
      <c r="BM344" s="228" t="s">
        <v>956</v>
      </c>
    </row>
    <row r="345" spans="1:47" s="2" customFormat="1" ht="12">
      <c r="A345" s="32"/>
      <c r="B345" s="33"/>
      <c r="C345" s="34"/>
      <c r="D345" s="232" t="s">
        <v>175</v>
      </c>
      <c r="E345" s="34"/>
      <c r="F345" s="241" t="s">
        <v>957</v>
      </c>
      <c r="G345" s="34"/>
      <c r="H345" s="34"/>
      <c r="I345" s="34"/>
      <c r="J345" s="34"/>
      <c r="K345" s="34"/>
      <c r="L345" s="38"/>
      <c r="M345" s="242"/>
      <c r="N345" s="243"/>
      <c r="O345" s="84"/>
      <c r="P345" s="84"/>
      <c r="Q345" s="84"/>
      <c r="R345" s="84"/>
      <c r="S345" s="84"/>
      <c r="T345" s="85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T345" s="17" t="s">
        <v>175</v>
      </c>
      <c r="AU345" s="17" t="s">
        <v>84</v>
      </c>
    </row>
    <row r="346" spans="1:51" s="14" customFormat="1" ht="12">
      <c r="A346" s="14"/>
      <c r="B346" s="244"/>
      <c r="C346" s="245"/>
      <c r="D346" s="232" t="s">
        <v>168</v>
      </c>
      <c r="E346" s="246" t="s">
        <v>1</v>
      </c>
      <c r="F346" s="247" t="s">
        <v>946</v>
      </c>
      <c r="G346" s="245"/>
      <c r="H346" s="246" t="s">
        <v>1</v>
      </c>
      <c r="I346" s="245"/>
      <c r="J346" s="245"/>
      <c r="K346" s="245"/>
      <c r="L346" s="248"/>
      <c r="M346" s="249"/>
      <c r="N346" s="250"/>
      <c r="O346" s="250"/>
      <c r="P346" s="250"/>
      <c r="Q346" s="250"/>
      <c r="R346" s="250"/>
      <c r="S346" s="250"/>
      <c r="T346" s="251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2" t="s">
        <v>168</v>
      </c>
      <c r="AU346" s="252" t="s">
        <v>84</v>
      </c>
      <c r="AV346" s="14" t="s">
        <v>82</v>
      </c>
      <c r="AW346" s="14" t="s">
        <v>32</v>
      </c>
      <c r="AX346" s="14" t="s">
        <v>75</v>
      </c>
      <c r="AY346" s="252" t="s">
        <v>160</v>
      </c>
    </row>
    <row r="347" spans="1:51" s="13" customFormat="1" ht="12">
      <c r="A347" s="13"/>
      <c r="B347" s="230"/>
      <c r="C347" s="231"/>
      <c r="D347" s="232" t="s">
        <v>168</v>
      </c>
      <c r="E347" s="233" t="s">
        <v>1</v>
      </c>
      <c r="F347" s="234" t="s">
        <v>947</v>
      </c>
      <c r="G347" s="231"/>
      <c r="H347" s="235">
        <v>45</v>
      </c>
      <c r="I347" s="231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0" t="s">
        <v>168</v>
      </c>
      <c r="AU347" s="240" t="s">
        <v>84</v>
      </c>
      <c r="AV347" s="13" t="s">
        <v>84</v>
      </c>
      <c r="AW347" s="13" t="s">
        <v>32</v>
      </c>
      <c r="AX347" s="13" t="s">
        <v>82</v>
      </c>
      <c r="AY347" s="240" t="s">
        <v>160</v>
      </c>
    </row>
    <row r="348" spans="1:65" s="2" customFormat="1" ht="16.5" customHeight="1">
      <c r="A348" s="32"/>
      <c r="B348" s="33"/>
      <c r="C348" s="218" t="s">
        <v>958</v>
      </c>
      <c r="D348" s="218" t="s">
        <v>162</v>
      </c>
      <c r="E348" s="219" t="s">
        <v>959</v>
      </c>
      <c r="F348" s="220" t="s">
        <v>960</v>
      </c>
      <c r="G348" s="221" t="s">
        <v>165</v>
      </c>
      <c r="H348" s="222">
        <v>124</v>
      </c>
      <c r="I348" s="223">
        <v>7.58</v>
      </c>
      <c r="J348" s="223">
        <f>ROUND(I348*H348,2)</f>
        <v>939.92</v>
      </c>
      <c r="K348" s="220" t="s">
        <v>173</v>
      </c>
      <c r="L348" s="38"/>
      <c r="M348" s="224" t="s">
        <v>1</v>
      </c>
      <c r="N348" s="225" t="s">
        <v>40</v>
      </c>
      <c r="O348" s="226">
        <v>0.002</v>
      </c>
      <c r="P348" s="226">
        <f>O348*H348</f>
        <v>0.248</v>
      </c>
      <c r="Q348" s="226">
        <v>0</v>
      </c>
      <c r="R348" s="226">
        <f>Q348*H348</f>
        <v>0</v>
      </c>
      <c r="S348" s="226">
        <v>0</v>
      </c>
      <c r="T348" s="227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228" t="s">
        <v>166</v>
      </c>
      <c r="AT348" s="228" t="s">
        <v>162</v>
      </c>
      <c r="AU348" s="228" t="s">
        <v>84</v>
      </c>
      <c r="AY348" s="17" t="s">
        <v>160</v>
      </c>
      <c r="BE348" s="229">
        <f>IF(N348="základní",J348,0)</f>
        <v>939.92</v>
      </c>
      <c r="BF348" s="229">
        <f>IF(N348="snížená",J348,0)</f>
        <v>0</v>
      </c>
      <c r="BG348" s="229">
        <f>IF(N348="zákl. přenesená",J348,0)</f>
        <v>0</v>
      </c>
      <c r="BH348" s="229">
        <f>IF(N348="sníž. přenesená",J348,0)</f>
        <v>0</v>
      </c>
      <c r="BI348" s="229">
        <f>IF(N348="nulová",J348,0)</f>
        <v>0</v>
      </c>
      <c r="BJ348" s="17" t="s">
        <v>82</v>
      </c>
      <c r="BK348" s="229">
        <f>ROUND(I348*H348,2)</f>
        <v>939.92</v>
      </c>
      <c r="BL348" s="17" t="s">
        <v>166</v>
      </c>
      <c r="BM348" s="228" t="s">
        <v>961</v>
      </c>
    </row>
    <row r="349" spans="1:47" s="2" customFormat="1" ht="12">
      <c r="A349" s="32"/>
      <c r="B349" s="33"/>
      <c r="C349" s="34"/>
      <c r="D349" s="232" t="s">
        <v>175</v>
      </c>
      <c r="E349" s="34"/>
      <c r="F349" s="241" t="s">
        <v>962</v>
      </c>
      <c r="G349" s="34"/>
      <c r="H349" s="34"/>
      <c r="I349" s="34"/>
      <c r="J349" s="34"/>
      <c r="K349" s="34"/>
      <c r="L349" s="38"/>
      <c r="M349" s="242"/>
      <c r="N349" s="243"/>
      <c r="O349" s="84"/>
      <c r="P349" s="84"/>
      <c r="Q349" s="84"/>
      <c r="R349" s="84"/>
      <c r="S349" s="84"/>
      <c r="T349" s="85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T349" s="17" t="s">
        <v>175</v>
      </c>
      <c r="AU349" s="17" t="s">
        <v>84</v>
      </c>
    </row>
    <row r="350" spans="1:51" s="13" customFormat="1" ht="12">
      <c r="A350" s="13"/>
      <c r="B350" s="230"/>
      <c r="C350" s="231"/>
      <c r="D350" s="232" t="s">
        <v>168</v>
      </c>
      <c r="E350" s="233" t="s">
        <v>1</v>
      </c>
      <c r="F350" s="234" t="s">
        <v>963</v>
      </c>
      <c r="G350" s="231"/>
      <c r="H350" s="235">
        <v>124</v>
      </c>
      <c r="I350" s="231"/>
      <c r="J350" s="231"/>
      <c r="K350" s="231"/>
      <c r="L350" s="236"/>
      <c r="M350" s="237"/>
      <c r="N350" s="238"/>
      <c r="O350" s="238"/>
      <c r="P350" s="238"/>
      <c r="Q350" s="238"/>
      <c r="R350" s="238"/>
      <c r="S350" s="238"/>
      <c r="T350" s="23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0" t="s">
        <v>168</v>
      </c>
      <c r="AU350" s="240" t="s">
        <v>84</v>
      </c>
      <c r="AV350" s="13" t="s">
        <v>84</v>
      </c>
      <c r="AW350" s="13" t="s">
        <v>32</v>
      </c>
      <c r="AX350" s="13" t="s">
        <v>82</v>
      </c>
      <c r="AY350" s="240" t="s">
        <v>160</v>
      </c>
    </row>
    <row r="351" spans="1:65" s="2" customFormat="1" ht="21.75" customHeight="1">
      <c r="A351" s="32"/>
      <c r="B351" s="33"/>
      <c r="C351" s="218" t="s">
        <v>964</v>
      </c>
      <c r="D351" s="218" t="s">
        <v>162</v>
      </c>
      <c r="E351" s="219" t="s">
        <v>965</v>
      </c>
      <c r="F351" s="220" t="s">
        <v>966</v>
      </c>
      <c r="G351" s="221" t="s">
        <v>165</v>
      </c>
      <c r="H351" s="222">
        <v>79</v>
      </c>
      <c r="I351" s="223">
        <v>267</v>
      </c>
      <c r="J351" s="223">
        <f>ROUND(I351*H351,2)</f>
        <v>21093</v>
      </c>
      <c r="K351" s="220" t="s">
        <v>173</v>
      </c>
      <c r="L351" s="38"/>
      <c r="M351" s="224" t="s">
        <v>1</v>
      </c>
      <c r="N351" s="225" t="s">
        <v>40</v>
      </c>
      <c r="O351" s="226">
        <v>0.066</v>
      </c>
      <c r="P351" s="226">
        <f>O351*H351</f>
        <v>5.214</v>
      </c>
      <c r="Q351" s="226">
        <v>0</v>
      </c>
      <c r="R351" s="226">
        <f>Q351*H351</f>
        <v>0</v>
      </c>
      <c r="S351" s="226">
        <v>0</v>
      </c>
      <c r="T351" s="227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228" t="s">
        <v>166</v>
      </c>
      <c r="AT351" s="228" t="s">
        <v>162</v>
      </c>
      <c r="AU351" s="228" t="s">
        <v>84</v>
      </c>
      <c r="AY351" s="17" t="s">
        <v>160</v>
      </c>
      <c r="BE351" s="229">
        <f>IF(N351="základní",J351,0)</f>
        <v>21093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17" t="s">
        <v>82</v>
      </c>
      <c r="BK351" s="229">
        <f>ROUND(I351*H351,2)</f>
        <v>21093</v>
      </c>
      <c r="BL351" s="17" t="s">
        <v>166</v>
      </c>
      <c r="BM351" s="228" t="s">
        <v>967</v>
      </c>
    </row>
    <row r="352" spans="1:47" s="2" customFormat="1" ht="12">
      <c r="A352" s="32"/>
      <c r="B352" s="33"/>
      <c r="C352" s="34"/>
      <c r="D352" s="232" t="s">
        <v>175</v>
      </c>
      <c r="E352" s="34"/>
      <c r="F352" s="241" t="s">
        <v>968</v>
      </c>
      <c r="G352" s="34"/>
      <c r="H352" s="34"/>
      <c r="I352" s="34"/>
      <c r="J352" s="34"/>
      <c r="K352" s="34"/>
      <c r="L352" s="38"/>
      <c r="M352" s="242"/>
      <c r="N352" s="243"/>
      <c r="O352" s="84"/>
      <c r="P352" s="84"/>
      <c r="Q352" s="84"/>
      <c r="R352" s="84"/>
      <c r="S352" s="84"/>
      <c r="T352" s="85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T352" s="17" t="s">
        <v>175</v>
      </c>
      <c r="AU352" s="17" t="s">
        <v>84</v>
      </c>
    </row>
    <row r="353" spans="1:51" s="14" customFormat="1" ht="12">
      <c r="A353" s="14"/>
      <c r="B353" s="244"/>
      <c r="C353" s="245"/>
      <c r="D353" s="232" t="s">
        <v>168</v>
      </c>
      <c r="E353" s="246" t="s">
        <v>1</v>
      </c>
      <c r="F353" s="247" t="s">
        <v>969</v>
      </c>
      <c r="G353" s="245"/>
      <c r="H353" s="246" t="s">
        <v>1</v>
      </c>
      <c r="I353" s="245"/>
      <c r="J353" s="245"/>
      <c r="K353" s="245"/>
      <c r="L353" s="248"/>
      <c r="M353" s="249"/>
      <c r="N353" s="250"/>
      <c r="O353" s="250"/>
      <c r="P353" s="250"/>
      <c r="Q353" s="250"/>
      <c r="R353" s="250"/>
      <c r="S353" s="250"/>
      <c r="T353" s="251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2" t="s">
        <v>168</v>
      </c>
      <c r="AU353" s="252" t="s">
        <v>84</v>
      </c>
      <c r="AV353" s="14" t="s">
        <v>82</v>
      </c>
      <c r="AW353" s="14" t="s">
        <v>32</v>
      </c>
      <c r="AX353" s="14" t="s">
        <v>75</v>
      </c>
      <c r="AY353" s="252" t="s">
        <v>160</v>
      </c>
    </row>
    <row r="354" spans="1:51" s="13" customFormat="1" ht="12">
      <c r="A354" s="13"/>
      <c r="B354" s="230"/>
      <c r="C354" s="231"/>
      <c r="D354" s="232" t="s">
        <v>168</v>
      </c>
      <c r="E354" s="233" t="s">
        <v>1</v>
      </c>
      <c r="F354" s="234" t="s">
        <v>684</v>
      </c>
      <c r="G354" s="231"/>
      <c r="H354" s="235">
        <v>79</v>
      </c>
      <c r="I354" s="231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0" t="s">
        <v>168</v>
      </c>
      <c r="AU354" s="240" t="s">
        <v>84</v>
      </c>
      <c r="AV354" s="13" t="s">
        <v>84</v>
      </c>
      <c r="AW354" s="13" t="s">
        <v>32</v>
      </c>
      <c r="AX354" s="13" t="s">
        <v>82</v>
      </c>
      <c r="AY354" s="240" t="s">
        <v>160</v>
      </c>
    </row>
    <row r="355" spans="1:65" s="2" customFormat="1" ht="21.75" customHeight="1">
      <c r="A355" s="32"/>
      <c r="B355" s="33"/>
      <c r="C355" s="218" t="s">
        <v>970</v>
      </c>
      <c r="D355" s="218" t="s">
        <v>162</v>
      </c>
      <c r="E355" s="219" t="s">
        <v>971</v>
      </c>
      <c r="F355" s="220" t="s">
        <v>972</v>
      </c>
      <c r="G355" s="221" t="s">
        <v>165</v>
      </c>
      <c r="H355" s="222">
        <v>29</v>
      </c>
      <c r="I355" s="223">
        <v>302</v>
      </c>
      <c r="J355" s="223">
        <f>ROUND(I355*H355,2)</f>
        <v>8758</v>
      </c>
      <c r="K355" s="220" t="s">
        <v>173</v>
      </c>
      <c r="L355" s="38"/>
      <c r="M355" s="224" t="s">
        <v>1</v>
      </c>
      <c r="N355" s="225" t="s">
        <v>40</v>
      </c>
      <c r="O355" s="226">
        <v>0.071</v>
      </c>
      <c r="P355" s="226">
        <f>O355*H355</f>
        <v>2.0589999999999997</v>
      </c>
      <c r="Q355" s="226">
        <v>0</v>
      </c>
      <c r="R355" s="226">
        <f>Q355*H355</f>
        <v>0</v>
      </c>
      <c r="S355" s="226">
        <v>0</v>
      </c>
      <c r="T355" s="227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228" t="s">
        <v>166</v>
      </c>
      <c r="AT355" s="228" t="s">
        <v>162</v>
      </c>
      <c r="AU355" s="228" t="s">
        <v>84</v>
      </c>
      <c r="AY355" s="17" t="s">
        <v>160</v>
      </c>
      <c r="BE355" s="229">
        <f>IF(N355="základní",J355,0)</f>
        <v>8758</v>
      </c>
      <c r="BF355" s="229">
        <f>IF(N355="snížená",J355,0)</f>
        <v>0</v>
      </c>
      <c r="BG355" s="229">
        <f>IF(N355="zákl. přenesená",J355,0)</f>
        <v>0</v>
      </c>
      <c r="BH355" s="229">
        <f>IF(N355="sníž. přenesená",J355,0)</f>
        <v>0</v>
      </c>
      <c r="BI355" s="229">
        <f>IF(N355="nulová",J355,0)</f>
        <v>0</v>
      </c>
      <c r="BJ355" s="17" t="s">
        <v>82</v>
      </c>
      <c r="BK355" s="229">
        <f>ROUND(I355*H355,2)</f>
        <v>8758</v>
      </c>
      <c r="BL355" s="17" t="s">
        <v>166</v>
      </c>
      <c r="BM355" s="228" t="s">
        <v>973</v>
      </c>
    </row>
    <row r="356" spans="1:47" s="2" customFormat="1" ht="12">
      <c r="A356" s="32"/>
      <c r="B356" s="33"/>
      <c r="C356" s="34"/>
      <c r="D356" s="232" t="s">
        <v>175</v>
      </c>
      <c r="E356" s="34"/>
      <c r="F356" s="241" t="s">
        <v>974</v>
      </c>
      <c r="G356" s="34"/>
      <c r="H356" s="34"/>
      <c r="I356" s="34"/>
      <c r="J356" s="34"/>
      <c r="K356" s="34"/>
      <c r="L356" s="38"/>
      <c r="M356" s="242"/>
      <c r="N356" s="243"/>
      <c r="O356" s="84"/>
      <c r="P356" s="84"/>
      <c r="Q356" s="84"/>
      <c r="R356" s="84"/>
      <c r="S356" s="84"/>
      <c r="T356" s="85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T356" s="17" t="s">
        <v>175</v>
      </c>
      <c r="AU356" s="17" t="s">
        <v>84</v>
      </c>
    </row>
    <row r="357" spans="1:51" s="14" customFormat="1" ht="12">
      <c r="A357" s="14"/>
      <c r="B357" s="244"/>
      <c r="C357" s="245"/>
      <c r="D357" s="232" t="s">
        <v>168</v>
      </c>
      <c r="E357" s="246" t="s">
        <v>1</v>
      </c>
      <c r="F357" s="247" t="s">
        <v>975</v>
      </c>
      <c r="G357" s="245"/>
      <c r="H357" s="246" t="s">
        <v>1</v>
      </c>
      <c r="I357" s="245"/>
      <c r="J357" s="245"/>
      <c r="K357" s="245"/>
      <c r="L357" s="248"/>
      <c r="M357" s="249"/>
      <c r="N357" s="250"/>
      <c r="O357" s="250"/>
      <c r="P357" s="250"/>
      <c r="Q357" s="250"/>
      <c r="R357" s="250"/>
      <c r="S357" s="250"/>
      <c r="T357" s="251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2" t="s">
        <v>168</v>
      </c>
      <c r="AU357" s="252" t="s">
        <v>84</v>
      </c>
      <c r="AV357" s="14" t="s">
        <v>82</v>
      </c>
      <c r="AW357" s="14" t="s">
        <v>32</v>
      </c>
      <c r="AX357" s="14" t="s">
        <v>75</v>
      </c>
      <c r="AY357" s="252" t="s">
        <v>160</v>
      </c>
    </row>
    <row r="358" spans="1:51" s="13" customFormat="1" ht="12">
      <c r="A358" s="13"/>
      <c r="B358" s="230"/>
      <c r="C358" s="231"/>
      <c r="D358" s="232" t="s">
        <v>168</v>
      </c>
      <c r="E358" s="233" t="s">
        <v>1</v>
      </c>
      <c r="F358" s="234" t="s">
        <v>976</v>
      </c>
      <c r="G358" s="231"/>
      <c r="H358" s="235">
        <v>29</v>
      </c>
      <c r="I358" s="231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0" t="s">
        <v>168</v>
      </c>
      <c r="AU358" s="240" t="s">
        <v>84</v>
      </c>
      <c r="AV358" s="13" t="s">
        <v>84</v>
      </c>
      <c r="AW358" s="13" t="s">
        <v>32</v>
      </c>
      <c r="AX358" s="13" t="s">
        <v>82</v>
      </c>
      <c r="AY358" s="240" t="s">
        <v>160</v>
      </c>
    </row>
    <row r="359" spans="1:63" s="12" customFormat="1" ht="22.8" customHeight="1">
      <c r="A359" s="12"/>
      <c r="B359" s="203"/>
      <c r="C359" s="204"/>
      <c r="D359" s="205" t="s">
        <v>74</v>
      </c>
      <c r="E359" s="216" t="s">
        <v>257</v>
      </c>
      <c r="F359" s="216" t="s">
        <v>606</v>
      </c>
      <c r="G359" s="204"/>
      <c r="H359" s="204"/>
      <c r="I359" s="204"/>
      <c r="J359" s="217">
        <f>BK359</f>
        <v>327.6</v>
      </c>
      <c r="K359" s="204"/>
      <c r="L359" s="208"/>
      <c r="M359" s="209"/>
      <c r="N359" s="210"/>
      <c r="O359" s="210"/>
      <c r="P359" s="211">
        <f>SUM(P360:P363)</f>
        <v>0.33929999999999993</v>
      </c>
      <c r="Q359" s="210"/>
      <c r="R359" s="211">
        <f>SUM(R360:R363)</f>
        <v>0.21433229999999998</v>
      </c>
      <c r="S359" s="210"/>
      <c r="T359" s="212">
        <f>SUM(T360:T363)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13" t="s">
        <v>82</v>
      </c>
      <c r="AT359" s="214" t="s">
        <v>74</v>
      </c>
      <c r="AU359" s="214" t="s">
        <v>82</v>
      </c>
      <c r="AY359" s="213" t="s">
        <v>160</v>
      </c>
      <c r="BK359" s="215">
        <f>SUM(BK360:BK363)</f>
        <v>327.6</v>
      </c>
    </row>
    <row r="360" spans="1:65" s="2" customFormat="1" ht="21.75" customHeight="1">
      <c r="A360" s="32"/>
      <c r="B360" s="33"/>
      <c r="C360" s="218" t="s">
        <v>977</v>
      </c>
      <c r="D360" s="218" t="s">
        <v>162</v>
      </c>
      <c r="E360" s="219" t="s">
        <v>978</v>
      </c>
      <c r="F360" s="220" t="s">
        <v>979</v>
      </c>
      <c r="G360" s="221" t="s">
        <v>172</v>
      </c>
      <c r="H360" s="222">
        <v>1.17</v>
      </c>
      <c r="I360" s="223">
        <v>280</v>
      </c>
      <c r="J360" s="223">
        <f>ROUND(I360*H360,2)</f>
        <v>327.6</v>
      </c>
      <c r="K360" s="220" t="s">
        <v>173</v>
      </c>
      <c r="L360" s="38"/>
      <c r="M360" s="224" t="s">
        <v>1</v>
      </c>
      <c r="N360" s="225" t="s">
        <v>40</v>
      </c>
      <c r="O360" s="226">
        <v>0.29</v>
      </c>
      <c r="P360" s="226">
        <f>O360*H360</f>
        <v>0.33929999999999993</v>
      </c>
      <c r="Q360" s="226">
        <v>0.18319</v>
      </c>
      <c r="R360" s="226">
        <f>Q360*H360</f>
        <v>0.21433229999999998</v>
      </c>
      <c r="S360" s="226">
        <v>0</v>
      </c>
      <c r="T360" s="227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228" t="s">
        <v>166</v>
      </c>
      <c r="AT360" s="228" t="s">
        <v>162</v>
      </c>
      <c r="AU360" s="228" t="s">
        <v>84</v>
      </c>
      <c r="AY360" s="17" t="s">
        <v>160</v>
      </c>
      <c r="BE360" s="229">
        <f>IF(N360="základní",J360,0)</f>
        <v>327.6</v>
      </c>
      <c r="BF360" s="229">
        <f>IF(N360="snížená",J360,0)</f>
        <v>0</v>
      </c>
      <c r="BG360" s="229">
        <f>IF(N360="zákl. přenesená",J360,0)</f>
        <v>0</v>
      </c>
      <c r="BH360" s="229">
        <f>IF(N360="sníž. přenesená",J360,0)</f>
        <v>0</v>
      </c>
      <c r="BI360" s="229">
        <f>IF(N360="nulová",J360,0)</f>
        <v>0</v>
      </c>
      <c r="BJ360" s="17" t="s">
        <v>82</v>
      </c>
      <c r="BK360" s="229">
        <f>ROUND(I360*H360,2)</f>
        <v>327.6</v>
      </c>
      <c r="BL360" s="17" t="s">
        <v>166</v>
      </c>
      <c r="BM360" s="228" t="s">
        <v>980</v>
      </c>
    </row>
    <row r="361" spans="1:47" s="2" customFormat="1" ht="12">
      <c r="A361" s="32"/>
      <c r="B361" s="33"/>
      <c r="C361" s="34"/>
      <c r="D361" s="232" t="s">
        <v>175</v>
      </c>
      <c r="E361" s="34"/>
      <c r="F361" s="241" t="s">
        <v>981</v>
      </c>
      <c r="G361" s="34"/>
      <c r="H361" s="34"/>
      <c r="I361" s="34"/>
      <c r="J361" s="34"/>
      <c r="K361" s="34"/>
      <c r="L361" s="38"/>
      <c r="M361" s="242"/>
      <c r="N361" s="243"/>
      <c r="O361" s="84"/>
      <c r="P361" s="84"/>
      <c r="Q361" s="84"/>
      <c r="R361" s="84"/>
      <c r="S361" s="84"/>
      <c r="T361" s="85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T361" s="17" t="s">
        <v>175</v>
      </c>
      <c r="AU361" s="17" t="s">
        <v>84</v>
      </c>
    </row>
    <row r="362" spans="1:51" s="14" customFormat="1" ht="12">
      <c r="A362" s="14"/>
      <c r="B362" s="244"/>
      <c r="C362" s="245"/>
      <c r="D362" s="232" t="s">
        <v>168</v>
      </c>
      <c r="E362" s="246" t="s">
        <v>1</v>
      </c>
      <c r="F362" s="247" t="s">
        <v>982</v>
      </c>
      <c r="G362" s="245"/>
      <c r="H362" s="246" t="s">
        <v>1</v>
      </c>
      <c r="I362" s="245"/>
      <c r="J362" s="245"/>
      <c r="K362" s="245"/>
      <c r="L362" s="248"/>
      <c r="M362" s="249"/>
      <c r="N362" s="250"/>
      <c r="O362" s="250"/>
      <c r="P362" s="250"/>
      <c r="Q362" s="250"/>
      <c r="R362" s="250"/>
      <c r="S362" s="250"/>
      <c r="T362" s="251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2" t="s">
        <v>168</v>
      </c>
      <c r="AU362" s="252" t="s">
        <v>84</v>
      </c>
      <c r="AV362" s="14" t="s">
        <v>82</v>
      </c>
      <c r="AW362" s="14" t="s">
        <v>32</v>
      </c>
      <c r="AX362" s="14" t="s">
        <v>75</v>
      </c>
      <c r="AY362" s="252" t="s">
        <v>160</v>
      </c>
    </row>
    <row r="363" spans="1:51" s="13" customFormat="1" ht="12">
      <c r="A363" s="13"/>
      <c r="B363" s="230"/>
      <c r="C363" s="231"/>
      <c r="D363" s="232" t="s">
        <v>168</v>
      </c>
      <c r="E363" s="233" t="s">
        <v>1</v>
      </c>
      <c r="F363" s="234" t="s">
        <v>983</v>
      </c>
      <c r="G363" s="231"/>
      <c r="H363" s="235">
        <v>1.17</v>
      </c>
      <c r="I363" s="231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0" t="s">
        <v>168</v>
      </c>
      <c r="AU363" s="240" t="s">
        <v>84</v>
      </c>
      <c r="AV363" s="13" t="s">
        <v>84</v>
      </c>
      <c r="AW363" s="13" t="s">
        <v>32</v>
      </c>
      <c r="AX363" s="13" t="s">
        <v>82</v>
      </c>
      <c r="AY363" s="240" t="s">
        <v>160</v>
      </c>
    </row>
    <row r="364" spans="1:63" s="12" customFormat="1" ht="22.8" customHeight="1">
      <c r="A364" s="12"/>
      <c r="B364" s="203"/>
      <c r="C364" s="204"/>
      <c r="D364" s="205" t="s">
        <v>74</v>
      </c>
      <c r="E364" s="216" t="s">
        <v>205</v>
      </c>
      <c r="F364" s="216" t="s">
        <v>206</v>
      </c>
      <c r="G364" s="204"/>
      <c r="H364" s="204"/>
      <c r="I364" s="204"/>
      <c r="J364" s="217">
        <f>BK364</f>
        <v>212532.32</v>
      </c>
      <c r="K364" s="204"/>
      <c r="L364" s="208"/>
      <c r="M364" s="209"/>
      <c r="N364" s="210"/>
      <c r="O364" s="210"/>
      <c r="P364" s="211">
        <f>SUM(P365:P412)</f>
        <v>280.81825000000003</v>
      </c>
      <c r="Q364" s="210"/>
      <c r="R364" s="211">
        <f>SUM(R365:R412)</f>
        <v>7.052730260000001</v>
      </c>
      <c r="S364" s="210"/>
      <c r="T364" s="212">
        <f>SUM(T365:T412)</f>
        <v>85.0416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13" t="s">
        <v>82</v>
      </c>
      <c r="AT364" s="214" t="s">
        <v>74</v>
      </c>
      <c r="AU364" s="214" t="s">
        <v>82</v>
      </c>
      <c r="AY364" s="213" t="s">
        <v>160</v>
      </c>
      <c r="BK364" s="215">
        <f>SUM(BK365:BK412)</f>
        <v>212532.32</v>
      </c>
    </row>
    <row r="365" spans="1:65" s="2" customFormat="1" ht="21.75" customHeight="1">
      <c r="A365" s="32"/>
      <c r="B365" s="33"/>
      <c r="C365" s="218" t="s">
        <v>572</v>
      </c>
      <c r="D365" s="218" t="s">
        <v>162</v>
      </c>
      <c r="E365" s="219" t="s">
        <v>984</v>
      </c>
      <c r="F365" s="220" t="s">
        <v>985</v>
      </c>
      <c r="G365" s="221" t="s">
        <v>172</v>
      </c>
      <c r="H365" s="222">
        <v>14</v>
      </c>
      <c r="I365" s="223">
        <v>769</v>
      </c>
      <c r="J365" s="223">
        <f>ROUND(I365*H365,2)</f>
        <v>10766</v>
      </c>
      <c r="K365" s="220" t="s">
        <v>173</v>
      </c>
      <c r="L365" s="38"/>
      <c r="M365" s="224" t="s">
        <v>1</v>
      </c>
      <c r="N365" s="225" t="s">
        <v>40</v>
      </c>
      <c r="O365" s="226">
        <v>0.366</v>
      </c>
      <c r="P365" s="226">
        <f>O365*H365</f>
        <v>5.124</v>
      </c>
      <c r="Q365" s="226">
        <v>0.00074</v>
      </c>
      <c r="R365" s="226">
        <f>Q365*H365</f>
        <v>0.01036</v>
      </c>
      <c r="S365" s="226">
        <v>0</v>
      </c>
      <c r="T365" s="227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228" t="s">
        <v>166</v>
      </c>
      <c r="AT365" s="228" t="s">
        <v>162</v>
      </c>
      <c r="AU365" s="228" t="s">
        <v>84</v>
      </c>
      <c r="AY365" s="17" t="s">
        <v>160</v>
      </c>
      <c r="BE365" s="229">
        <f>IF(N365="základní",J365,0)</f>
        <v>10766</v>
      </c>
      <c r="BF365" s="229">
        <f>IF(N365="snížená",J365,0)</f>
        <v>0</v>
      </c>
      <c r="BG365" s="229">
        <f>IF(N365="zákl. přenesená",J365,0)</f>
        <v>0</v>
      </c>
      <c r="BH365" s="229">
        <f>IF(N365="sníž. přenesená",J365,0)</f>
        <v>0</v>
      </c>
      <c r="BI365" s="229">
        <f>IF(N365="nulová",J365,0)</f>
        <v>0</v>
      </c>
      <c r="BJ365" s="17" t="s">
        <v>82</v>
      </c>
      <c r="BK365" s="229">
        <f>ROUND(I365*H365,2)</f>
        <v>10766</v>
      </c>
      <c r="BL365" s="17" t="s">
        <v>166</v>
      </c>
      <c r="BM365" s="228" t="s">
        <v>986</v>
      </c>
    </row>
    <row r="366" spans="1:47" s="2" customFormat="1" ht="12">
      <c r="A366" s="32"/>
      <c r="B366" s="33"/>
      <c r="C366" s="34"/>
      <c r="D366" s="232" t="s">
        <v>175</v>
      </c>
      <c r="E366" s="34"/>
      <c r="F366" s="241" t="s">
        <v>987</v>
      </c>
      <c r="G366" s="34"/>
      <c r="H366" s="34"/>
      <c r="I366" s="34"/>
      <c r="J366" s="34"/>
      <c r="K366" s="34"/>
      <c r="L366" s="38"/>
      <c r="M366" s="242"/>
      <c r="N366" s="243"/>
      <c r="O366" s="84"/>
      <c r="P366" s="84"/>
      <c r="Q366" s="84"/>
      <c r="R366" s="84"/>
      <c r="S366" s="84"/>
      <c r="T366" s="85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T366" s="17" t="s">
        <v>175</v>
      </c>
      <c r="AU366" s="17" t="s">
        <v>84</v>
      </c>
    </row>
    <row r="367" spans="1:51" s="14" customFormat="1" ht="12">
      <c r="A367" s="14"/>
      <c r="B367" s="244"/>
      <c r="C367" s="245"/>
      <c r="D367" s="232" t="s">
        <v>168</v>
      </c>
      <c r="E367" s="246" t="s">
        <v>1</v>
      </c>
      <c r="F367" s="247" t="s">
        <v>988</v>
      </c>
      <c r="G367" s="245"/>
      <c r="H367" s="246" t="s">
        <v>1</v>
      </c>
      <c r="I367" s="245"/>
      <c r="J367" s="245"/>
      <c r="K367" s="245"/>
      <c r="L367" s="248"/>
      <c r="M367" s="249"/>
      <c r="N367" s="250"/>
      <c r="O367" s="250"/>
      <c r="P367" s="250"/>
      <c r="Q367" s="250"/>
      <c r="R367" s="250"/>
      <c r="S367" s="250"/>
      <c r="T367" s="251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2" t="s">
        <v>168</v>
      </c>
      <c r="AU367" s="252" t="s">
        <v>84</v>
      </c>
      <c r="AV367" s="14" t="s">
        <v>82</v>
      </c>
      <c r="AW367" s="14" t="s">
        <v>32</v>
      </c>
      <c r="AX367" s="14" t="s">
        <v>75</v>
      </c>
      <c r="AY367" s="252" t="s">
        <v>160</v>
      </c>
    </row>
    <row r="368" spans="1:51" s="13" customFormat="1" ht="12">
      <c r="A368" s="13"/>
      <c r="B368" s="230"/>
      <c r="C368" s="231"/>
      <c r="D368" s="232" t="s">
        <v>168</v>
      </c>
      <c r="E368" s="233" t="s">
        <v>1</v>
      </c>
      <c r="F368" s="234" t="s">
        <v>989</v>
      </c>
      <c r="G368" s="231"/>
      <c r="H368" s="235">
        <v>14</v>
      </c>
      <c r="I368" s="231"/>
      <c r="J368" s="231"/>
      <c r="K368" s="231"/>
      <c r="L368" s="236"/>
      <c r="M368" s="237"/>
      <c r="N368" s="238"/>
      <c r="O368" s="238"/>
      <c r="P368" s="238"/>
      <c r="Q368" s="238"/>
      <c r="R368" s="238"/>
      <c r="S368" s="238"/>
      <c r="T368" s="23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0" t="s">
        <v>168</v>
      </c>
      <c r="AU368" s="240" t="s">
        <v>84</v>
      </c>
      <c r="AV368" s="13" t="s">
        <v>84</v>
      </c>
      <c r="AW368" s="13" t="s">
        <v>32</v>
      </c>
      <c r="AX368" s="13" t="s">
        <v>82</v>
      </c>
      <c r="AY368" s="240" t="s">
        <v>160</v>
      </c>
    </row>
    <row r="369" spans="1:65" s="2" customFormat="1" ht="21.75" customHeight="1">
      <c r="A369" s="32"/>
      <c r="B369" s="33"/>
      <c r="C369" s="270" t="s">
        <v>990</v>
      </c>
      <c r="D369" s="270" t="s">
        <v>612</v>
      </c>
      <c r="E369" s="271" t="s">
        <v>991</v>
      </c>
      <c r="F369" s="272" t="s">
        <v>992</v>
      </c>
      <c r="G369" s="273" t="s">
        <v>993</v>
      </c>
      <c r="H369" s="274">
        <v>402.5</v>
      </c>
      <c r="I369" s="275">
        <v>120</v>
      </c>
      <c r="J369" s="275">
        <f>ROUND(I369*H369,2)</f>
        <v>48300</v>
      </c>
      <c r="K369" s="272" t="s">
        <v>1</v>
      </c>
      <c r="L369" s="276"/>
      <c r="M369" s="277" t="s">
        <v>1</v>
      </c>
      <c r="N369" s="278" t="s">
        <v>40</v>
      </c>
      <c r="O369" s="226">
        <v>0</v>
      </c>
      <c r="P369" s="226">
        <f>O369*H369</f>
        <v>0</v>
      </c>
      <c r="Q369" s="226">
        <v>0</v>
      </c>
      <c r="R369" s="226">
        <f>Q369*H369</f>
        <v>0</v>
      </c>
      <c r="S369" s="226">
        <v>0</v>
      </c>
      <c r="T369" s="227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228" t="s">
        <v>257</v>
      </c>
      <c r="AT369" s="228" t="s">
        <v>612</v>
      </c>
      <c r="AU369" s="228" t="s">
        <v>84</v>
      </c>
      <c r="AY369" s="17" t="s">
        <v>160</v>
      </c>
      <c r="BE369" s="229">
        <f>IF(N369="základní",J369,0)</f>
        <v>48300</v>
      </c>
      <c r="BF369" s="229">
        <f>IF(N369="snížená",J369,0)</f>
        <v>0</v>
      </c>
      <c r="BG369" s="229">
        <f>IF(N369="zákl. přenesená",J369,0)</f>
        <v>0</v>
      </c>
      <c r="BH369" s="229">
        <f>IF(N369="sníž. přenesená",J369,0)</f>
        <v>0</v>
      </c>
      <c r="BI369" s="229">
        <f>IF(N369="nulová",J369,0)</f>
        <v>0</v>
      </c>
      <c r="BJ369" s="17" t="s">
        <v>82</v>
      </c>
      <c r="BK369" s="229">
        <f>ROUND(I369*H369,2)</f>
        <v>48300</v>
      </c>
      <c r="BL369" s="17" t="s">
        <v>166</v>
      </c>
      <c r="BM369" s="228" t="s">
        <v>994</v>
      </c>
    </row>
    <row r="370" spans="1:47" s="2" customFormat="1" ht="12">
      <c r="A370" s="32"/>
      <c r="B370" s="33"/>
      <c r="C370" s="34"/>
      <c r="D370" s="232" t="s">
        <v>175</v>
      </c>
      <c r="E370" s="34"/>
      <c r="F370" s="241" t="s">
        <v>992</v>
      </c>
      <c r="G370" s="34"/>
      <c r="H370" s="34"/>
      <c r="I370" s="34"/>
      <c r="J370" s="34"/>
      <c r="K370" s="34"/>
      <c r="L370" s="38"/>
      <c r="M370" s="242"/>
      <c r="N370" s="243"/>
      <c r="O370" s="84"/>
      <c r="P370" s="84"/>
      <c r="Q370" s="84"/>
      <c r="R370" s="84"/>
      <c r="S370" s="84"/>
      <c r="T370" s="85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T370" s="17" t="s">
        <v>175</v>
      </c>
      <c r="AU370" s="17" t="s">
        <v>84</v>
      </c>
    </row>
    <row r="371" spans="1:51" s="14" customFormat="1" ht="12">
      <c r="A371" s="14"/>
      <c r="B371" s="244"/>
      <c r="C371" s="245"/>
      <c r="D371" s="232" t="s">
        <v>168</v>
      </c>
      <c r="E371" s="246" t="s">
        <v>1</v>
      </c>
      <c r="F371" s="247" t="s">
        <v>995</v>
      </c>
      <c r="G371" s="245"/>
      <c r="H371" s="246" t="s">
        <v>1</v>
      </c>
      <c r="I371" s="245"/>
      <c r="J371" s="245"/>
      <c r="K371" s="245"/>
      <c r="L371" s="248"/>
      <c r="M371" s="249"/>
      <c r="N371" s="250"/>
      <c r="O371" s="250"/>
      <c r="P371" s="250"/>
      <c r="Q371" s="250"/>
      <c r="R371" s="250"/>
      <c r="S371" s="250"/>
      <c r="T371" s="251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2" t="s">
        <v>168</v>
      </c>
      <c r="AU371" s="252" t="s">
        <v>84</v>
      </c>
      <c r="AV371" s="14" t="s">
        <v>82</v>
      </c>
      <c r="AW371" s="14" t="s">
        <v>32</v>
      </c>
      <c r="AX371" s="14" t="s">
        <v>75</v>
      </c>
      <c r="AY371" s="252" t="s">
        <v>160</v>
      </c>
    </row>
    <row r="372" spans="1:51" s="13" customFormat="1" ht="12">
      <c r="A372" s="13"/>
      <c r="B372" s="230"/>
      <c r="C372" s="231"/>
      <c r="D372" s="232" t="s">
        <v>168</v>
      </c>
      <c r="E372" s="233" t="s">
        <v>1</v>
      </c>
      <c r="F372" s="234" t="s">
        <v>996</v>
      </c>
      <c r="G372" s="231"/>
      <c r="H372" s="235">
        <v>402.5</v>
      </c>
      <c r="I372" s="231"/>
      <c r="J372" s="231"/>
      <c r="K372" s="231"/>
      <c r="L372" s="236"/>
      <c r="M372" s="237"/>
      <c r="N372" s="238"/>
      <c r="O372" s="238"/>
      <c r="P372" s="238"/>
      <c r="Q372" s="238"/>
      <c r="R372" s="238"/>
      <c r="S372" s="238"/>
      <c r="T372" s="23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0" t="s">
        <v>168</v>
      </c>
      <c r="AU372" s="240" t="s">
        <v>84</v>
      </c>
      <c r="AV372" s="13" t="s">
        <v>84</v>
      </c>
      <c r="AW372" s="13" t="s">
        <v>32</v>
      </c>
      <c r="AX372" s="13" t="s">
        <v>82</v>
      </c>
      <c r="AY372" s="240" t="s">
        <v>160</v>
      </c>
    </row>
    <row r="373" spans="1:65" s="2" customFormat="1" ht="16.5" customHeight="1">
      <c r="A373" s="32"/>
      <c r="B373" s="33"/>
      <c r="C373" s="218" t="s">
        <v>997</v>
      </c>
      <c r="D373" s="218" t="s">
        <v>162</v>
      </c>
      <c r="E373" s="219" t="s">
        <v>998</v>
      </c>
      <c r="F373" s="220" t="s">
        <v>999</v>
      </c>
      <c r="G373" s="221" t="s">
        <v>632</v>
      </c>
      <c r="H373" s="222">
        <v>1</v>
      </c>
      <c r="I373" s="223">
        <v>1230</v>
      </c>
      <c r="J373" s="223">
        <f>ROUND(I373*H373,2)</f>
        <v>1230</v>
      </c>
      <c r="K373" s="220" t="s">
        <v>173</v>
      </c>
      <c r="L373" s="38"/>
      <c r="M373" s="224" t="s">
        <v>1</v>
      </c>
      <c r="N373" s="225" t="s">
        <v>40</v>
      </c>
      <c r="O373" s="226">
        <v>0.383</v>
      </c>
      <c r="P373" s="226">
        <f>O373*H373</f>
        <v>0.383</v>
      </c>
      <c r="Q373" s="226">
        <v>0.08112</v>
      </c>
      <c r="R373" s="226">
        <f>Q373*H373</f>
        <v>0.08112</v>
      </c>
      <c r="S373" s="226">
        <v>0</v>
      </c>
      <c r="T373" s="227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228" t="s">
        <v>166</v>
      </c>
      <c r="AT373" s="228" t="s">
        <v>162</v>
      </c>
      <c r="AU373" s="228" t="s">
        <v>84</v>
      </c>
      <c r="AY373" s="17" t="s">
        <v>160</v>
      </c>
      <c r="BE373" s="229">
        <f>IF(N373="základní",J373,0)</f>
        <v>1230</v>
      </c>
      <c r="BF373" s="229">
        <f>IF(N373="snížená",J373,0)</f>
        <v>0</v>
      </c>
      <c r="BG373" s="229">
        <f>IF(N373="zákl. přenesená",J373,0)</f>
        <v>0</v>
      </c>
      <c r="BH373" s="229">
        <f>IF(N373="sníž. přenesená",J373,0)</f>
        <v>0</v>
      </c>
      <c r="BI373" s="229">
        <f>IF(N373="nulová",J373,0)</f>
        <v>0</v>
      </c>
      <c r="BJ373" s="17" t="s">
        <v>82</v>
      </c>
      <c r="BK373" s="229">
        <f>ROUND(I373*H373,2)</f>
        <v>1230</v>
      </c>
      <c r="BL373" s="17" t="s">
        <v>166</v>
      </c>
      <c r="BM373" s="228" t="s">
        <v>1000</v>
      </c>
    </row>
    <row r="374" spans="1:47" s="2" customFormat="1" ht="12">
      <c r="A374" s="32"/>
      <c r="B374" s="33"/>
      <c r="C374" s="34"/>
      <c r="D374" s="232" t="s">
        <v>175</v>
      </c>
      <c r="E374" s="34"/>
      <c r="F374" s="241" t="s">
        <v>1001</v>
      </c>
      <c r="G374" s="34"/>
      <c r="H374" s="34"/>
      <c r="I374" s="34"/>
      <c r="J374" s="34"/>
      <c r="K374" s="34"/>
      <c r="L374" s="38"/>
      <c r="M374" s="242"/>
      <c r="N374" s="243"/>
      <c r="O374" s="84"/>
      <c r="P374" s="84"/>
      <c r="Q374" s="84"/>
      <c r="R374" s="84"/>
      <c r="S374" s="84"/>
      <c r="T374" s="85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T374" s="17" t="s">
        <v>175</v>
      </c>
      <c r="AU374" s="17" t="s">
        <v>84</v>
      </c>
    </row>
    <row r="375" spans="1:51" s="14" customFormat="1" ht="12">
      <c r="A375" s="14"/>
      <c r="B375" s="244"/>
      <c r="C375" s="245"/>
      <c r="D375" s="232" t="s">
        <v>168</v>
      </c>
      <c r="E375" s="246" t="s">
        <v>1</v>
      </c>
      <c r="F375" s="247" t="s">
        <v>1002</v>
      </c>
      <c r="G375" s="245"/>
      <c r="H375" s="246" t="s">
        <v>1</v>
      </c>
      <c r="I375" s="245"/>
      <c r="J375" s="245"/>
      <c r="K375" s="245"/>
      <c r="L375" s="248"/>
      <c r="M375" s="249"/>
      <c r="N375" s="250"/>
      <c r="O375" s="250"/>
      <c r="P375" s="250"/>
      <c r="Q375" s="250"/>
      <c r="R375" s="250"/>
      <c r="S375" s="250"/>
      <c r="T375" s="251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2" t="s">
        <v>168</v>
      </c>
      <c r="AU375" s="252" t="s">
        <v>84</v>
      </c>
      <c r="AV375" s="14" t="s">
        <v>82</v>
      </c>
      <c r="AW375" s="14" t="s">
        <v>32</v>
      </c>
      <c r="AX375" s="14" t="s">
        <v>75</v>
      </c>
      <c r="AY375" s="252" t="s">
        <v>160</v>
      </c>
    </row>
    <row r="376" spans="1:51" s="13" customFormat="1" ht="12">
      <c r="A376" s="13"/>
      <c r="B376" s="230"/>
      <c r="C376" s="231"/>
      <c r="D376" s="232" t="s">
        <v>168</v>
      </c>
      <c r="E376" s="233" t="s">
        <v>1</v>
      </c>
      <c r="F376" s="234" t="s">
        <v>82</v>
      </c>
      <c r="G376" s="231"/>
      <c r="H376" s="235">
        <v>1</v>
      </c>
      <c r="I376" s="231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0" t="s">
        <v>168</v>
      </c>
      <c r="AU376" s="240" t="s">
        <v>84</v>
      </c>
      <c r="AV376" s="13" t="s">
        <v>84</v>
      </c>
      <c r="AW376" s="13" t="s">
        <v>32</v>
      </c>
      <c r="AX376" s="13" t="s">
        <v>82</v>
      </c>
      <c r="AY376" s="240" t="s">
        <v>160</v>
      </c>
    </row>
    <row r="377" spans="1:65" s="2" customFormat="1" ht="21.75" customHeight="1">
      <c r="A377" s="32"/>
      <c r="B377" s="33"/>
      <c r="C377" s="218" t="s">
        <v>1003</v>
      </c>
      <c r="D377" s="218" t="s">
        <v>162</v>
      </c>
      <c r="E377" s="219" t="s">
        <v>1004</v>
      </c>
      <c r="F377" s="220" t="s">
        <v>1005</v>
      </c>
      <c r="G377" s="221" t="s">
        <v>172</v>
      </c>
      <c r="H377" s="222">
        <v>8</v>
      </c>
      <c r="I377" s="223">
        <v>251</v>
      </c>
      <c r="J377" s="223">
        <f>ROUND(I377*H377,2)</f>
        <v>2008</v>
      </c>
      <c r="K377" s="220" t="s">
        <v>173</v>
      </c>
      <c r="L377" s="38"/>
      <c r="M377" s="224" t="s">
        <v>1</v>
      </c>
      <c r="N377" s="225" t="s">
        <v>40</v>
      </c>
      <c r="O377" s="226">
        <v>0.268</v>
      </c>
      <c r="P377" s="226">
        <f>O377*H377</f>
        <v>2.144</v>
      </c>
      <c r="Q377" s="226">
        <v>0.1554</v>
      </c>
      <c r="R377" s="226">
        <f>Q377*H377</f>
        <v>1.2432</v>
      </c>
      <c r="S377" s="226">
        <v>0</v>
      </c>
      <c r="T377" s="227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228" t="s">
        <v>166</v>
      </c>
      <c r="AT377" s="228" t="s">
        <v>162</v>
      </c>
      <c r="AU377" s="228" t="s">
        <v>84</v>
      </c>
      <c r="AY377" s="17" t="s">
        <v>160</v>
      </c>
      <c r="BE377" s="229">
        <f>IF(N377="základní",J377,0)</f>
        <v>2008</v>
      </c>
      <c r="BF377" s="229">
        <f>IF(N377="snížená",J377,0)</f>
        <v>0</v>
      </c>
      <c r="BG377" s="229">
        <f>IF(N377="zákl. přenesená",J377,0)</f>
        <v>0</v>
      </c>
      <c r="BH377" s="229">
        <f>IF(N377="sníž. přenesená",J377,0)</f>
        <v>0</v>
      </c>
      <c r="BI377" s="229">
        <f>IF(N377="nulová",J377,0)</f>
        <v>0</v>
      </c>
      <c r="BJ377" s="17" t="s">
        <v>82</v>
      </c>
      <c r="BK377" s="229">
        <f>ROUND(I377*H377,2)</f>
        <v>2008</v>
      </c>
      <c r="BL377" s="17" t="s">
        <v>166</v>
      </c>
      <c r="BM377" s="228" t="s">
        <v>1006</v>
      </c>
    </row>
    <row r="378" spans="1:47" s="2" customFormat="1" ht="12">
      <c r="A378" s="32"/>
      <c r="B378" s="33"/>
      <c r="C378" s="34"/>
      <c r="D378" s="232" t="s">
        <v>175</v>
      </c>
      <c r="E378" s="34"/>
      <c r="F378" s="241" t="s">
        <v>1007</v>
      </c>
      <c r="G378" s="34"/>
      <c r="H378" s="34"/>
      <c r="I378" s="34"/>
      <c r="J378" s="34"/>
      <c r="K378" s="34"/>
      <c r="L378" s="38"/>
      <c r="M378" s="242"/>
      <c r="N378" s="243"/>
      <c r="O378" s="84"/>
      <c r="P378" s="84"/>
      <c r="Q378" s="84"/>
      <c r="R378" s="84"/>
      <c r="S378" s="84"/>
      <c r="T378" s="85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T378" s="17" t="s">
        <v>175</v>
      </c>
      <c r="AU378" s="17" t="s">
        <v>84</v>
      </c>
    </row>
    <row r="379" spans="1:51" s="13" customFormat="1" ht="12">
      <c r="A379" s="13"/>
      <c r="B379" s="230"/>
      <c r="C379" s="231"/>
      <c r="D379" s="232" t="s">
        <v>168</v>
      </c>
      <c r="E379" s="233" t="s">
        <v>1</v>
      </c>
      <c r="F379" s="234" t="s">
        <v>1008</v>
      </c>
      <c r="G379" s="231"/>
      <c r="H379" s="235">
        <v>8</v>
      </c>
      <c r="I379" s="231"/>
      <c r="J379" s="231"/>
      <c r="K379" s="231"/>
      <c r="L379" s="236"/>
      <c r="M379" s="237"/>
      <c r="N379" s="238"/>
      <c r="O379" s="238"/>
      <c r="P379" s="238"/>
      <c r="Q379" s="238"/>
      <c r="R379" s="238"/>
      <c r="S379" s="238"/>
      <c r="T379" s="23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0" t="s">
        <v>168</v>
      </c>
      <c r="AU379" s="240" t="s">
        <v>84</v>
      </c>
      <c r="AV379" s="13" t="s">
        <v>84</v>
      </c>
      <c r="AW379" s="13" t="s">
        <v>32</v>
      </c>
      <c r="AX379" s="13" t="s">
        <v>82</v>
      </c>
      <c r="AY379" s="240" t="s">
        <v>160</v>
      </c>
    </row>
    <row r="380" spans="1:65" s="2" customFormat="1" ht="16.5" customHeight="1">
      <c r="A380" s="32"/>
      <c r="B380" s="33"/>
      <c r="C380" s="270" t="s">
        <v>1009</v>
      </c>
      <c r="D380" s="270" t="s">
        <v>612</v>
      </c>
      <c r="E380" s="271" t="s">
        <v>1010</v>
      </c>
      <c r="F380" s="272" t="s">
        <v>1011</v>
      </c>
      <c r="G380" s="273" t="s">
        <v>172</v>
      </c>
      <c r="H380" s="274">
        <v>8</v>
      </c>
      <c r="I380" s="275">
        <v>180</v>
      </c>
      <c r="J380" s="275">
        <f>ROUND(I380*H380,2)</f>
        <v>1440</v>
      </c>
      <c r="K380" s="272" t="s">
        <v>173</v>
      </c>
      <c r="L380" s="276"/>
      <c r="M380" s="277" t="s">
        <v>1</v>
      </c>
      <c r="N380" s="278" t="s">
        <v>40</v>
      </c>
      <c r="O380" s="226">
        <v>0</v>
      </c>
      <c r="P380" s="226">
        <f>O380*H380</f>
        <v>0</v>
      </c>
      <c r="Q380" s="226">
        <v>0.085</v>
      </c>
      <c r="R380" s="226">
        <f>Q380*H380</f>
        <v>0.68</v>
      </c>
      <c r="S380" s="226">
        <v>0</v>
      </c>
      <c r="T380" s="227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228" t="s">
        <v>257</v>
      </c>
      <c r="AT380" s="228" t="s">
        <v>612</v>
      </c>
      <c r="AU380" s="228" t="s">
        <v>84</v>
      </c>
      <c r="AY380" s="17" t="s">
        <v>160</v>
      </c>
      <c r="BE380" s="229">
        <f>IF(N380="základní",J380,0)</f>
        <v>1440</v>
      </c>
      <c r="BF380" s="229">
        <f>IF(N380="snížená",J380,0)</f>
        <v>0</v>
      </c>
      <c r="BG380" s="229">
        <f>IF(N380="zákl. přenesená",J380,0)</f>
        <v>0</v>
      </c>
      <c r="BH380" s="229">
        <f>IF(N380="sníž. přenesená",J380,0)</f>
        <v>0</v>
      </c>
      <c r="BI380" s="229">
        <f>IF(N380="nulová",J380,0)</f>
        <v>0</v>
      </c>
      <c r="BJ380" s="17" t="s">
        <v>82</v>
      </c>
      <c r="BK380" s="229">
        <f>ROUND(I380*H380,2)</f>
        <v>1440</v>
      </c>
      <c r="BL380" s="17" t="s">
        <v>166</v>
      </c>
      <c r="BM380" s="228" t="s">
        <v>1012</v>
      </c>
    </row>
    <row r="381" spans="1:47" s="2" customFormat="1" ht="12">
      <c r="A381" s="32"/>
      <c r="B381" s="33"/>
      <c r="C381" s="34"/>
      <c r="D381" s="232" t="s">
        <v>175</v>
      </c>
      <c r="E381" s="34"/>
      <c r="F381" s="241" t="s">
        <v>1011</v>
      </c>
      <c r="G381" s="34"/>
      <c r="H381" s="34"/>
      <c r="I381" s="34"/>
      <c r="J381" s="34"/>
      <c r="K381" s="34"/>
      <c r="L381" s="38"/>
      <c r="M381" s="242"/>
      <c r="N381" s="243"/>
      <c r="O381" s="84"/>
      <c r="P381" s="84"/>
      <c r="Q381" s="84"/>
      <c r="R381" s="84"/>
      <c r="S381" s="84"/>
      <c r="T381" s="85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T381" s="17" t="s">
        <v>175</v>
      </c>
      <c r="AU381" s="17" t="s">
        <v>84</v>
      </c>
    </row>
    <row r="382" spans="1:65" s="2" customFormat="1" ht="21.75" customHeight="1">
      <c r="A382" s="32"/>
      <c r="B382" s="33"/>
      <c r="C382" s="218" t="s">
        <v>1013</v>
      </c>
      <c r="D382" s="218" t="s">
        <v>162</v>
      </c>
      <c r="E382" s="219" t="s">
        <v>1014</v>
      </c>
      <c r="F382" s="220" t="s">
        <v>1015</v>
      </c>
      <c r="G382" s="221" t="s">
        <v>195</v>
      </c>
      <c r="H382" s="222">
        <v>0.32</v>
      </c>
      <c r="I382" s="223">
        <v>2970</v>
      </c>
      <c r="J382" s="223">
        <f>ROUND(I382*H382,2)</f>
        <v>950.4</v>
      </c>
      <c r="K382" s="220" t="s">
        <v>173</v>
      </c>
      <c r="L382" s="38"/>
      <c r="M382" s="224" t="s">
        <v>1</v>
      </c>
      <c r="N382" s="225" t="s">
        <v>40</v>
      </c>
      <c r="O382" s="226">
        <v>1.442</v>
      </c>
      <c r="P382" s="226">
        <f>O382*H382</f>
        <v>0.46144</v>
      </c>
      <c r="Q382" s="226">
        <v>2.25634</v>
      </c>
      <c r="R382" s="226">
        <f>Q382*H382</f>
        <v>0.7220287999999999</v>
      </c>
      <c r="S382" s="226">
        <v>0</v>
      </c>
      <c r="T382" s="227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228" t="s">
        <v>166</v>
      </c>
      <c r="AT382" s="228" t="s">
        <v>162</v>
      </c>
      <c r="AU382" s="228" t="s">
        <v>84</v>
      </c>
      <c r="AY382" s="17" t="s">
        <v>160</v>
      </c>
      <c r="BE382" s="229">
        <f>IF(N382="základní",J382,0)</f>
        <v>950.4</v>
      </c>
      <c r="BF382" s="229">
        <f>IF(N382="snížená",J382,0)</f>
        <v>0</v>
      </c>
      <c r="BG382" s="229">
        <f>IF(N382="zákl. přenesená",J382,0)</f>
        <v>0</v>
      </c>
      <c r="BH382" s="229">
        <f>IF(N382="sníž. přenesená",J382,0)</f>
        <v>0</v>
      </c>
      <c r="BI382" s="229">
        <f>IF(N382="nulová",J382,0)</f>
        <v>0</v>
      </c>
      <c r="BJ382" s="17" t="s">
        <v>82</v>
      </c>
      <c r="BK382" s="229">
        <f>ROUND(I382*H382,2)</f>
        <v>950.4</v>
      </c>
      <c r="BL382" s="17" t="s">
        <v>166</v>
      </c>
      <c r="BM382" s="228" t="s">
        <v>1016</v>
      </c>
    </row>
    <row r="383" spans="1:47" s="2" customFormat="1" ht="12">
      <c r="A383" s="32"/>
      <c r="B383" s="33"/>
      <c r="C383" s="34"/>
      <c r="D383" s="232" t="s">
        <v>175</v>
      </c>
      <c r="E383" s="34"/>
      <c r="F383" s="241" t="s">
        <v>1017</v>
      </c>
      <c r="G383" s="34"/>
      <c r="H383" s="34"/>
      <c r="I383" s="34"/>
      <c r="J383" s="34"/>
      <c r="K383" s="34"/>
      <c r="L383" s="38"/>
      <c r="M383" s="242"/>
      <c r="N383" s="243"/>
      <c r="O383" s="84"/>
      <c r="P383" s="84"/>
      <c r="Q383" s="84"/>
      <c r="R383" s="84"/>
      <c r="S383" s="84"/>
      <c r="T383" s="85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T383" s="17" t="s">
        <v>175</v>
      </c>
      <c r="AU383" s="17" t="s">
        <v>84</v>
      </c>
    </row>
    <row r="384" spans="1:51" s="13" customFormat="1" ht="12">
      <c r="A384" s="13"/>
      <c r="B384" s="230"/>
      <c r="C384" s="231"/>
      <c r="D384" s="232" t="s">
        <v>168</v>
      </c>
      <c r="E384" s="233" t="s">
        <v>1</v>
      </c>
      <c r="F384" s="234" t="s">
        <v>1018</v>
      </c>
      <c r="G384" s="231"/>
      <c r="H384" s="235">
        <v>0.32</v>
      </c>
      <c r="I384" s="231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0" t="s">
        <v>168</v>
      </c>
      <c r="AU384" s="240" t="s">
        <v>84</v>
      </c>
      <c r="AV384" s="13" t="s">
        <v>84</v>
      </c>
      <c r="AW384" s="13" t="s">
        <v>32</v>
      </c>
      <c r="AX384" s="13" t="s">
        <v>82</v>
      </c>
      <c r="AY384" s="240" t="s">
        <v>160</v>
      </c>
    </row>
    <row r="385" spans="1:65" s="2" customFormat="1" ht="21.75" customHeight="1">
      <c r="A385" s="32"/>
      <c r="B385" s="33"/>
      <c r="C385" s="218" t="s">
        <v>1019</v>
      </c>
      <c r="D385" s="218" t="s">
        <v>162</v>
      </c>
      <c r="E385" s="219" t="s">
        <v>1020</v>
      </c>
      <c r="F385" s="220" t="s">
        <v>1021</v>
      </c>
      <c r="G385" s="221" t="s">
        <v>172</v>
      </c>
      <c r="H385" s="222">
        <v>24.85</v>
      </c>
      <c r="I385" s="223">
        <v>85</v>
      </c>
      <c r="J385" s="223">
        <f>ROUND(I385*H385,2)</f>
        <v>2112.25</v>
      </c>
      <c r="K385" s="220" t="s">
        <v>173</v>
      </c>
      <c r="L385" s="38"/>
      <c r="M385" s="224" t="s">
        <v>1</v>
      </c>
      <c r="N385" s="225" t="s">
        <v>40</v>
      </c>
      <c r="O385" s="226">
        <v>0.104</v>
      </c>
      <c r="P385" s="226">
        <f>O385*H385</f>
        <v>2.5844</v>
      </c>
      <c r="Q385" s="226">
        <v>0.00034</v>
      </c>
      <c r="R385" s="226">
        <f>Q385*H385</f>
        <v>0.008449000000000002</v>
      </c>
      <c r="S385" s="226">
        <v>0</v>
      </c>
      <c r="T385" s="227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228" t="s">
        <v>166</v>
      </c>
      <c r="AT385" s="228" t="s">
        <v>162</v>
      </c>
      <c r="AU385" s="228" t="s">
        <v>84</v>
      </c>
      <c r="AY385" s="17" t="s">
        <v>160</v>
      </c>
      <c r="BE385" s="229">
        <f>IF(N385="základní",J385,0)</f>
        <v>2112.25</v>
      </c>
      <c r="BF385" s="229">
        <f>IF(N385="snížená",J385,0)</f>
        <v>0</v>
      </c>
      <c r="BG385" s="229">
        <f>IF(N385="zákl. přenesená",J385,0)</f>
        <v>0</v>
      </c>
      <c r="BH385" s="229">
        <f>IF(N385="sníž. přenesená",J385,0)</f>
        <v>0</v>
      </c>
      <c r="BI385" s="229">
        <f>IF(N385="nulová",J385,0)</f>
        <v>0</v>
      </c>
      <c r="BJ385" s="17" t="s">
        <v>82</v>
      </c>
      <c r="BK385" s="229">
        <f>ROUND(I385*H385,2)</f>
        <v>2112.25</v>
      </c>
      <c r="BL385" s="17" t="s">
        <v>166</v>
      </c>
      <c r="BM385" s="228" t="s">
        <v>1022</v>
      </c>
    </row>
    <row r="386" spans="1:47" s="2" customFormat="1" ht="12">
      <c r="A386" s="32"/>
      <c r="B386" s="33"/>
      <c r="C386" s="34"/>
      <c r="D386" s="232" t="s">
        <v>175</v>
      </c>
      <c r="E386" s="34"/>
      <c r="F386" s="241" t="s">
        <v>1023</v>
      </c>
      <c r="G386" s="34"/>
      <c r="H386" s="34"/>
      <c r="I386" s="34"/>
      <c r="J386" s="34"/>
      <c r="K386" s="34"/>
      <c r="L386" s="38"/>
      <c r="M386" s="242"/>
      <c r="N386" s="243"/>
      <c r="O386" s="84"/>
      <c r="P386" s="84"/>
      <c r="Q386" s="84"/>
      <c r="R386" s="84"/>
      <c r="S386" s="84"/>
      <c r="T386" s="85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T386" s="17" t="s">
        <v>175</v>
      </c>
      <c r="AU386" s="17" t="s">
        <v>84</v>
      </c>
    </row>
    <row r="387" spans="1:51" s="14" customFormat="1" ht="12">
      <c r="A387" s="14"/>
      <c r="B387" s="244"/>
      <c r="C387" s="245"/>
      <c r="D387" s="232" t="s">
        <v>168</v>
      </c>
      <c r="E387" s="246" t="s">
        <v>1</v>
      </c>
      <c r="F387" s="247" t="s">
        <v>1024</v>
      </c>
      <c r="G387" s="245"/>
      <c r="H387" s="246" t="s">
        <v>1</v>
      </c>
      <c r="I387" s="245"/>
      <c r="J387" s="245"/>
      <c r="K387" s="245"/>
      <c r="L387" s="248"/>
      <c r="M387" s="249"/>
      <c r="N387" s="250"/>
      <c r="O387" s="250"/>
      <c r="P387" s="250"/>
      <c r="Q387" s="250"/>
      <c r="R387" s="250"/>
      <c r="S387" s="250"/>
      <c r="T387" s="251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2" t="s">
        <v>168</v>
      </c>
      <c r="AU387" s="252" t="s">
        <v>84</v>
      </c>
      <c r="AV387" s="14" t="s">
        <v>82</v>
      </c>
      <c r="AW387" s="14" t="s">
        <v>32</v>
      </c>
      <c r="AX387" s="14" t="s">
        <v>75</v>
      </c>
      <c r="AY387" s="252" t="s">
        <v>160</v>
      </c>
    </row>
    <row r="388" spans="1:51" s="13" customFormat="1" ht="12">
      <c r="A388" s="13"/>
      <c r="B388" s="230"/>
      <c r="C388" s="231"/>
      <c r="D388" s="232" t="s">
        <v>168</v>
      </c>
      <c r="E388" s="233" t="s">
        <v>1</v>
      </c>
      <c r="F388" s="234" t="s">
        <v>1025</v>
      </c>
      <c r="G388" s="231"/>
      <c r="H388" s="235">
        <v>24.85</v>
      </c>
      <c r="I388" s="231"/>
      <c r="J388" s="231"/>
      <c r="K388" s="231"/>
      <c r="L388" s="236"/>
      <c r="M388" s="237"/>
      <c r="N388" s="238"/>
      <c r="O388" s="238"/>
      <c r="P388" s="238"/>
      <c r="Q388" s="238"/>
      <c r="R388" s="238"/>
      <c r="S388" s="238"/>
      <c r="T388" s="23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0" t="s">
        <v>168</v>
      </c>
      <c r="AU388" s="240" t="s">
        <v>84</v>
      </c>
      <c r="AV388" s="13" t="s">
        <v>84</v>
      </c>
      <c r="AW388" s="13" t="s">
        <v>32</v>
      </c>
      <c r="AX388" s="13" t="s">
        <v>82</v>
      </c>
      <c r="AY388" s="240" t="s">
        <v>160</v>
      </c>
    </row>
    <row r="389" spans="1:65" s="2" customFormat="1" ht="21.75" customHeight="1">
      <c r="A389" s="32"/>
      <c r="B389" s="33"/>
      <c r="C389" s="218" t="s">
        <v>1026</v>
      </c>
      <c r="D389" s="218" t="s">
        <v>162</v>
      </c>
      <c r="E389" s="219" t="s">
        <v>1027</v>
      </c>
      <c r="F389" s="220" t="s">
        <v>1028</v>
      </c>
      <c r="G389" s="221" t="s">
        <v>165</v>
      </c>
      <c r="H389" s="222">
        <v>87.5</v>
      </c>
      <c r="I389" s="223">
        <v>95</v>
      </c>
      <c r="J389" s="223">
        <f>ROUND(I389*H389,2)</f>
        <v>8312.5</v>
      </c>
      <c r="K389" s="220" t="s">
        <v>173</v>
      </c>
      <c r="L389" s="38"/>
      <c r="M389" s="224" t="s">
        <v>1</v>
      </c>
      <c r="N389" s="225" t="s">
        <v>40</v>
      </c>
      <c r="O389" s="226">
        <v>0.08</v>
      </c>
      <c r="P389" s="226">
        <f>O389*H389</f>
        <v>7</v>
      </c>
      <c r="Q389" s="226">
        <v>0.00102</v>
      </c>
      <c r="R389" s="226">
        <f>Q389*H389</f>
        <v>0.08925000000000001</v>
      </c>
      <c r="S389" s="226">
        <v>0</v>
      </c>
      <c r="T389" s="227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228" t="s">
        <v>166</v>
      </c>
      <c r="AT389" s="228" t="s">
        <v>162</v>
      </c>
      <c r="AU389" s="228" t="s">
        <v>84</v>
      </c>
      <c r="AY389" s="17" t="s">
        <v>160</v>
      </c>
      <c r="BE389" s="229">
        <f>IF(N389="základní",J389,0)</f>
        <v>8312.5</v>
      </c>
      <c r="BF389" s="229">
        <f>IF(N389="snížená",J389,0)</f>
        <v>0</v>
      </c>
      <c r="BG389" s="229">
        <f>IF(N389="zákl. přenesená",J389,0)</f>
        <v>0</v>
      </c>
      <c r="BH389" s="229">
        <f>IF(N389="sníž. přenesená",J389,0)</f>
        <v>0</v>
      </c>
      <c r="BI389" s="229">
        <f>IF(N389="nulová",J389,0)</f>
        <v>0</v>
      </c>
      <c r="BJ389" s="17" t="s">
        <v>82</v>
      </c>
      <c r="BK389" s="229">
        <f>ROUND(I389*H389,2)</f>
        <v>8312.5</v>
      </c>
      <c r="BL389" s="17" t="s">
        <v>166</v>
      </c>
      <c r="BM389" s="228" t="s">
        <v>1029</v>
      </c>
    </row>
    <row r="390" spans="1:47" s="2" customFormat="1" ht="12">
      <c r="A390" s="32"/>
      <c r="B390" s="33"/>
      <c r="C390" s="34"/>
      <c r="D390" s="232" t="s">
        <v>175</v>
      </c>
      <c r="E390" s="34"/>
      <c r="F390" s="241" t="s">
        <v>1030</v>
      </c>
      <c r="G390" s="34"/>
      <c r="H390" s="34"/>
      <c r="I390" s="34"/>
      <c r="J390" s="34"/>
      <c r="K390" s="34"/>
      <c r="L390" s="38"/>
      <c r="M390" s="242"/>
      <c r="N390" s="243"/>
      <c r="O390" s="84"/>
      <c r="P390" s="84"/>
      <c r="Q390" s="84"/>
      <c r="R390" s="84"/>
      <c r="S390" s="84"/>
      <c r="T390" s="85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T390" s="17" t="s">
        <v>175</v>
      </c>
      <c r="AU390" s="17" t="s">
        <v>84</v>
      </c>
    </row>
    <row r="391" spans="1:51" s="14" customFormat="1" ht="12">
      <c r="A391" s="14"/>
      <c r="B391" s="244"/>
      <c r="C391" s="245"/>
      <c r="D391" s="232" t="s">
        <v>168</v>
      </c>
      <c r="E391" s="246" t="s">
        <v>1</v>
      </c>
      <c r="F391" s="247" t="s">
        <v>1031</v>
      </c>
      <c r="G391" s="245"/>
      <c r="H391" s="246" t="s">
        <v>1</v>
      </c>
      <c r="I391" s="245"/>
      <c r="J391" s="245"/>
      <c r="K391" s="245"/>
      <c r="L391" s="248"/>
      <c r="M391" s="249"/>
      <c r="N391" s="250"/>
      <c r="O391" s="250"/>
      <c r="P391" s="250"/>
      <c r="Q391" s="250"/>
      <c r="R391" s="250"/>
      <c r="S391" s="250"/>
      <c r="T391" s="251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2" t="s">
        <v>168</v>
      </c>
      <c r="AU391" s="252" t="s">
        <v>84</v>
      </c>
      <c r="AV391" s="14" t="s">
        <v>82</v>
      </c>
      <c r="AW391" s="14" t="s">
        <v>32</v>
      </c>
      <c r="AX391" s="14" t="s">
        <v>75</v>
      </c>
      <c r="AY391" s="252" t="s">
        <v>160</v>
      </c>
    </row>
    <row r="392" spans="1:51" s="13" customFormat="1" ht="12">
      <c r="A392" s="13"/>
      <c r="B392" s="230"/>
      <c r="C392" s="231"/>
      <c r="D392" s="232" t="s">
        <v>168</v>
      </c>
      <c r="E392" s="233" t="s">
        <v>1</v>
      </c>
      <c r="F392" s="234" t="s">
        <v>1032</v>
      </c>
      <c r="G392" s="231"/>
      <c r="H392" s="235">
        <v>87.5</v>
      </c>
      <c r="I392" s="231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0" t="s">
        <v>168</v>
      </c>
      <c r="AU392" s="240" t="s">
        <v>84</v>
      </c>
      <c r="AV392" s="13" t="s">
        <v>84</v>
      </c>
      <c r="AW392" s="13" t="s">
        <v>32</v>
      </c>
      <c r="AX392" s="13" t="s">
        <v>82</v>
      </c>
      <c r="AY392" s="240" t="s">
        <v>160</v>
      </c>
    </row>
    <row r="393" spans="1:65" s="2" customFormat="1" ht="16.5" customHeight="1">
      <c r="A393" s="32"/>
      <c r="B393" s="33"/>
      <c r="C393" s="218" t="s">
        <v>1033</v>
      </c>
      <c r="D393" s="218" t="s">
        <v>162</v>
      </c>
      <c r="E393" s="219" t="s">
        <v>1034</v>
      </c>
      <c r="F393" s="220" t="s">
        <v>1035</v>
      </c>
      <c r="G393" s="221" t="s">
        <v>172</v>
      </c>
      <c r="H393" s="222">
        <v>24.85</v>
      </c>
      <c r="I393" s="223">
        <v>64.7</v>
      </c>
      <c r="J393" s="223">
        <f>ROUND(I393*H393,2)</f>
        <v>1607.8</v>
      </c>
      <c r="K393" s="220" t="s">
        <v>173</v>
      </c>
      <c r="L393" s="38"/>
      <c r="M393" s="224" t="s">
        <v>1</v>
      </c>
      <c r="N393" s="225" t="s">
        <v>40</v>
      </c>
      <c r="O393" s="226">
        <v>0.155</v>
      </c>
      <c r="P393" s="226">
        <f>O393*H393</f>
        <v>3.85175</v>
      </c>
      <c r="Q393" s="226">
        <v>0</v>
      </c>
      <c r="R393" s="226">
        <f>Q393*H393</f>
        <v>0</v>
      </c>
      <c r="S393" s="226">
        <v>0</v>
      </c>
      <c r="T393" s="227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228" t="s">
        <v>166</v>
      </c>
      <c r="AT393" s="228" t="s">
        <v>162</v>
      </c>
      <c r="AU393" s="228" t="s">
        <v>84</v>
      </c>
      <c r="AY393" s="17" t="s">
        <v>160</v>
      </c>
      <c r="BE393" s="229">
        <f>IF(N393="základní",J393,0)</f>
        <v>1607.8</v>
      </c>
      <c r="BF393" s="229">
        <f>IF(N393="snížená",J393,0)</f>
        <v>0</v>
      </c>
      <c r="BG393" s="229">
        <f>IF(N393="zákl. přenesená",J393,0)</f>
        <v>0</v>
      </c>
      <c r="BH393" s="229">
        <f>IF(N393="sníž. přenesená",J393,0)</f>
        <v>0</v>
      </c>
      <c r="BI393" s="229">
        <f>IF(N393="nulová",J393,0)</f>
        <v>0</v>
      </c>
      <c r="BJ393" s="17" t="s">
        <v>82</v>
      </c>
      <c r="BK393" s="229">
        <f>ROUND(I393*H393,2)</f>
        <v>1607.8</v>
      </c>
      <c r="BL393" s="17" t="s">
        <v>166</v>
      </c>
      <c r="BM393" s="228" t="s">
        <v>1036</v>
      </c>
    </row>
    <row r="394" spans="1:47" s="2" customFormat="1" ht="12">
      <c r="A394" s="32"/>
      <c r="B394" s="33"/>
      <c r="C394" s="34"/>
      <c r="D394" s="232" t="s">
        <v>175</v>
      </c>
      <c r="E394" s="34"/>
      <c r="F394" s="241" t="s">
        <v>1037</v>
      </c>
      <c r="G394" s="34"/>
      <c r="H394" s="34"/>
      <c r="I394" s="34"/>
      <c r="J394" s="34"/>
      <c r="K394" s="34"/>
      <c r="L394" s="38"/>
      <c r="M394" s="242"/>
      <c r="N394" s="243"/>
      <c r="O394" s="84"/>
      <c r="P394" s="84"/>
      <c r="Q394" s="84"/>
      <c r="R394" s="84"/>
      <c r="S394" s="84"/>
      <c r="T394" s="85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T394" s="17" t="s">
        <v>175</v>
      </c>
      <c r="AU394" s="17" t="s">
        <v>84</v>
      </c>
    </row>
    <row r="395" spans="1:51" s="14" customFormat="1" ht="12">
      <c r="A395" s="14"/>
      <c r="B395" s="244"/>
      <c r="C395" s="245"/>
      <c r="D395" s="232" t="s">
        <v>168</v>
      </c>
      <c r="E395" s="246" t="s">
        <v>1</v>
      </c>
      <c r="F395" s="247" t="s">
        <v>1038</v>
      </c>
      <c r="G395" s="245"/>
      <c r="H395" s="246" t="s">
        <v>1</v>
      </c>
      <c r="I395" s="245"/>
      <c r="J395" s="245"/>
      <c r="K395" s="245"/>
      <c r="L395" s="248"/>
      <c r="M395" s="249"/>
      <c r="N395" s="250"/>
      <c r="O395" s="250"/>
      <c r="P395" s="250"/>
      <c r="Q395" s="250"/>
      <c r="R395" s="250"/>
      <c r="S395" s="250"/>
      <c r="T395" s="251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2" t="s">
        <v>168</v>
      </c>
      <c r="AU395" s="252" t="s">
        <v>84</v>
      </c>
      <c r="AV395" s="14" t="s">
        <v>82</v>
      </c>
      <c r="AW395" s="14" t="s">
        <v>32</v>
      </c>
      <c r="AX395" s="14" t="s">
        <v>75</v>
      </c>
      <c r="AY395" s="252" t="s">
        <v>160</v>
      </c>
    </row>
    <row r="396" spans="1:51" s="13" customFormat="1" ht="12">
      <c r="A396" s="13"/>
      <c r="B396" s="230"/>
      <c r="C396" s="231"/>
      <c r="D396" s="232" t="s">
        <v>168</v>
      </c>
      <c r="E396" s="233" t="s">
        <v>1</v>
      </c>
      <c r="F396" s="234" t="s">
        <v>1025</v>
      </c>
      <c r="G396" s="231"/>
      <c r="H396" s="235">
        <v>24.85</v>
      </c>
      <c r="I396" s="231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0" t="s">
        <v>168</v>
      </c>
      <c r="AU396" s="240" t="s">
        <v>84</v>
      </c>
      <c r="AV396" s="13" t="s">
        <v>84</v>
      </c>
      <c r="AW396" s="13" t="s">
        <v>32</v>
      </c>
      <c r="AX396" s="13" t="s">
        <v>82</v>
      </c>
      <c r="AY396" s="240" t="s">
        <v>160</v>
      </c>
    </row>
    <row r="397" spans="1:65" s="2" customFormat="1" ht="16.5" customHeight="1">
      <c r="A397" s="32"/>
      <c r="B397" s="33"/>
      <c r="C397" s="218" t="s">
        <v>1039</v>
      </c>
      <c r="D397" s="218" t="s">
        <v>162</v>
      </c>
      <c r="E397" s="219" t="s">
        <v>1040</v>
      </c>
      <c r="F397" s="220" t="s">
        <v>1041</v>
      </c>
      <c r="G397" s="221" t="s">
        <v>195</v>
      </c>
      <c r="H397" s="222">
        <v>24.24</v>
      </c>
      <c r="I397" s="223">
        <v>1670</v>
      </c>
      <c r="J397" s="223">
        <f>ROUND(I397*H397,2)</f>
        <v>40480.8</v>
      </c>
      <c r="K397" s="220" t="s">
        <v>173</v>
      </c>
      <c r="L397" s="38"/>
      <c r="M397" s="224" t="s">
        <v>1</v>
      </c>
      <c r="N397" s="225" t="s">
        <v>40</v>
      </c>
      <c r="O397" s="226">
        <v>2.976</v>
      </c>
      <c r="P397" s="226">
        <f>O397*H397</f>
        <v>72.13824</v>
      </c>
      <c r="Q397" s="226">
        <v>0.12</v>
      </c>
      <c r="R397" s="226">
        <f>Q397*H397</f>
        <v>2.9088</v>
      </c>
      <c r="S397" s="226">
        <v>2.49</v>
      </c>
      <c r="T397" s="227">
        <f>S397*H397</f>
        <v>60.3576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228" t="s">
        <v>166</v>
      </c>
      <c r="AT397" s="228" t="s">
        <v>162</v>
      </c>
      <c r="AU397" s="228" t="s">
        <v>84</v>
      </c>
      <c r="AY397" s="17" t="s">
        <v>160</v>
      </c>
      <c r="BE397" s="229">
        <f>IF(N397="základní",J397,0)</f>
        <v>40480.8</v>
      </c>
      <c r="BF397" s="229">
        <f>IF(N397="snížená",J397,0)</f>
        <v>0</v>
      </c>
      <c r="BG397" s="229">
        <f>IF(N397="zákl. přenesená",J397,0)</f>
        <v>0</v>
      </c>
      <c r="BH397" s="229">
        <f>IF(N397="sníž. přenesená",J397,0)</f>
        <v>0</v>
      </c>
      <c r="BI397" s="229">
        <f>IF(N397="nulová",J397,0)</f>
        <v>0</v>
      </c>
      <c r="BJ397" s="17" t="s">
        <v>82</v>
      </c>
      <c r="BK397" s="229">
        <f>ROUND(I397*H397,2)</f>
        <v>40480.8</v>
      </c>
      <c r="BL397" s="17" t="s">
        <v>166</v>
      </c>
      <c r="BM397" s="228" t="s">
        <v>1042</v>
      </c>
    </row>
    <row r="398" spans="1:47" s="2" customFormat="1" ht="12">
      <c r="A398" s="32"/>
      <c r="B398" s="33"/>
      <c r="C398" s="34"/>
      <c r="D398" s="232" t="s">
        <v>175</v>
      </c>
      <c r="E398" s="34"/>
      <c r="F398" s="241" t="s">
        <v>1043</v>
      </c>
      <c r="G398" s="34"/>
      <c r="H398" s="34"/>
      <c r="I398" s="34"/>
      <c r="J398" s="34"/>
      <c r="K398" s="34"/>
      <c r="L398" s="38"/>
      <c r="M398" s="242"/>
      <c r="N398" s="243"/>
      <c r="O398" s="84"/>
      <c r="P398" s="84"/>
      <c r="Q398" s="84"/>
      <c r="R398" s="84"/>
      <c r="S398" s="84"/>
      <c r="T398" s="85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T398" s="17" t="s">
        <v>175</v>
      </c>
      <c r="AU398" s="17" t="s">
        <v>84</v>
      </c>
    </row>
    <row r="399" spans="1:51" s="14" customFormat="1" ht="12">
      <c r="A399" s="14"/>
      <c r="B399" s="244"/>
      <c r="C399" s="245"/>
      <c r="D399" s="232" t="s">
        <v>168</v>
      </c>
      <c r="E399" s="246" t="s">
        <v>1</v>
      </c>
      <c r="F399" s="247" t="s">
        <v>1044</v>
      </c>
      <c r="G399" s="245"/>
      <c r="H399" s="246" t="s">
        <v>1</v>
      </c>
      <c r="I399" s="245"/>
      <c r="J399" s="245"/>
      <c r="K399" s="245"/>
      <c r="L399" s="248"/>
      <c r="M399" s="249"/>
      <c r="N399" s="250"/>
      <c r="O399" s="250"/>
      <c r="P399" s="250"/>
      <c r="Q399" s="250"/>
      <c r="R399" s="250"/>
      <c r="S399" s="250"/>
      <c r="T399" s="251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2" t="s">
        <v>168</v>
      </c>
      <c r="AU399" s="252" t="s">
        <v>84</v>
      </c>
      <c r="AV399" s="14" t="s">
        <v>82</v>
      </c>
      <c r="AW399" s="14" t="s">
        <v>32</v>
      </c>
      <c r="AX399" s="14" t="s">
        <v>75</v>
      </c>
      <c r="AY399" s="252" t="s">
        <v>160</v>
      </c>
    </row>
    <row r="400" spans="1:51" s="13" customFormat="1" ht="12">
      <c r="A400" s="13"/>
      <c r="B400" s="230"/>
      <c r="C400" s="231"/>
      <c r="D400" s="232" t="s">
        <v>168</v>
      </c>
      <c r="E400" s="233" t="s">
        <v>1</v>
      </c>
      <c r="F400" s="234" t="s">
        <v>1045</v>
      </c>
      <c r="G400" s="231"/>
      <c r="H400" s="235">
        <v>24.24</v>
      </c>
      <c r="I400" s="231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0" t="s">
        <v>168</v>
      </c>
      <c r="AU400" s="240" t="s">
        <v>84</v>
      </c>
      <c r="AV400" s="13" t="s">
        <v>84</v>
      </c>
      <c r="AW400" s="13" t="s">
        <v>32</v>
      </c>
      <c r="AX400" s="13" t="s">
        <v>82</v>
      </c>
      <c r="AY400" s="240" t="s">
        <v>160</v>
      </c>
    </row>
    <row r="401" spans="1:65" s="2" customFormat="1" ht="16.5" customHeight="1">
      <c r="A401" s="32"/>
      <c r="B401" s="33"/>
      <c r="C401" s="218" t="s">
        <v>1046</v>
      </c>
      <c r="D401" s="218" t="s">
        <v>162</v>
      </c>
      <c r="E401" s="219" t="s">
        <v>1047</v>
      </c>
      <c r="F401" s="220" t="s">
        <v>1048</v>
      </c>
      <c r="G401" s="221" t="s">
        <v>195</v>
      </c>
      <c r="H401" s="222">
        <v>10.21</v>
      </c>
      <c r="I401" s="223">
        <v>7740</v>
      </c>
      <c r="J401" s="223">
        <f>ROUND(I401*H401,2)</f>
        <v>79025.4</v>
      </c>
      <c r="K401" s="220" t="s">
        <v>173</v>
      </c>
      <c r="L401" s="38"/>
      <c r="M401" s="224" t="s">
        <v>1</v>
      </c>
      <c r="N401" s="225" t="s">
        <v>40</v>
      </c>
      <c r="O401" s="226">
        <v>16.374</v>
      </c>
      <c r="P401" s="226">
        <f>O401*H401</f>
        <v>167.17854</v>
      </c>
      <c r="Q401" s="226">
        <v>0.12171</v>
      </c>
      <c r="R401" s="226">
        <f>Q401*H401</f>
        <v>1.2426591</v>
      </c>
      <c r="S401" s="226">
        <v>2.4</v>
      </c>
      <c r="T401" s="227">
        <f>S401*H401</f>
        <v>24.504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228" t="s">
        <v>166</v>
      </c>
      <c r="AT401" s="228" t="s">
        <v>162</v>
      </c>
      <c r="AU401" s="228" t="s">
        <v>84</v>
      </c>
      <c r="AY401" s="17" t="s">
        <v>160</v>
      </c>
      <c r="BE401" s="229">
        <f>IF(N401="základní",J401,0)</f>
        <v>79025.4</v>
      </c>
      <c r="BF401" s="229">
        <f>IF(N401="snížená",J401,0)</f>
        <v>0</v>
      </c>
      <c r="BG401" s="229">
        <f>IF(N401="zákl. přenesená",J401,0)</f>
        <v>0</v>
      </c>
      <c r="BH401" s="229">
        <f>IF(N401="sníž. přenesená",J401,0)</f>
        <v>0</v>
      </c>
      <c r="BI401" s="229">
        <f>IF(N401="nulová",J401,0)</f>
        <v>0</v>
      </c>
      <c r="BJ401" s="17" t="s">
        <v>82</v>
      </c>
      <c r="BK401" s="229">
        <f>ROUND(I401*H401,2)</f>
        <v>79025.4</v>
      </c>
      <c r="BL401" s="17" t="s">
        <v>166</v>
      </c>
      <c r="BM401" s="228" t="s">
        <v>1049</v>
      </c>
    </row>
    <row r="402" spans="1:47" s="2" customFormat="1" ht="12">
      <c r="A402" s="32"/>
      <c r="B402" s="33"/>
      <c r="C402" s="34"/>
      <c r="D402" s="232" t="s">
        <v>175</v>
      </c>
      <c r="E402" s="34"/>
      <c r="F402" s="241" t="s">
        <v>1050</v>
      </c>
      <c r="G402" s="34"/>
      <c r="H402" s="34"/>
      <c r="I402" s="34"/>
      <c r="J402" s="34"/>
      <c r="K402" s="34"/>
      <c r="L402" s="38"/>
      <c r="M402" s="242"/>
      <c r="N402" s="243"/>
      <c r="O402" s="84"/>
      <c r="P402" s="84"/>
      <c r="Q402" s="84"/>
      <c r="R402" s="84"/>
      <c r="S402" s="84"/>
      <c r="T402" s="85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T402" s="17" t="s">
        <v>175</v>
      </c>
      <c r="AU402" s="17" t="s">
        <v>84</v>
      </c>
    </row>
    <row r="403" spans="1:51" s="14" customFormat="1" ht="12">
      <c r="A403" s="14"/>
      <c r="B403" s="244"/>
      <c r="C403" s="245"/>
      <c r="D403" s="232" t="s">
        <v>168</v>
      </c>
      <c r="E403" s="246" t="s">
        <v>1</v>
      </c>
      <c r="F403" s="247" t="s">
        <v>1051</v>
      </c>
      <c r="G403" s="245"/>
      <c r="H403" s="246" t="s">
        <v>1</v>
      </c>
      <c r="I403" s="245"/>
      <c r="J403" s="245"/>
      <c r="K403" s="245"/>
      <c r="L403" s="248"/>
      <c r="M403" s="249"/>
      <c r="N403" s="250"/>
      <c r="O403" s="250"/>
      <c r="P403" s="250"/>
      <c r="Q403" s="250"/>
      <c r="R403" s="250"/>
      <c r="S403" s="250"/>
      <c r="T403" s="251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2" t="s">
        <v>168</v>
      </c>
      <c r="AU403" s="252" t="s">
        <v>84</v>
      </c>
      <c r="AV403" s="14" t="s">
        <v>82</v>
      </c>
      <c r="AW403" s="14" t="s">
        <v>32</v>
      </c>
      <c r="AX403" s="14" t="s">
        <v>75</v>
      </c>
      <c r="AY403" s="252" t="s">
        <v>160</v>
      </c>
    </row>
    <row r="404" spans="1:51" s="13" customFormat="1" ht="12">
      <c r="A404" s="13"/>
      <c r="B404" s="230"/>
      <c r="C404" s="231"/>
      <c r="D404" s="232" t="s">
        <v>168</v>
      </c>
      <c r="E404" s="233" t="s">
        <v>1</v>
      </c>
      <c r="F404" s="234" t="s">
        <v>1052</v>
      </c>
      <c r="G404" s="231"/>
      <c r="H404" s="235">
        <v>10.21</v>
      </c>
      <c r="I404" s="231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0" t="s">
        <v>168</v>
      </c>
      <c r="AU404" s="240" t="s">
        <v>84</v>
      </c>
      <c r="AV404" s="13" t="s">
        <v>84</v>
      </c>
      <c r="AW404" s="13" t="s">
        <v>32</v>
      </c>
      <c r="AX404" s="13" t="s">
        <v>82</v>
      </c>
      <c r="AY404" s="240" t="s">
        <v>160</v>
      </c>
    </row>
    <row r="405" spans="1:65" s="2" customFormat="1" ht="16.5" customHeight="1">
      <c r="A405" s="32"/>
      <c r="B405" s="33"/>
      <c r="C405" s="218" t="s">
        <v>1053</v>
      </c>
      <c r="D405" s="218" t="s">
        <v>162</v>
      </c>
      <c r="E405" s="219" t="s">
        <v>1054</v>
      </c>
      <c r="F405" s="220" t="s">
        <v>1055</v>
      </c>
      <c r="G405" s="221" t="s">
        <v>172</v>
      </c>
      <c r="H405" s="222">
        <v>10</v>
      </c>
      <c r="I405" s="223">
        <v>402</v>
      </c>
      <c r="J405" s="223">
        <f>ROUND(I405*H405,2)</f>
        <v>4020</v>
      </c>
      <c r="K405" s="220" t="s">
        <v>173</v>
      </c>
      <c r="L405" s="38"/>
      <c r="M405" s="224" t="s">
        <v>1</v>
      </c>
      <c r="N405" s="225" t="s">
        <v>40</v>
      </c>
      <c r="O405" s="226">
        <v>0.607</v>
      </c>
      <c r="P405" s="226">
        <f>O405*H405</f>
        <v>6.07</v>
      </c>
      <c r="Q405" s="226">
        <v>8E-05</v>
      </c>
      <c r="R405" s="226">
        <f>Q405*H405</f>
        <v>0.0008</v>
      </c>
      <c r="S405" s="226">
        <v>0.018</v>
      </c>
      <c r="T405" s="227">
        <f>S405*H405</f>
        <v>0.18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228" t="s">
        <v>166</v>
      </c>
      <c r="AT405" s="228" t="s">
        <v>162</v>
      </c>
      <c r="AU405" s="228" t="s">
        <v>84</v>
      </c>
      <c r="AY405" s="17" t="s">
        <v>160</v>
      </c>
      <c r="BE405" s="229">
        <f>IF(N405="základní",J405,0)</f>
        <v>4020</v>
      </c>
      <c r="BF405" s="229">
        <f>IF(N405="snížená",J405,0)</f>
        <v>0</v>
      </c>
      <c r="BG405" s="229">
        <f>IF(N405="zákl. přenesená",J405,0)</f>
        <v>0</v>
      </c>
      <c r="BH405" s="229">
        <f>IF(N405="sníž. přenesená",J405,0)</f>
        <v>0</v>
      </c>
      <c r="BI405" s="229">
        <f>IF(N405="nulová",J405,0)</f>
        <v>0</v>
      </c>
      <c r="BJ405" s="17" t="s">
        <v>82</v>
      </c>
      <c r="BK405" s="229">
        <f>ROUND(I405*H405,2)</f>
        <v>4020</v>
      </c>
      <c r="BL405" s="17" t="s">
        <v>166</v>
      </c>
      <c r="BM405" s="228" t="s">
        <v>1056</v>
      </c>
    </row>
    <row r="406" spans="1:47" s="2" customFormat="1" ht="12">
      <c r="A406" s="32"/>
      <c r="B406" s="33"/>
      <c r="C406" s="34"/>
      <c r="D406" s="232" t="s">
        <v>175</v>
      </c>
      <c r="E406" s="34"/>
      <c r="F406" s="241" t="s">
        <v>1057</v>
      </c>
      <c r="G406" s="34"/>
      <c r="H406" s="34"/>
      <c r="I406" s="34"/>
      <c r="J406" s="34"/>
      <c r="K406" s="34"/>
      <c r="L406" s="38"/>
      <c r="M406" s="242"/>
      <c r="N406" s="243"/>
      <c r="O406" s="84"/>
      <c r="P406" s="84"/>
      <c r="Q406" s="84"/>
      <c r="R406" s="84"/>
      <c r="S406" s="84"/>
      <c r="T406" s="85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T406" s="17" t="s">
        <v>175</v>
      </c>
      <c r="AU406" s="17" t="s">
        <v>84</v>
      </c>
    </row>
    <row r="407" spans="1:51" s="14" customFormat="1" ht="12">
      <c r="A407" s="14"/>
      <c r="B407" s="244"/>
      <c r="C407" s="245"/>
      <c r="D407" s="232" t="s">
        <v>168</v>
      </c>
      <c r="E407" s="246" t="s">
        <v>1</v>
      </c>
      <c r="F407" s="247" t="s">
        <v>1058</v>
      </c>
      <c r="G407" s="245"/>
      <c r="H407" s="246" t="s">
        <v>1</v>
      </c>
      <c r="I407" s="245"/>
      <c r="J407" s="245"/>
      <c r="K407" s="245"/>
      <c r="L407" s="248"/>
      <c r="M407" s="249"/>
      <c r="N407" s="250"/>
      <c r="O407" s="250"/>
      <c r="P407" s="250"/>
      <c r="Q407" s="250"/>
      <c r="R407" s="250"/>
      <c r="S407" s="250"/>
      <c r="T407" s="251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2" t="s">
        <v>168</v>
      </c>
      <c r="AU407" s="252" t="s">
        <v>84</v>
      </c>
      <c r="AV407" s="14" t="s">
        <v>82</v>
      </c>
      <c r="AW407" s="14" t="s">
        <v>32</v>
      </c>
      <c r="AX407" s="14" t="s">
        <v>75</v>
      </c>
      <c r="AY407" s="252" t="s">
        <v>160</v>
      </c>
    </row>
    <row r="408" spans="1:51" s="13" customFormat="1" ht="12">
      <c r="A408" s="13"/>
      <c r="B408" s="230"/>
      <c r="C408" s="231"/>
      <c r="D408" s="232" t="s">
        <v>168</v>
      </c>
      <c r="E408" s="233" t="s">
        <v>1</v>
      </c>
      <c r="F408" s="234" t="s">
        <v>1059</v>
      </c>
      <c r="G408" s="231"/>
      <c r="H408" s="235">
        <v>10</v>
      </c>
      <c r="I408" s="231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0" t="s">
        <v>168</v>
      </c>
      <c r="AU408" s="240" t="s">
        <v>84</v>
      </c>
      <c r="AV408" s="13" t="s">
        <v>84</v>
      </c>
      <c r="AW408" s="13" t="s">
        <v>32</v>
      </c>
      <c r="AX408" s="13" t="s">
        <v>82</v>
      </c>
      <c r="AY408" s="240" t="s">
        <v>160</v>
      </c>
    </row>
    <row r="409" spans="1:65" s="2" customFormat="1" ht="21.75" customHeight="1">
      <c r="A409" s="32"/>
      <c r="B409" s="33"/>
      <c r="C409" s="218" t="s">
        <v>1060</v>
      </c>
      <c r="D409" s="218" t="s">
        <v>162</v>
      </c>
      <c r="E409" s="219" t="s">
        <v>1061</v>
      </c>
      <c r="F409" s="220" t="s">
        <v>1062</v>
      </c>
      <c r="G409" s="221" t="s">
        <v>165</v>
      </c>
      <c r="H409" s="222">
        <v>23.936</v>
      </c>
      <c r="I409" s="223">
        <v>513</v>
      </c>
      <c r="J409" s="223">
        <f>ROUND(I409*H409,2)</f>
        <v>12279.17</v>
      </c>
      <c r="K409" s="220" t="s">
        <v>173</v>
      </c>
      <c r="L409" s="38"/>
      <c r="M409" s="224" t="s">
        <v>1</v>
      </c>
      <c r="N409" s="225" t="s">
        <v>40</v>
      </c>
      <c r="O409" s="226">
        <v>0.58</v>
      </c>
      <c r="P409" s="226">
        <f>O409*H409</f>
        <v>13.882879999999998</v>
      </c>
      <c r="Q409" s="226">
        <v>0.00276</v>
      </c>
      <c r="R409" s="226">
        <f>Q409*H409</f>
        <v>0.06606336</v>
      </c>
      <c r="S409" s="226">
        <v>0</v>
      </c>
      <c r="T409" s="227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228" t="s">
        <v>166</v>
      </c>
      <c r="AT409" s="228" t="s">
        <v>162</v>
      </c>
      <c r="AU409" s="228" t="s">
        <v>84</v>
      </c>
      <c r="AY409" s="17" t="s">
        <v>160</v>
      </c>
      <c r="BE409" s="229">
        <f>IF(N409="základní",J409,0)</f>
        <v>12279.17</v>
      </c>
      <c r="BF409" s="229">
        <f>IF(N409="snížená",J409,0)</f>
        <v>0</v>
      </c>
      <c r="BG409" s="229">
        <f>IF(N409="zákl. přenesená",J409,0)</f>
        <v>0</v>
      </c>
      <c r="BH409" s="229">
        <f>IF(N409="sníž. přenesená",J409,0)</f>
        <v>0</v>
      </c>
      <c r="BI409" s="229">
        <f>IF(N409="nulová",J409,0)</f>
        <v>0</v>
      </c>
      <c r="BJ409" s="17" t="s">
        <v>82</v>
      </c>
      <c r="BK409" s="229">
        <f>ROUND(I409*H409,2)</f>
        <v>12279.17</v>
      </c>
      <c r="BL409" s="17" t="s">
        <v>166</v>
      </c>
      <c r="BM409" s="228" t="s">
        <v>1063</v>
      </c>
    </row>
    <row r="410" spans="1:47" s="2" customFormat="1" ht="12">
      <c r="A410" s="32"/>
      <c r="B410" s="33"/>
      <c r="C410" s="34"/>
      <c r="D410" s="232" t="s">
        <v>175</v>
      </c>
      <c r="E410" s="34"/>
      <c r="F410" s="241" t="s">
        <v>1064</v>
      </c>
      <c r="G410" s="34"/>
      <c r="H410" s="34"/>
      <c r="I410" s="34"/>
      <c r="J410" s="34"/>
      <c r="K410" s="34"/>
      <c r="L410" s="38"/>
      <c r="M410" s="242"/>
      <c r="N410" s="243"/>
      <c r="O410" s="84"/>
      <c r="P410" s="84"/>
      <c r="Q410" s="84"/>
      <c r="R410" s="84"/>
      <c r="S410" s="84"/>
      <c r="T410" s="85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T410" s="17" t="s">
        <v>175</v>
      </c>
      <c r="AU410" s="17" t="s">
        <v>84</v>
      </c>
    </row>
    <row r="411" spans="1:51" s="14" customFormat="1" ht="12">
      <c r="A411" s="14"/>
      <c r="B411" s="244"/>
      <c r="C411" s="245"/>
      <c r="D411" s="232" t="s">
        <v>168</v>
      </c>
      <c r="E411" s="246" t="s">
        <v>1</v>
      </c>
      <c r="F411" s="247" t="s">
        <v>1065</v>
      </c>
      <c r="G411" s="245"/>
      <c r="H411" s="246" t="s">
        <v>1</v>
      </c>
      <c r="I411" s="245"/>
      <c r="J411" s="245"/>
      <c r="K411" s="245"/>
      <c r="L411" s="248"/>
      <c r="M411" s="249"/>
      <c r="N411" s="250"/>
      <c r="O411" s="250"/>
      <c r="P411" s="250"/>
      <c r="Q411" s="250"/>
      <c r="R411" s="250"/>
      <c r="S411" s="250"/>
      <c r="T411" s="251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2" t="s">
        <v>168</v>
      </c>
      <c r="AU411" s="252" t="s">
        <v>84</v>
      </c>
      <c r="AV411" s="14" t="s">
        <v>82</v>
      </c>
      <c r="AW411" s="14" t="s">
        <v>32</v>
      </c>
      <c r="AX411" s="14" t="s">
        <v>75</v>
      </c>
      <c r="AY411" s="252" t="s">
        <v>160</v>
      </c>
    </row>
    <row r="412" spans="1:51" s="13" customFormat="1" ht="12">
      <c r="A412" s="13"/>
      <c r="B412" s="230"/>
      <c r="C412" s="231"/>
      <c r="D412" s="232" t="s">
        <v>168</v>
      </c>
      <c r="E412" s="233" t="s">
        <v>1</v>
      </c>
      <c r="F412" s="234" t="s">
        <v>1066</v>
      </c>
      <c r="G412" s="231"/>
      <c r="H412" s="235">
        <v>23.936</v>
      </c>
      <c r="I412" s="231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0" t="s">
        <v>168</v>
      </c>
      <c r="AU412" s="240" t="s">
        <v>84</v>
      </c>
      <c r="AV412" s="13" t="s">
        <v>84</v>
      </c>
      <c r="AW412" s="13" t="s">
        <v>32</v>
      </c>
      <c r="AX412" s="13" t="s">
        <v>82</v>
      </c>
      <c r="AY412" s="240" t="s">
        <v>160</v>
      </c>
    </row>
    <row r="413" spans="1:63" s="12" customFormat="1" ht="22.8" customHeight="1">
      <c r="A413" s="12"/>
      <c r="B413" s="203"/>
      <c r="C413" s="204"/>
      <c r="D413" s="205" t="s">
        <v>74</v>
      </c>
      <c r="E413" s="216" t="s">
        <v>404</v>
      </c>
      <c r="F413" s="216" t="s">
        <v>405</v>
      </c>
      <c r="G413" s="204"/>
      <c r="H413" s="204"/>
      <c r="I413" s="204"/>
      <c r="J413" s="217">
        <f>BK413</f>
        <v>146030.66999999998</v>
      </c>
      <c r="K413" s="204"/>
      <c r="L413" s="208"/>
      <c r="M413" s="209"/>
      <c r="N413" s="210"/>
      <c r="O413" s="210"/>
      <c r="P413" s="211">
        <f>SUM(P414:P458)</f>
        <v>121.8118</v>
      </c>
      <c r="Q413" s="210"/>
      <c r="R413" s="211">
        <f>SUM(R414:R458)</f>
        <v>0</v>
      </c>
      <c r="S413" s="210"/>
      <c r="T413" s="212">
        <f>SUM(T414:T458)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13" t="s">
        <v>82</v>
      </c>
      <c r="AT413" s="214" t="s">
        <v>74</v>
      </c>
      <c r="AU413" s="214" t="s">
        <v>82</v>
      </c>
      <c r="AY413" s="213" t="s">
        <v>160</v>
      </c>
      <c r="BK413" s="215">
        <f>SUM(BK414:BK458)</f>
        <v>146030.66999999998</v>
      </c>
    </row>
    <row r="414" spans="1:65" s="2" customFormat="1" ht="33" customHeight="1">
      <c r="A414" s="32"/>
      <c r="B414" s="33"/>
      <c r="C414" s="218" t="s">
        <v>1067</v>
      </c>
      <c r="D414" s="218" t="s">
        <v>162</v>
      </c>
      <c r="E414" s="219" t="s">
        <v>1068</v>
      </c>
      <c r="F414" s="220" t="s">
        <v>1069</v>
      </c>
      <c r="G414" s="221" t="s">
        <v>265</v>
      </c>
      <c r="H414" s="222">
        <v>24.502</v>
      </c>
      <c r="I414" s="223">
        <v>650</v>
      </c>
      <c r="J414" s="223">
        <f>ROUND(I414*H414,2)</f>
        <v>15926.3</v>
      </c>
      <c r="K414" s="220" t="s">
        <v>173</v>
      </c>
      <c r="L414" s="38"/>
      <c r="M414" s="224" t="s">
        <v>1</v>
      </c>
      <c r="N414" s="225" t="s">
        <v>40</v>
      </c>
      <c r="O414" s="226">
        <v>0</v>
      </c>
      <c r="P414" s="226">
        <f>O414*H414</f>
        <v>0</v>
      </c>
      <c r="Q414" s="226">
        <v>0</v>
      </c>
      <c r="R414" s="226">
        <f>Q414*H414</f>
        <v>0</v>
      </c>
      <c r="S414" s="226">
        <v>0</v>
      </c>
      <c r="T414" s="227">
        <f>S414*H414</f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228" t="s">
        <v>166</v>
      </c>
      <c r="AT414" s="228" t="s">
        <v>162</v>
      </c>
      <c r="AU414" s="228" t="s">
        <v>84</v>
      </c>
      <c r="AY414" s="17" t="s">
        <v>160</v>
      </c>
      <c r="BE414" s="229">
        <f>IF(N414="základní",J414,0)</f>
        <v>15926.3</v>
      </c>
      <c r="BF414" s="229">
        <f>IF(N414="snížená",J414,0)</f>
        <v>0</v>
      </c>
      <c r="BG414" s="229">
        <f>IF(N414="zákl. přenesená",J414,0)</f>
        <v>0</v>
      </c>
      <c r="BH414" s="229">
        <f>IF(N414="sníž. přenesená",J414,0)</f>
        <v>0</v>
      </c>
      <c r="BI414" s="229">
        <f>IF(N414="nulová",J414,0)</f>
        <v>0</v>
      </c>
      <c r="BJ414" s="17" t="s">
        <v>82</v>
      </c>
      <c r="BK414" s="229">
        <f>ROUND(I414*H414,2)</f>
        <v>15926.3</v>
      </c>
      <c r="BL414" s="17" t="s">
        <v>166</v>
      </c>
      <c r="BM414" s="228" t="s">
        <v>1070</v>
      </c>
    </row>
    <row r="415" spans="1:47" s="2" customFormat="1" ht="12">
      <c r="A415" s="32"/>
      <c r="B415" s="33"/>
      <c r="C415" s="34"/>
      <c r="D415" s="232" t="s">
        <v>175</v>
      </c>
      <c r="E415" s="34"/>
      <c r="F415" s="241" t="s">
        <v>1071</v>
      </c>
      <c r="G415" s="34"/>
      <c r="H415" s="34"/>
      <c r="I415" s="34"/>
      <c r="J415" s="34"/>
      <c r="K415" s="34"/>
      <c r="L415" s="38"/>
      <c r="M415" s="242"/>
      <c r="N415" s="243"/>
      <c r="O415" s="84"/>
      <c r="P415" s="84"/>
      <c r="Q415" s="84"/>
      <c r="R415" s="84"/>
      <c r="S415" s="84"/>
      <c r="T415" s="85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T415" s="17" t="s">
        <v>175</v>
      </c>
      <c r="AU415" s="17" t="s">
        <v>84</v>
      </c>
    </row>
    <row r="416" spans="1:51" s="14" customFormat="1" ht="12">
      <c r="A416" s="14"/>
      <c r="B416" s="244"/>
      <c r="C416" s="245"/>
      <c r="D416" s="232" t="s">
        <v>168</v>
      </c>
      <c r="E416" s="246" t="s">
        <v>1</v>
      </c>
      <c r="F416" s="247" t="s">
        <v>1072</v>
      </c>
      <c r="G416" s="245"/>
      <c r="H416" s="246" t="s">
        <v>1</v>
      </c>
      <c r="I416" s="245"/>
      <c r="J416" s="245"/>
      <c r="K416" s="245"/>
      <c r="L416" s="248"/>
      <c r="M416" s="249"/>
      <c r="N416" s="250"/>
      <c r="O416" s="250"/>
      <c r="P416" s="250"/>
      <c r="Q416" s="250"/>
      <c r="R416" s="250"/>
      <c r="S416" s="250"/>
      <c r="T416" s="251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2" t="s">
        <v>168</v>
      </c>
      <c r="AU416" s="252" t="s">
        <v>84</v>
      </c>
      <c r="AV416" s="14" t="s">
        <v>82</v>
      </c>
      <c r="AW416" s="14" t="s">
        <v>32</v>
      </c>
      <c r="AX416" s="14" t="s">
        <v>75</v>
      </c>
      <c r="AY416" s="252" t="s">
        <v>160</v>
      </c>
    </row>
    <row r="417" spans="1:51" s="13" customFormat="1" ht="12">
      <c r="A417" s="13"/>
      <c r="B417" s="230"/>
      <c r="C417" s="231"/>
      <c r="D417" s="232" t="s">
        <v>168</v>
      </c>
      <c r="E417" s="233" t="s">
        <v>1</v>
      </c>
      <c r="F417" s="234" t="s">
        <v>1073</v>
      </c>
      <c r="G417" s="231"/>
      <c r="H417" s="235">
        <v>24.502</v>
      </c>
      <c r="I417" s="231"/>
      <c r="J417" s="231"/>
      <c r="K417" s="231"/>
      <c r="L417" s="236"/>
      <c r="M417" s="237"/>
      <c r="N417" s="238"/>
      <c r="O417" s="238"/>
      <c r="P417" s="238"/>
      <c r="Q417" s="238"/>
      <c r="R417" s="238"/>
      <c r="S417" s="238"/>
      <c r="T417" s="239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0" t="s">
        <v>168</v>
      </c>
      <c r="AU417" s="240" t="s">
        <v>84</v>
      </c>
      <c r="AV417" s="13" t="s">
        <v>84</v>
      </c>
      <c r="AW417" s="13" t="s">
        <v>32</v>
      </c>
      <c r="AX417" s="13" t="s">
        <v>82</v>
      </c>
      <c r="AY417" s="240" t="s">
        <v>160</v>
      </c>
    </row>
    <row r="418" spans="1:65" s="2" customFormat="1" ht="21.75" customHeight="1">
      <c r="A418" s="32"/>
      <c r="B418" s="33"/>
      <c r="C418" s="218" t="s">
        <v>1074</v>
      </c>
      <c r="D418" s="218" t="s">
        <v>162</v>
      </c>
      <c r="E418" s="219" t="s">
        <v>1075</v>
      </c>
      <c r="F418" s="220" t="s">
        <v>1076</v>
      </c>
      <c r="G418" s="221" t="s">
        <v>265</v>
      </c>
      <c r="H418" s="222">
        <v>43.48</v>
      </c>
      <c r="I418" s="223">
        <v>224</v>
      </c>
      <c r="J418" s="223">
        <f>ROUND(I418*H418,2)</f>
        <v>9739.52</v>
      </c>
      <c r="K418" s="220" t="s">
        <v>173</v>
      </c>
      <c r="L418" s="38"/>
      <c r="M418" s="224" t="s">
        <v>1</v>
      </c>
      <c r="N418" s="225" t="s">
        <v>40</v>
      </c>
      <c r="O418" s="226">
        <v>0.24</v>
      </c>
      <c r="P418" s="226">
        <f>O418*H418</f>
        <v>10.435199999999998</v>
      </c>
      <c r="Q418" s="226">
        <v>0</v>
      </c>
      <c r="R418" s="226">
        <f>Q418*H418</f>
        <v>0</v>
      </c>
      <c r="S418" s="226">
        <v>0</v>
      </c>
      <c r="T418" s="227">
        <f>S418*H418</f>
        <v>0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228" t="s">
        <v>166</v>
      </c>
      <c r="AT418" s="228" t="s">
        <v>162</v>
      </c>
      <c r="AU418" s="228" t="s">
        <v>84</v>
      </c>
      <c r="AY418" s="17" t="s">
        <v>160</v>
      </c>
      <c r="BE418" s="229">
        <f>IF(N418="základní",J418,0)</f>
        <v>9739.52</v>
      </c>
      <c r="BF418" s="229">
        <f>IF(N418="snížená",J418,0)</f>
        <v>0</v>
      </c>
      <c r="BG418" s="229">
        <f>IF(N418="zákl. přenesená",J418,0)</f>
        <v>0</v>
      </c>
      <c r="BH418" s="229">
        <f>IF(N418="sníž. přenesená",J418,0)</f>
        <v>0</v>
      </c>
      <c r="BI418" s="229">
        <f>IF(N418="nulová",J418,0)</f>
        <v>0</v>
      </c>
      <c r="BJ418" s="17" t="s">
        <v>82</v>
      </c>
      <c r="BK418" s="229">
        <f>ROUND(I418*H418,2)</f>
        <v>9739.52</v>
      </c>
      <c r="BL418" s="17" t="s">
        <v>166</v>
      </c>
      <c r="BM418" s="228" t="s">
        <v>1077</v>
      </c>
    </row>
    <row r="419" spans="1:47" s="2" customFormat="1" ht="12">
      <c r="A419" s="32"/>
      <c r="B419" s="33"/>
      <c r="C419" s="34"/>
      <c r="D419" s="232" t="s">
        <v>175</v>
      </c>
      <c r="E419" s="34"/>
      <c r="F419" s="241" t="s">
        <v>1078</v>
      </c>
      <c r="G419" s="34"/>
      <c r="H419" s="34"/>
      <c r="I419" s="34"/>
      <c r="J419" s="34"/>
      <c r="K419" s="34"/>
      <c r="L419" s="38"/>
      <c r="M419" s="242"/>
      <c r="N419" s="243"/>
      <c r="O419" s="84"/>
      <c r="P419" s="84"/>
      <c r="Q419" s="84"/>
      <c r="R419" s="84"/>
      <c r="S419" s="84"/>
      <c r="T419" s="85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T419" s="17" t="s">
        <v>175</v>
      </c>
      <c r="AU419" s="17" t="s">
        <v>84</v>
      </c>
    </row>
    <row r="420" spans="1:51" s="13" customFormat="1" ht="12">
      <c r="A420" s="13"/>
      <c r="B420" s="230"/>
      <c r="C420" s="231"/>
      <c r="D420" s="232" t="s">
        <v>168</v>
      </c>
      <c r="E420" s="233" t="s">
        <v>1</v>
      </c>
      <c r="F420" s="234" t="s">
        <v>1079</v>
      </c>
      <c r="G420" s="231"/>
      <c r="H420" s="235">
        <v>17.38</v>
      </c>
      <c r="I420" s="231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0" t="s">
        <v>168</v>
      </c>
      <c r="AU420" s="240" t="s">
        <v>84</v>
      </c>
      <c r="AV420" s="13" t="s">
        <v>84</v>
      </c>
      <c r="AW420" s="13" t="s">
        <v>32</v>
      </c>
      <c r="AX420" s="13" t="s">
        <v>75</v>
      </c>
      <c r="AY420" s="240" t="s">
        <v>160</v>
      </c>
    </row>
    <row r="421" spans="1:51" s="13" customFormat="1" ht="12">
      <c r="A421" s="13"/>
      <c r="B421" s="230"/>
      <c r="C421" s="231"/>
      <c r="D421" s="232" t="s">
        <v>168</v>
      </c>
      <c r="E421" s="233" t="s">
        <v>1</v>
      </c>
      <c r="F421" s="234" t="s">
        <v>1080</v>
      </c>
      <c r="G421" s="231"/>
      <c r="H421" s="235">
        <v>26.1</v>
      </c>
      <c r="I421" s="231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0" t="s">
        <v>168</v>
      </c>
      <c r="AU421" s="240" t="s">
        <v>84</v>
      </c>
      <c r="AV421" s="13" t="s">
        <v>84</v>
      </c>
      <c r="AW421" s="13" t="s">
        <v>32</v>
      </c>
      <c r="AX421" s="13" t="s">
        <v>75</v>
      </c>
      <c r="AY421" s="240" t="s">
        <v>160</v>
      </c>
    </row>
    <row r="422" spans="1:51" s="15" customFormat="1" ht="12">
      <c r="A422" s="15"/>
      <c r="B422" s="260"/>
      <c r="C422" s="261"/>
      <c r="D422" s="232" t="s">
        <v>168</v>
      </c>
      <c r="E422" s="262" t="s">
        <v>1</v>
      </c>
      <c r="F422" s="263" t="s">
        <v>433</v>
      </c>
      <c r="G422" s="261"/>
      <c r="H422" s="264">
        <v>43.48</v>
      </c>
      <c r="I422" s="261"/>
      <c r="J422" s="261"/>
      <c r="K422" s="261"/>
      <c r="L422" s="265"/>
      <c r="M422" s="266"/>
      <c r="N422" s="267"/>
      <c r="O422" s="267"/>
      <c r="P422" s="267"/>
      <c r="Q422" s="267"/>
      <c r="R422" s="267"/>
      <c r="S422" s="267"/>
      <c r="T422" s="268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69" t="s">
        <v>168</v>
      </c>
      <c r="AU422" s="269" t="s">
        <v>84</v>
      </c>
      <c r="AV422" s="15" t="s">
        <v>166</v>
      </c>
      <c r="AW422" s="15" t="s">
        <v>32</v>
      </c>
      <c r="AX422" s="15" t="s">
        <v>82</v>
      </c>
      <c r="AY422" s="269" t="s">
        <v>160</v>
      </c>
    </row>
    <row r="423" spans="1:65" s="2" customFormat="1" ht="16.5" customHeight="1">
      <c r="A423" s="32"/>
      <c r="B423" s="33"/>
      <c r="C423" s="218" t="s">
        <v>1081</v>
      </c>
      <c r="D423" s="218" t="s">
        <v>162</v>
      </c>
      <c r="E423" s="219" t="s">
        <v>1082</v>
      </c>
      <c r="F423" s="220" t="s">
        <v>1083</v>
      </c>
      <c r="G423" s="221" t="s">
        <v>265</v>
      </c>
      <c r="H423" s="222">
        <v>391.32</v>
      </c>
      <c r="I423" s="223">
        <v>13</v>
      </c>
      <c r="J423" s="223">
        <f>ROUND(I423*H423,2)</f>
        <v>5087.16</v>
      </c>
      <c r="K423" s="220" t="s">
        <v>173</v>
      </c>
      <c r="L423" s="38"/>
      <c r="M423" s="224" t="s">
        <v>1</v>
      </c>
      <c r="N423" s="225" t="s">
        <v>40</v>
      </c>
      <c r="O423" s="226">
        <v>0.004</v>
      </c>
      <c r="P423" s="226">
        <f>O423*H423</f>
        <v>1.56528</v>
      </c>
      <c r="Q423" s="226">
        <v>0</v>
      </c>
      <c r="R423" s="226">
        <f>Q423*H423</f>
        <v>0</v>
      </c>
      <c r="S423" s="226">
        <v>0</v>
      </c>
      <c r="T423" s="227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228" t="s">
        <v>166</v>
      </c>
      <c r="AT423" s="228" t="s">
        <v>162</v>
      </c>
      <c r="AU423" s="228" t="s">
        <v>84</v>
      </c>
      <c r="AY423" s="17" t="s">
        <v>160</v>
      </c>
      <c r="BE423" s="229">
        <f>IF(N423="základní",J423,0)</f>
        <v>5087.16</v>
      </c>
      <c r="BF423" s="229">
        <f>IF(N423="snížená",J423,0)</f>
        <v>0</v>
      </c>
      <c r="BG423" s="229">
        <f>IF(N423="zákl. přenesená",J423,0)</f>
        <v>0</v>
      </c>
      <c r="BH423" s="229">
        <f>IF(N423="sníž. přenesená",J423,0)</f>
        <v>0</v>
      </c>
      <c r="BI423" s="229">
        <f>IF(N423="nulová",J423,0)</f>
        <v>0</v>
      </c>
      <c r="BJ423" s="17" t="s">
        <v>82</v>
      </c>
      <c r="BK423" s="229">
        <f>ROUND(I423*H423,2)</f>
        <v>5087.16</v>
      </c>
      <c r="BL423" s="17" t="s">
        <v>166</v>
      </c>
      <c r="BM423" s="228" t="s">
        <v>1084</v>
      </c>
    </row>
    <row r="424" spans="1:47" s="2" customFormat="1" ht="12">
      <c r="A424" s="32"/>
      <c r="B424" s="33"/>
      <c r="C424" s="34"/>
      <c r="D424" s="232" t="s">
        <v>175</v>
      </c>
      <c r="E424" s="34"/>
      <c r="F424" s="241" t="s">
        <v>1085</v>
      </c>
      <c r="G424" s="34"/>
      <c r="H424" s="34"/>
      <c r="I424" s="34"/>
      <c r="J424" s="34"/>
      <c r="K424" s="34"/>
      <c r="L424" s="38"/>
      <c r="M424" s="242"/>
      <c r="N424" s="243"/>
      <c r="O424" s="84"/>
      <c r="P424" s="84"/>
      <c r="Q424" s="84"/>
      <c r="R424" s="84"/>
      <c r="S424" s="84"/>
      <c r="T424" s="85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T424" s="17" t="s">
        <v>175</v>
      </c>
      <c r="AU424" s="17" t="s">
        <v>84</v>
      </c>
    </row>
    <row r="425" spans="1:51" s="13" customFormat="1" ht="12">
      <c r="A425" s="13"/>
      <c r="B425" s="230"/>
      <c r="C425" s="231"/>
      <c r="D425" s="232" t="s">
        <v>168</v>
      </c>
      <c r="E425" s="233" t="s">
        <v>1</v>
      </c>
      <c r="F425" s="234" t="s">
        <v>1079</v>
      </c>
      <c r="G425" s="231"/>
      <c r="H425" s="235">
        <v>17.38</v>
      </c>
      <c r="I425" s="231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0" t="s">
        <v>168</v>
      </c>
      <c r="AU425" s="240" t="s">
        <v>84</v>
      </c>
      <c r="AV425" s="13" t="s">
        <v>84</v>
      </c>
      <c r="AW425" s="13" t="s">
        <v>32</v>
      </c>
      <c r="AX425" s="13" t="s">
        <v>75</v>
      </c>
      <c r="AY425" s="240" t="s">
        <v>160</v>
      </c>
    </row>
    <row r="426" spans="1:51" s="13" customFormat="1" ht="12">
      <c r="A426" s="13"/>
      <c r="B426" s="230"/>
      <c r="C426" s="231"/>
      <c r="D426" s="232" t="s">
        <v>168</v>
      </c>
      <c r="E426" s="233" t="s">
        <v>1</v>
      </c>
      <c r="F426" s="234" t="s">
        <v>1080</v>
      </c>
      <c r="G426" s="231"/>
      <c r="H426" s="235">
        <v>26.1</v>
      </c>
      <c r="I426" s="231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0" t="s">
        <v>168</v>
      </c>
      <c r="AU426" s="240" t="s">
        <v>84</v>
      </c>
      <c r="AV426" s="13" t="s">
        <v>84</v>
      </c>
      <c r="AW426" s="13" t="s">
        <v>32</v>
      </c>
      <c r="AX426" s="13" t="s">
        <v>75</v>
      </c>
      <c r="AY426" s="240" t="s">
        <v>160</v>
      </c>
    </row>
    <row r="427" spans="1:51" s="15" customFormat="1" ht="12">
      <c r="A427" s="15"/>
      <c r="B427" s="260"/>
      <c r="C427" s="261"/>
      <c r="D427" s="232" t="s">
        <v>168</v>
      </c>
      <c r="E427" s="262" t="s">
        <v>1</v>
      </c>
      <c r="F427" s="263" t="s">
        <v>433</v>
      </c>
      <c r="G427" s="261"/>
      <c r="H427" s="264">
        <v>43.48</v>
      </c>
      <c r="I427" s="261"/>
      <c r="J427" s="261"/>
      <c r="K427" s="261"/>
      <c r="L427" s="265"/>
      <c r="M427" s="266"/>
      <c r="N427" s="267"/>
      <c r="O427" s="267"/>
      <c r="P427" s="267"/>
      <c r="Q427" s="267"/>
      <c r="R427" s="267"/>
      <c r="S427" s="267"/>
      <c r="T427" s="268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69" t="s">
        <v>168</v>
      </c>
      <c r="AU427" s="269" t="s">
        <v>84</v>
      </c>
      <c r="AV427" s="15" t="s">
        <v>166</v>
      </c>
      <c r="AW427" s="15" t="s">
        <v>32</v>
      </c>
      <c r="AX427" s="15" t="s">
        <v>75</v>
      </c>
      <c r="AY427" s="269" t="s">
        <v>160</v>
      </c>
    </row>
    <row r="428" spans="1:51" s="13" customFormat="1" ht="12">
      <c r="A428" s="13"/>
      <c r="B428" s="230"/>
      <c r="C428" s="231"/>
      <c r="D428" s="232" t="s">
        <v>168</v>
      </c>
      <c r="E428" s="233" t="s">
        <v>1</v>
      </c>
      <c r="F428" s="234" t="s">
        <v>1086</v>
      </c>
      <c r="G428" s="231"/>
      <c r="H428" s="235">
        <v>391.32</v>
      </c>
      <c r="I428" s="231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0" t="s">
        <v>168</v>
      </c>
      <c r="AU428" s="240" t="s">
        <v>84</v>
      </c>
      <c r="AV428" s="13" t="s">
        <v>84</v>
      </c>
      <c r="AW428" s="13" t="s">
        <v>32</v>
      </c>
      <c r="AX428" s="13" t="s">
        <v>82</v>
      </c>
      <c r="AY428" s="240" t="s">
        <v>160</v>
      </c>
    </row>
    <row r="429" spans="1:65" s="2" customFormat="1" ht="21.75" customHeight="1">
      <c r="A429" s="32"/>
      <c r="B429" s="33"/>
      <c r="C429" s="218" t="s">
        <v>1087</v>
      </c>
      <c r="D429" s="218" t="s">
        <v>162</v>
      </c>
      <c r="E429" s="219" t="s">
        <v>1088</v>
      </c>
      <c r="F429" s="220" t="s">
        <v>1089</v>
      </c>
      <c r="G429" s="221" t="s">
        <v>265</v>
      </c>
      <c r="H429" s="222">
        <v>84.86</v>
      </c>
      <c r="I429" s="223">
        <v>414</v>
      </c>
      <c r="J429" s="223">
        <f>ROUND(I429*H429,2)</f>
        <v>35132.04</v>
      </c>
      <c r="K429" s="220" t="s">
        <v>173</v>
      </c>
      <c r="L429" s="38"/>
      <c r="M429" s="224" t="s">
        <v>1</v>
      </c>
      <c r="N429" s="225" t="s">
        <v>40</v>
      </c>
      <c r="O429" s="226">
        <v>0.5</v>
      </c>
      <c r="P429" s="226">
        <f>O429*H429</f>
        <v>42.43</v>
      </c>
      <c r="Q429" s="226">
        <v>0</v>
      </c>
      <c r="R429" s="226">
        <f>Q429*H429</f>
        <v>0</v>
      </c>
      <c r="S429" s="226">
        <v>0</v>
      </c>
      <c r="T429" s="227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228" t="s">
        <v>166</v>
      </c>
      <c r="AT429" s="228" t="s">
        <v>162</v>
      </c>
      <c r="AU429" s="228" t="s">
        <v>84</v>
      </c>
      <c r="AY429" s="17" t="s">
        <v>160</v>
      </c>
      <c r="BE429" s="229">
        <f>IF(N429="základní",J429,0)</f>
        <v>35132.04</v>
      </c>
      <c r="BF429" s="229">
        <f>IF(N429="snížená",J429,0)</f>
        <v>0</v>
      </c>
      <c r="BG429" s="229">
        <f>IF(N429="zákl. přenesená",J429,0)</f>
        <v>0</v>
      </c>
      <c r="BH429" s="229">
        <f>IF(N429="sníž. přenesená",J429,0)</f>
        <v>0</v>
      </c>
      <c r="BI429" s="229">
        <f>IF(N429="nulová",J429,0)</f>
        <v>0</v>
      </c>
      <c r="BJ429" s="17" t="s">
        <v>82</v>
      </c>
      <c r="BK429" s="229">
        <f>ROUND(I429*H429,2)</f>
        <v>35132.04</v>
      </c>
      <c r="BL429" s="17" t="s">
        <v>166</v>
      </c>
      <c r="BM429" s="228" t="s">
        <v>1090</v>
      </c>
    </row>
    <row r="430" spans="1:47" s="2" customFormat="1" ht="12">
      <c r="A430" s="32"/>
      <c r="B430" s="33"/>
      <c r="C430" s="34"/>
      <c r="D430" s="232" t="s">
        <v>175</v>
      </c>
      <c r="E430" s="34"/>
      <c r="F430" s="241" t="s">
        <v>1091</v>
      </c>
      <c r="G430" s="34"/>
      <c r="H430" s="34"/>
      <c r="I430" s="34"/>
      <c r="J430" s="34"/>
      <c r="K430" s="34"/>
      <c r="L430" s="38"/>
      <c r="M430" s="242"/>
      <c r="N430" s="243"/>
      <c r="O430" s="84"/>
      <c r="P430" s="84"/>
      <c r="Q430" s="84"/>
      <c r="R430" s="84"/>
      <c r="S430" s="84"/>
      <c r="T430" s="85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T430" s="17" t="s">
        <v>175</v>
      </c>
      <c r="AU430" s="17" t="s">
        <v>84</v>
      </c>
    </row>
    <row r="431" spans="1:51" s="13" customFormat="1" ht="12">
      <c r="A431" s="13"/>
      <c r="B431" s="230"/>
      <c r="C431" s="231"/>
      <c r="D431" s="232" t="s">
        <v>168</v>
      </c>
      <c r="E431" s="233" t="s">
        <v>1</v>
      </c>
      <c r="F431" s="234" t="s">
        <v>1092</v>
      </c>
      <c r="G431" s="231"/>
      <c r="H431" s="235">
        <v>60.358</v>
      </c>
      <c r="I431" s="231"/>
      <c r="J431" s="231"/>
      <c r="K431" s="231"/>
      <c r="L431" s="236"/>
      <c r="M431" s="237"/>
      <c r="N431" s="238"/>
      <c r="O431" s="238"/>
      <c r="P431" s="238"/>
      <c r="Q431" s="238"/>
      <c r="R431" s="238"/>
      <c r="S431" s="238"/>
      <c r="T431" s="239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0" t="s">
        <v>168</v>
      </c>
      <c r="AU431" s="240" t="s">
        <v>84</v>
      </c>
      <c r="AV431" s="13" t="s">
        <v>84</v>
      </c>
      <c r="AW431" s="13" t="s">
        <v>32</v>
      </c>
      <c r="AX431" s="13" t="s">
        <v>75</v>
      </c>
      <c r="AY431" s="240" t="s">
        <v>160</v>
      </c>
    </row>
    <row r="432" spans="1:51" s="13" customFormat="1" ht="12">
      <c r="A432" s="13"/>
      <c r="B432" s="230"/>
      <c r="C432" s="231"/>
      <c r="D432" s="232" t="s">
        <v>168</v>
      </c>
      <c r="E432" s="233" t="s">
        <v>1</v>
      </c>
      <c r="F432" s="234" t="s">
        <v>1093</v>
      </c>
      <c r="G432" s="231"/>
      <c r="H432" s="235">
        <v>24.502</v>
      </c>
      <c r="I432" s="231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0" t="s">
        <v>168</v>
      </c>
      <c r="AU432" s="240" t="s">
        <v>84</v>
      </c>
      <c r="AV432" s="13" t="s">
        <v>84</v>
      </c>
      <c r="AW432" s="13" t="s">
        <v>32</v>
      </c>
      <c r="AX432" s="13" t="s">
        <v>75</v>
      </c>
      <c r="AY432" s="240" t="s">
        <v>160</v>
      </c>
    </row>
    <row r="433" spans="1:51" s="15" customFormat="1" ht="12">
      <c r="A433" s="15"/>
      <c r="B433" s="260"/>
      <c r="C433" s="261"/>
      <c r="D433" s="232" t="s">
        <v>168</v>
      </c>
      <c r="E433" s="262" t="s">
        <v>1</v>
      </c>
      <c r="F433" s="263" t="s">
        <v>433</v>
      </c>
      <c r="G433" s="261"/>
      <c r="H433" s="264">
        <v>84.86</v>
      </c>
      <c r="I433" s="261"/>
      <c r="J433" s="261"/>
      <c r="K433" s="261"/>
      <c r="L433" s="265"/>
      <c r="M433" s="266"/>
      <c r="N433" s="267"/>
      <c r="O433" s="267"/>
      <c r="P433" s="267"/>
      <c r="Q433" s="267"/>
      <c r="R433" s="267"/>
      <c r="S433" s="267"/>
      <c r="T433" s="268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69" t="s">
        <v>168</v>
      </c>
      <c r="AU433" s="269" t="s">
        <v>84</v>
      </c>
      <c r="AV433" s="15" t="s">
        <v>166</v>
      </c>
      <c r="AW433" s="15" t="s">
        <v>32</v>
      </c>
      <c r="AX433" s="15" t="s">
        <v>82</v>
      </c>
      <c r="AY433" s="269" t="s">
        <v>160</v>
      </c>
    </row>
    <row r="434" spans="1:65" s="2" customFormat="1" ht="21.75" customHeight="1">
      <c r="A434" s="32"/>
      <c r="B434" s="33"/>
      <c r="C434" s="218" t="s">
        <v>1094</v>
      </c>
      <c r="D434" s="218" t="s">
        <v>162</v>
      </c>
      <c r="E434" s="219" t="s">
        <v>1095</v>
      </c>
      <c r="F434" s="220" t="s">
        <v>1096</v>
      </c>
      <c r="G434" s="221" t="s">
        <v>265</v>
      </c>
      <c r="H434" s="222">
        <v>763.74</v>
      </c>
      <c r="I434" s="223">
        <v>29.1</v>
      </c>
      <c r="J434" s="223">
        <f>ROUND(I434*H434,2)</f>
        <v>22224.83</v>
      </c>
      <c r="K434" s="220" t="s">
        <v>173</v>
      </c>
      <c r="L434" s="38"/>
      <c r="M434" s="224" t="s">
        <v>1</v>
      </c>
      <c r="N434" s="225" t="s">
        <v>40</v>
      </c>
      <c r="O434" s="226">
        <v>0.008</v>
      </c>
      <c r="P434" s="226">
        <f>O434*H434</f>
        <v>6.10992</v>
      </c>
      <c r="Q434" s="226">
        <v>0</v>
      </c>
      <c r="R434" s="226">
        <f>Q434*H434</f>
        <v>0</v>
      </c>
      <c r="S434" s="226">
        <v>0</v>
      </c>
      <c r="T434" s="227">
        <f>S434*H434</f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228" t="s">
        <v>166</v>
      </c>
      <c r="AT434" s="228" t="s">
        <v>162</v>
      </c>
      <c r="AU434" s="228" t="s">
        <v>84</v>
      </c>
      <c r="AY434" s="17" t="s">
        <v>160</v>
      </c>
      <c r="BE434" s="229">
        <f>IF(N434="základní",J434,0)</f>
        <v>22224.83</v>
      </c>
      <c r="BF434" s="229">
        <f>IF(N434="snížená",J434,0)</f>
        <v>0</v>
      </c>
      <c r="BG434" s="229">
        <f>IF(N434="zákl. přenesená",J434,0)</f>
        <v>0</v>
      </c>
      <c r="BH434" s="229">
        <f>IF(N434="sníž. přenesená",J434,0)</f>
        <v>0</v>
      </c>
      <c r="BI434" s="229">
        <f>IF(N434="nulová",J434,0)</f>
        <v>0</v>
      </c>
      <c r="BJ434" s="17" t="s">
        <v>82</v>
      </c>
      <c r="BK434" s="229">
        <f>ROUND(I434*H434,2)</f>
        <v>22224.83</v>
      </c>
      <c r="BL434" s="17" t="s">
        <v>166</v>
      </c>
      <c r="BM434" s="228" t="s">
        <v>1097</v>
      </c>
    </row>
    <row r="435" spans="1:47" s="2" customFormat="1" ht="12">
      <c r="A435" s="32"/>
      <c r="B435" s="33"/>
      <c r="C435" s="34"/>
      <c r="D435" s="232" t="s">
        <v>175</v>
      </c>
      <c r="E435" s="34"/>
      <c r="F435" s="241" t="s">
        <v>1098</v>
      </c>
      <c r="G435" s="34"/>
      <c r="H435" s="34"/>
      <c r="I435" s="34"/>
      <c r="J435" s="34"/>
      <c r="K435" s="34"/>
      <c r="L435" s="38"/>
      <c r="M435" s="242"/>
      <c r="N435" s="243"/>
      <c r="O435" s="84"/>
      <c r="P435" s="84"/>
      <c r="Q435" s="84"/>
      <c r="R435" s="84"/>
      <c r="S435" s="84"/>
      <c r="T435" s="85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T435" s="17" t="s">
        <v>175</v>
      </c>
      <c r="AU435" s="17" t="s">
        <v>84</v>
      </c>
    </row>
    <row r="436" spans="1:51" s="13" customFormat="1" ht="12">
      <c r="A436" s="13"/>
      <c r="B436" s="230"/>
      <c r="C436" s="231"/>
      <c r="D436" s="232" t="s">
        <v>168</v>
      </c>
      <c r="E436" s="233" t="s">
        <v>1</v>
      </c>
      <c r="F436" s="234" t="s">
        <v>1092</v>
      </c>
      <c r="G436" s="231"/>
      <c r="H436" s="235">
        <v>60.358</v>
      </c>
      <c r="I436" s="231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0" t="s">
        <v>168</v>
      </c>
      <c r="AU436" s="240" t="s">
        <v>84</v>
      </c>
      <c r="AV436" s="13" t="s">
        <v>84</v>
      </c>
      <c r="AW436" s="13" t="s">
        <v>32</v>
      </c>
      <c r="AX436" s="13" t="s">
        <v>75</v>
      </c>
      <c r="AY436" s="240" t="s">
        <v>160</v>
      </c>
    </row>
    <row r="437" spans="1:51" s="13" customFormat="1" ht="12">
      <c r="A437" s="13"/>
      <c r="B437" s="230"/>
      <c r="C437" s="231"/>
      <c r="D437" s="232" t="s">
        <v>168</v>
      </c>
      <c r="E437" s="233" t="s">
        <v>1</v>
      </c>
      <c r="F437" s="234" t="s">
        <v>1093</v>
      </c>
      <c r="G437" s="231"/>
      <c r="H437" s="235">
        <v>24.502</v>
      </c>
      <c r="I437" s="231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0" t="s">
        <v>168</v>
      </c>
      <c r="AU437" s="240" t="s">
        <v>84</v>
      </c>
      <c r="AV437" s="13" t="s">
        <v>84</v>
      </c>
      <c r="AW437" s="13" t="s">
        <v>32</v>
      </c>
      <c r="AX437" s="13" t="s">
        <v>75</v>
      </c>
      <c r="AY437" s="240" t="s">
        <v>160</v>
      </c>
    </row>
    <row r="438" spans="1:51" s="15" customFormat="1" ht="12">
      <c r="A438" s="15"/>
      <c r="B438" s="260"/>
      <c r="C438" s="261"/>
      <c r="D438" s="232" t="s">
        <v>168</v>
      </c>
      <c r="E438" s="262" t="s">
        <v>1</v>
      </c>
      <c r="F438" s="263" t="s">
        <v>433</v>
      </c>
      <c r="G438" s="261"/>
      <c r="H438" s="264">
        <v>84.86</v>
      </c>
      <c r="I438" s="261"/>
      <c r="J438" s="261"/>
      <c r="K438" s="261"/>
      <c r="L438" s="265"/>
      <c r="M438" s="266"/>
      <c r="N438" s="267"/>
      <c r="O438" s="267"/>
      <c r="P438" s="267"/>
      <c r="Q438" s="267"/>
      <c r="R438" s="267"/>
      <c r="S438" s="267"/>
      <c r="T438" s="268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69" t="s">
        <v>168</v>
      </c>
      <c r="AU438" s="269" t="s">
        <v>84</v>
      </c>
      <c r="AV438" s="15" t="s">
        <v>166</v>
      </c>
      <c r="AW438" s="15" t="s">
        <v>32</v>
      </c>
      <c r="AX438" s="15" t="s">
        <v>75</v>
      </c>
      <c r="AY438" s="269" t="s">
        <v>160</v>
      </c>
    </row>
    <row r="439" spans="1:51" s="13" customFormat="1" ht="12">
      <c r="A439" s="13"/>
      <c r="B439" s="230"/>
      <c r="C439" s="231"/>
      <c r="D439" s="232" t="s">
        <v>168</v>
      </c>
      <c r="E439" s="233" t="s">
        <v>1</v>
      </c>
      <c r="F439" s="234" t="s">
        <v>1099</v>
      </c>
      <c r="G439" s="231"/>
      <c r="H439" s="235">
        <v>763.74</v>
      </c>
      <c r="I439" s="231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0" t="s">
        <v>168</v>
      </c>
      <c r="AU439" s="240" t="s">
        <v>84</v>
      </c>
      <c r="AV439" s="13" t="s">
        <v>84</v>
      </c>
      <c r="AW439" s="13" t="s">
        <v>32</v>
      </c>
      <c r="AX439" s="13" t="s">
        <v>82</v>
      </c>
      <c r="AY439" s="240" t="s">
        <v>160</v>
      </c>
    </row>
    <row r="440" spans="1:65" s="2" customFormat="1" ht="21.75" customHeight="1">
      <c r="A440" s="32"/>
      <c r="B440" s="33"/>
      <c r="C440" s="218" t="s">
        <v>1100</v>
      </c>
      <c r="D440" s="218" t="s">
        <v>162</v>
      </c>
      <c r="E440" s="219" t="s">
        <v>1101</v>
      </c>
      <c r="F440" s="220" t="s">
        <v>1102</v>
      </c>
      <c r="G440" s="221" t="s">
        <v>265</v>
      </c>
      <c r="H440" s="222">
        <v>43.48</v>
      </c>
      <c r="I440" s="223">
        <v>117</v>
      </c>
      <c r="J440" s="223">
        <f>ROUND(I440*H440,2)</f>
        <v>5087.16</v>
      </c>
      <c r="K440" s="220" t="s">
        <v>173</v>
      </c>
      <c r="L440" s="38"/>
      <c r="M440" s="224" t="s">
        <v>1</v>
      </c>
      <c r="N440" s="225" t="s">
        <v>40</v>
      </c>
      <c r="O440" s="226">
        <v>0.164</v>
      </c>
      <c r="P440" s="226">
        <f>O440*H440</f>
        <v>7.13072</v>
      </c>
      <c r="Q440" s="226">
        <v>0</v>
      </c>
      <c r="R440" s="226">
        <f>Q440*H440</f>
        <v>0</v>
      </c>
      <c r="S440" s="226">
        <v>0</v>
      </c>
      <c r="T440" s="227">
        <f>S440*H440</f>
        <v>0</v>
      </c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R440" s="228" t="s">
        <v>166</v>
      </c>
      <c r="AT440" s="228" t="s">
        <v>162</v>
      </c>
      <c r="AU440" s="228" t="s">
        <v>84</v>
      </c>
      <c r="AY440" s="17" t="s">
        <v>160</v>
      </c>
      <c r="BE440" s="229">
        <f>IF(N440="základní",J440,0)</f>
        <v>5087.16</v>
      </c>
      <c r="BF440" s="229">
        <f>IF(N440="snížená",J440,0)</f>
        <v>0</v>
      </c>
      <c r="BG440" s="229">
        <f>IF(N440="zákl. přenesená",J440,0)</f>
        <v>0</v>
      </c>
      <c r="BH440" s="229">
        <f>IF(N440="sníž. přenesená",J440,0)</f>
        <v>0</v>
      </c>
      <c r="BI440" s="229">
        <f>IF(N440="nulová",J440,0)</f>
        <v>0</v>
      </c>
      <c r="BJ440" s="17" t="s">
        <v>82</v>
      </c>
      <c r="BK440" s="229">
        <f>ROUND(I440*H440,2)</f>
        <v>5087.16</v>
      </c>
      <c r="BL440" s="17" t="s">
        <v>166</v>
      </c>
      <c r="BM440" s="228" t="s">
        <v>1103</v>
      </c>
    </row>
    <row r="441" spans="1:47" s="2" customFormat="1" ht="12">
      <c r="A441" s="32"/>
      <c r="B441" s="33"/>
      <c r="C441" s="34"/>
      <c r="D441" s="232" t="s">
        <v>175</v>
      </c>
      <c r="E441" s="34"/>
      <c r="F441" s="241" t="s">
        <v>1104</v>
      </c>
      <c r="G441" s="34"/>
      <c r="H441" s="34"/>
      <c r="I441" s="34"/>
      <c r="J441" s="34"/>
      <c r="K441" s="34"/>
      <c r="L441" s="38"/>
      <c r="M441" s="242"/>
      <c r="N441" s="243"/>
      <c r="O441" s="84"/>
      <c r="P441" s="84"/>
      <c r="Q441" s="84"/>
      <c r="R441" s="84"/>
      <c r="S441" s="84"/>
      <c r="T441" s="85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T441" s="17" t="s">
        <v>175</v>
      </c>
      <c r="AU441" s="17" t="s">
        <v>84</v>
      </c>
    </row>
    <row r="442" spans="1:51" s="13" customFormat="1" ht="12">
      <c r="A442" s="13"/>
      <c r="B442" s="230"/>
      <c r="C442" s="231"/>
      <c r="D442" s="232" t="s">
        <v>168</v>
      </c>
      <c r="E442" s="233" t="s">
        <v>1</v>
      </c>
      <c r="F442" s="234" t="s">
        <v>1079</v>
      </c>
      <c r="G442" s="231"/>
      <c r="H442" s="235">
        <v>17.38</v>
      </c>
      <c r="I442" s="231"/>
      <c r="J442" s="231"/>
      <c r="K442" s="231"/>
      <c r="L442" s="236"/>
      <c r="M442" s="237"/>
      <c r="N442" s="238"/>
      <c r="O442" s="238"/>
      <c r="P442" s="238"/>
      <c r="Q442" s="238"/>
      <c r="R442" s="238"/>
      <c r="S442" s="238"/>
      <c r="T442" s="239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0" t="s">
        <v>168</v>
      </c>
      <c r="AU442" s="240" t="s">
        <v>84</v>
      </c>
      <c r="AV442" s="13" t="s">
        <v>84</v>
      </c>
      <c r="AW442" s="13" t="s">
        <v>32</v>
      </c>
      <c r="AX442" s="13" t="s">
        <v>75</v>
      </c>
      <c r="AY442" s="240" t="s">
        <v>160</v>
      </c>
    </row>
    <row r="443" spans="1:51" s="13" customFormat="1" ht="12">
      <c r="A443" s="13"/>
      <c r="B443" s="230"/>
      <c r="C443" s="231"/>
      <c r="D443" s="232" t="s">
        <v>168</v>
      </c>
      <c r="E443" s="233" t="s">
        <v>1</v>
      </c>
      <c r="F443" s="234" t="s">
        <v>1080</v>
      </c>
      <c r="G443" s="231"/>
      <c r="H443" s="235">
        <v>26.1</v>
      </c>
      <c r="I443" s="231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0" t="s">
        <v>168</v>
      </c>
      <c r="AU443" s="240" t="s">
        <v>84</v>
      </c>
      <c r="AV443" s="13" t="s">
        <v>84</v>
      </c>
      <c r="AW443" s="13" t="s">
        <v>32</v>
      </c>
      <c r="AX443" s="13" t="s">
        <v>75</v>
      </c>
      <c r="AY443" s="240" t="s">
        <v>160</v>
      </c>
    </row>
    <row r="444" spans="1:51" s="15" customFormat="1" ht="12">
      <c r="A444" s="15"/>
      <c r="B444" s="260"/>
      <c r="C444" s="261"/>
      <c r="D444" s="232" t="s">
        <v>168</v>
      </c>
      <c r="E444" s="262" t="s">
        <v>1</v>
      </c>
      <c r="F444" s="263" t="s">
        <v>433</v>
      </c>
      <c r="G444" s="261"/>
      <c r="H444" s="264">
        <v>43.48</v>
      </c>
      <c r="I444" s="261"/>
      <c r="J444" s="261"/>
      <c r="K444" s="261"/>
      <c r="L444" s="265"/>
      <c r="M444" s="266"/>
      <c r="N444" s="267"/>
      <c r="O444" s="267"/>
      <c r="P444" s="267"/>
      <c r="Q444" s="267"/>
      <c r="R444" s="267"/>
      <c r="S444" s="267"/>
      <c r="T444" s="268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69" t="s">
        <v>168</v>
      </c>
      <c r="AU444" s="269" t="s">
        <v>84</v>
      </c>
      <c r="AV444" s="15" t="s">
        <v>166</v>
      </c>
      <c r="AW444" s="15" t="s">
        <v>32</v>
      </c>
      <c r="AX444" s="15" t="s">
        <v>82</v>
      </c>
      <c r="AY444" s="269" t="s">
        <v>160</v>
      </c>
    </row>
    <row r="445" spans="1:65" s="2" customFormat="1" ht="21.75" customHeight="1">
      <c r="A445" s="32"/>
      <c r="B445" s="33"/>
      <c r="C445" s="218" t="s">
        <v>1105</v>
      </c>
      <c r="D445" s="218" t="s">
        <v>162</v>
      </c>
      <c r="E445" s="219" t="s">
        <v>1106</v>
      </c>
      <c r="F445" s="220" t="s">
        <v>1107</v>
      </c>
      <c r="G445" s="221" t="s">
        <v>265</v>
      </c>
      <c r="H445" s="222">
        <v>84.86</v>
      </c>
      <c r="I445" s="223">
        <v>439</v>
      </c>
      <c r="J445" s="223">
        <f>ROUND(I445*H445,2)</f>
        <v>37253.54</v>
      </c>
      <c r="K445" s="220" t="s">
        <v>173</v>
      </c>
      <c r="L445" s="38"/>
      <c r="M445" s="224" t="s">
        <v>1</v>
      </c>
      <c r="N445" s="225" t="s">
        <v>40</v>
      </c>
      <c r="O445" s="226">
        <v>0.638</v>
      </c>
      <c r="P445" s="226">
        <f>O445*H445</f>
        <v>54.14068</v>
      </c>
      <c r="Q445" s="226">
        <v>0</v>
      </c>
      <c r="R445" s="226">
        <f>Q445*H445</f>
        <v>0</v>
      </c>
      <c r="S445" s="226">
        <v>0</v>
      </c>
      <c r="T445" s="227">
        <f>S445*H445</f>
        <v>0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228" t="s">
        <v>166</v>
      </c>
      <c r="AT445" s="228" t="s">
        <v>162</v>
      </c>
      <c r="AU445" s="228" t="s">
        <v>84</v>
      </c>
      <c r="AY445" s="17" t="s">
        <v>160</v>
      </c>
      <c r="BE445" s="229">
        <f>IF(N445="základní",J445,0)</f>
        <v>37253.54</v>
      </c>
      <c r="BF445" s="229">
        <f>IF(N445="snížená",J445,0)</f>
        <v>0</v>
      </c>
      <c r="BG445" s="229">
        <f>IF(N445="zákl. přenesená",J445,0)</f>
        <v>0</v>
      </c>
      <c r="BH445" s="229">
        <f>IF(N445="sníž. přenesená",J445,0)</f>
        <v>0</v>
      </c>
      <c r="BI445" s="229">
        <f>IF(N445="nulová",J445,0)</f>
        <v>0</v>
      </c>
      <c r="BJ445" s="17" t="s">
        <v>82</v>
      </c>
      <c r="BK445" s="229">
        <f>ROUND(I445*H445,2)</f>
        <v>37253.54</v>
      </c>
      <c r="BL445" s="17" t="s">
        <v>166</v>
      </c>
      <c r="BM445" s="228" t="s">
        <v>1108</v>
      </c>
    </row>
    <row r="446" spans="1:47" s="2" customFormat="1" ht="12">
      <c r="A446" s="32"/>
      <c r="B446" s="33"/>
      <c r="C446" s="34"/>
      <c r="D446" s="232" t="s">
        <v>175</v>
      </c>
      <c r="E446" s="34"/>
      <c r="F446" s="241" t="s">
        <v>1109</v>
      </c>
      <c r="G446" s="34"/>
      <c r="H446" s="34"/>
      <c r="I446" s="34"/>
      <c r="J446" s="34"/>
      <c r="K446" s="34"/>
      <c r="L446" s="38"/>
      <c r="M446" s="242"/>
      <c r="N446" s="243"/>
      <c r="O446" s="84"/>
      <c r="P446" s="84"/>
      <c r="Q446" s="84"/>
      <c r="R446" s="84"/>
      <c r="S446" s="84"/>
      <c r="T446" s="85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T446" s="17" t="s">
        <v>175</v>
      </c>
      <c r="AU446" s="17" t="s">
        <v>84</v>
      </c>
    </row>
    <row r="447" spans="1:51" s="13" customFormat="1" ht="12">
      <c r="A447" s="13"/>
      <c r="B447" s="230"/>
      <c r="C447" s="231"/>
      <c r="D447" s="232" t="s">
        <v>168</v>
      </c>
      <c r="E447" s="233" t="s">
        <v>1</v>
      </c>
      <c r="F447" s="234" t="s">
        <v>1092</v>
      </c>
      <c r="G447" s="231"/>
      <c r="H447" s="235">
        <v>60.358</v>
      </c>
      <c r="I447" s="231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0" t="s">
        <v>168</v>
      </c>
      <c r="AU447" s="240" t="s">
        <v>84</v>
      </c>
      <c r="AV447" s="13" t="s">
        <v>84</v>
      </c>
      <c r="AW447" s="13" t="s">
        <v>32</v>
      </c>
      <c r="AX447" s="13" t="s">
        <v>75</v>
      </c>
      <c r="AY447" s="240" t="s">
        <v>160</v>
      </c>
    </row>
    <row r="448" spans="1:51" s="13" customFormat="1" ht="12">
      <c r="A448" s="13"/>
      <c r="B448" s="230"/>
      <c r="C448" s="231"/>
      <c r="D448" s="232" t="s">
        <v>168</v>
      </c>
      <c r="E448" s="233" t="s">
        <v>1</v>
      </c>
      <c r="F448" s="234" t="s">
        <v>1093</v>
      </c>
      <c r="G448" s="231"/>
      <c r="H448" s="235">
        <v>24.502</v>
      </c>
      <c r="I448" s="231"/>
      <c r="J448" s="231"/>
      <c r="K448" s="231"/>
      <c r="L448" s="236"/>
      <c r="M448" s="237"/>
      <c r="N448" s="238"/>
      <c r="O448" s="238"/>
      <c r="P448" s="238"/>
      <c r="Q448" s="238"/>
      <c r="R448" s="238"/>
      <c r="S448" s="238"/>
      <c r="T448" s="23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0" t="s">
        <v>168</v>
      </c>
      <c r="AU448" s="240" t="s">
        <v>84</v>
      </c>
      <c r="AV448" s="13" t="s">
        <v>84</v>
      </c>
      <c r="AW448" s="13" t="s">
        <v>32</v>
      </c>
      <c r="AX448" s="13" t="s">
        <v>75</v>
      </c>
      <c r="AY448" s="240" t="s">
        <v>160</v>
      </c>
    </row>
    <row r="449" spans="1:51" s="15" customFormat="1" ht="12">
      <c r="A449" s="15"/>
      <c r="B449" s="260"/>
      <c r="C449" s="261"/>
      <c r="D449" s="232" t="s">
        <v>168</v>
      </c>
      <c r="E449" s="262" t="s">
        <v>1</v>
      </c>
      <c r="F449" s="263" t="s">
        <v>433</v>
      </c>
      <c r="G449" s="261"/>
      <c r="H449" s="264">
        <v>84.86</v>
      </c>
      <c r="I449" s="261"/>
      <c r="J449" s="261"/>
      <c r="K449" s="261"/>
      <c r="L449" s="265"/>
      <c r="M449" s="266"/>
      <c r="N449" s="267"/>
      <c r="O449" s="267"/>
      <c r="P449" s="267"/>
      <c r="Q449" s="267"/>
      <c r="R449" s="267"/>
      <c r="S449" s="267"/>
      <c r="T449" s="268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69" t="s">
        <v>168</v>
      </c>
      <c r="AU449" s="269" t="s">
        <v>84</v>
      </c>
      <c r="AV449" s="15" t="s">
        <v>166</v>
      </c>
      <c r="AW449" s="15" t="s">
        <v>32</v>
      </c>
      <c r="AX449" s="15" t="s">
        <v>82</v>
      </c>
      <c r="AY449" s="269" t="s">
        <v>160</v>
      </c>
    </row>
    <row r="450" spans="1:65" s="2" customFormat="1" ht="21.75" customHeight="1">
      <c r="A450" s="32"/>
      <c r="B450" s="33"/>
      <c r="C450" s="218" t="s">
        <v>1110</v>
      </c>
      <c r="D450" s="218" t="s">
        <v>162</v>
      </c>
      <c r="E450" s="219" t="s">
        <v>1111</v>
      </c>
      <c r="F450" s="220" t="s">
        <v>1112</v>
      </c>
      <c r="G450" s="221" t="s">
        <v>265</v>
      </c>
      <c r="H450" s="222">
        <v>17.38</v>
      </c>
      <c r="I450" s="223">
        <v>200</v>
      </c>
      <c r="J450" s="223">
        <f>ROUND(I450*H450,2)</f>
        <v>3476</v>
      </c>
      <c r="K450" s="220" t="s">
        <v>173</v>
      </c>
      <c r="L450" s="38"/>
      <c r="M450" s="224" t="s">
        <v>1</v>
      </c>
      <c r="N450" s="225" t="s">
        <v>40</v>
      </c>
      <c r="O450" s="226">
        <v>0</v>
      </c>
      <c r="P450" s="226">
        <f>O450*H450</f>
        <v>0</v>
      </c>
      <c r="Q450" s="226">
        <v>0</v>
      </c>
      <c r="R450" s="226">
        <f>Q450*H450</f>
        <v>0</v>
      </c>
      <c r="S450" s="226">
        <v>0</v>
      </c>
      <c r="T450" s="227">
        <f>S450*H450</f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228" t="s">
        <v>166</v>
      </c>
      <c r="AT450" s="228" t="s">
        <v>162</v>
      </c>
      <c r="AU450" s="228" t="s">
        <v>84</v>
      </c>
      <c r="AY450" s="17" t="s">
        <v>160</v>
      </c>
      <c r="BE450" s="229">
        <f>IF(N450="základní",J450,0)</f>
        <v>3476</v>
      </c>
      <c r="BF450" s="229">
        <f>IF(N450="snížená",J450,0)</f>
        <v>0</v>
      </c>
      <c r="BG450" s="229">
        <f>IF(N450="zákl. přenesená",J450,0)</f>
        <v>0</v>
      </c>
      <c r="BH450" s="229">
        <f>IF(N450="sníž. přenesená",J450,0)</f>
        <v>0</v>
      </c>
      <c r="BI450" s="229">
        <f>IF(N450="nulová",J450,0)</f>
        <v>0</v>
      </c>
      <c r="BJ450" s="17" t="s">
        <v>82</v>
      </c>
      <c r="BK450" s="229">
        <f>ROUND(I450*H450,2)</f>
        <v>3476</v>
      </c>
      <c r="BL450" s="17" t="s">
        <v>166</v>
      </c>
      <c r="BM450" s="228" t="s">
        <v>1113</v>
      </c>
    </row>
    <row r="451" spans="1:47" s="2" customFormat="1" ht="12">
      <c r="A451" s="32"/>
      <c r="B451" s="33"/>
      <c r="C451" s="34"/>
      <c r="D451" s="232" t="s">
        <v>175</v>
      </c>
      <c r="E451" s="34"/>
      <c r="F451" s="241" t="s">
        <v>1114</v>
      </c>
      <c r="G451" s="34"/>
      <c r="H451" s="34"/>
      <c r="I451" s="34"/>
      <c r="J451" s="34"/>
      <c r="K451" s="34"/>
      <c r="L451" s="38"/>
      <c r="M451" s="242"/>
      <c r="N451" s="243"/>
      <c r="O451" s="84"/>
      <c r="P451" s="84"/>
      <c r="Q451" s="84"/>
      <c r="R451" s="84"/>
      <c r="S451" s="84"/>
      <c r="T451" s="85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T451" s="17" t="s">
        <v>175</v>
      </c>
      <c r="AU451" s="17" t="s">
        <v>84</v>
      </c>
    </row>
    <row r="452" spans="1:51" s="14" customFormat="1" ht="12">
      <c r="A452" s="14"/>
      <c r="B452" s="244"/>
      <c r="C452" s="245"/>
      <c r="D452" s="232" t="s">
        <v>168</v>
      </c>
      <c r="E452" s="246" t="s">
        <v>1</v>
      </c>
      <c r="F452" s="247" t="s">
        <v>1115</v>
      </c>
      <c r="G452" s="245"/>
      <c r="H452" s="246" t="s">
        <v>1</v>
      </c>
      <c r="I452" s="245"/>
      <c r="J452" s="245"/>
      <c r="K452" s="245"/>
      <c r="L452" s="248"/>
      <c r="M452" s="249"/>
      <c r="N452" s="250"/>
      <c r="O452" s="250"/>
      <c r="P452" s="250"/>
      <c r="Q452" s="250"/>
      <c r="R452" s="250"/>
      <c r="S452" s="250"/>
      <c r="T452" s="251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2" t="s">
        <v>168</v>
      </c>
      <c r="AU452" s="252" t="s">
        <v>84</v>
      </c>
      <c r="AV452" s="14" t="s">
        <v>82</v>
      </c>
      <c r="AW452" s="14" t="s">
        <v>32</v>
      </c>
      <c r="AX452" s="14" t="s">
        <v>75</v>
      </c>
      <c r="AY452" s="252" t="s">
        <v>160</v>
      </c>
    </row>
    <row r="453" spans="1:51" s="13" customFormat="1" ht="12">
      <c r="A453" s="13"/>
      <c r="B453" s="230"/>
      <c r="C453" s="231"/>
      <c r="D453" s="232" t="s">
        <v>168</v>
      </c>
      <c r="E453" s="233" t="s">
        <v>1</v>
      </c>
      <c r="F453" s="234" t="s">
        <v>1116</v>
      </c>
      <c r="G453" s="231"/>
      <c r="H453" s="235">
        <v>17.38</v>
      </c>
      <c r="I453" s="231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0" t="s">
        <v>168</v>
      </c>
      <c r="AU453" s="240" t="s">
        <v>84</v>
      </c>
      <c r="AV453" s="13" t="s">
        <v>84</v>
      </c>
      <c r="AW453" s="13" t="s">
        <v>32</v>
      </c>
      <c r="AX453" s="13" t="s">
        <v>82</v>
      </c>
      <c r="AY453" s="240" t="s">
        <v>160</v>
      </c>
    </row>
    <row r="454" spans="1:65" s="2" customFormat="1" ht="21.75" customHeight="1">
      <c r="A454" s="32"/>
      <c r="B454" s="33"/>
      <c r="C454" s="218" t="s">
        <v>1117</v>
      </c>
      <c r="D454" s="218" t="s">
        <v>162</v>
      </c>
      <c r="E454" s="219" t="s">
        <v>1118</v>
      </c>
      <c r="F454" s="220" t="s">
        <v>264</v>
      </c>
      <c r="G454" s="221" t="s">
        <v>265</v>
      </c>
      <c r="H454" s="222">
        <v>86.458</v>
      </c>
      <c r="I454" s="223">
        <v>140</v>
      </c>
      <c r="J454" s="223">
        <f>ROUND(I454*H454,2)</f>
        <v>12104.12</v>
      </c>
      <c r="K454" s="220" t="s">
        <v>173</v>
      </c>
      <c r="L454" s="38"/>
      <c r="M454" s="224" t="s">
        <v>1</v>
      </c>
      <c r="N454" s="225" t="s">
        <v>40</v>
      </c>
      <c r="O454" s="226">
        <v>0</v>
      </c>
      <c r="P454" s="226">
        <f>O454*H454</f>
        <v>0</v>
      </c>
      <c r="Q454" s="226">
        <v>0</v>
      </c>
      <c r="R454" s="226">
        <f>Q454*H454</f>
        <v>0</v>
      </c>
      <c r="S454" s="226">
        <v>0</v>
      </c>
      <c r="T454" s="227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228" t="s">
        <v>166</v>
      </c>
      <c r="AT454" s="228" t="s">
        <v>162</v>
      </c>
      <c r="AU454" s="228" t="s">
        <v>84</v>
      </c>
      <c r="AY454" s="17" t="s">
        <v>160</v>
      </c>
      <c r="BE454" s="229">
        <f>IF(N454="základní",J454,0)</f>
        <v>12104.12</v>
      </c>
      <c r="BF454" s="229">
        <f>IF(N454="snížená",J454,0)</f>
        <v>0</v>
      </c>
      <c r="BG454" s="229">
        <f>IF(N454="zákl. přenesená",J454,0)</f>
        <v>0</v>
      </c>
      <c r="BH454" s="229">
        <f>IF(N454="sníž. přenesená",J454,0)</f>
        <v>0</v>
      </c>
      <c r="BI454" s="229">
        <f>IF(N454="nulová",J454,0)</f>
        <v>0</v>
      </c>
      <c r="BJ454" s="17" t="s">
        <v>82</v>
      </c>
      <c r="BK454" s="229">
        <f>ROUND(I454*H454,2)</f>
        <v>12104.12</v>
      </c>
      <c r="BL454" s="17" t="s">
        <v>166</v>
      </c>
      <c r="BM454" s="228" t="s">
        <v>1119</v>
      </c>
    </row>
    <row r="455" spans="1:47" s="2" customFormat="1" ht="12">
      <c r="A455" s="32"/>
      <c r="B455" s="33"/>
      <c r="C455" s="34"/>
      <c r="D455" s="232" t="s">
        <v>175</v>
      </c>
      <c r="E455" s="34"/>
      <c r="F455" s="241" t="s">
        <v>267</v>
      </c>
      <c r="G455" s="34"/>
      <c r="H455" s="34"/>
      <c r="I455" s="34"/>
      <c r="J455" s="34"/>
      <c r="K455" s="34"/>
      <c r="L455" s="38"/>
      <c r="M455" s="242"/>
      <c r="N455" s="243"/>
      <c r="O455" s="84"/>
      <c r="P455" s="84"/>
      <c r="Q455" s="84"/>
      <c r="R455" s="84"/>
      <c r="S455" s="84"/>
      <c r="T455" s="85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T455" s="17" t="s">
        <v>175</v>
      </c>
      <c r="AU455" s="17" t="s">
        <v>84</v>
      </c>
    </row>
    <row r="456" spans="1:51" s="13" customFormat="1" ht="12">
      <c r="A456" s="13"/>
      <c r="B456" s="230"/>
      <c r="C456" s="231"/>
      <c r="D456" s="232" t="s">
        <v>168</v>
      </c>
      <c r="E456" s="233" t="s">
        <v>1</v>
      </c>
      <c r="F456" s="234" t="s">
        <v>1120</v>
      </c>
      <c r="G456" s="231"/>
      <c r="H456" s="235">
        <v>26.1</v>
      </c>
      <c r="I456" s="231"/>
      <c r="J456" s="231"/>
      <c r="K456" s="231"/>
      <c r="L456" s="236"/>
      <c r="M456" s="237"/>
      <c r="N456" s="238"/>
      <c r="O456" s="238"/>
      <c r="P456" s="238"/>
      <c r="Q456" s="238"/>
      <c r="R456" s="238"/>
      <c r="S456" s="238"/>
      <c r="T456" s="239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0" t="s">
        <v>168</v>
      </c>
      <c r="AU456" s="240" t="s">
        <v>84</v>
      </c>
      <c r="AV456" s="13" t="s">
        <v>84</v>
      </c>
      <c r="AW456" s="13" t="s">
        <v>32</v>
      </c>
      <c r="AX456" s="13" t="s">
        <v>75</v>
      </c>
      <c r="AY456" s="240" t="s">
        <v>160</v>
      </c>
    </row>
    <row r="457" spans="1:51" s="13" customFormat="1" ht="12">
      <c r="A457" s="13"/>
      <c r="B457" s="230"/>
      <c r="C457" s="231"/>
      <c r="D457" s="232" t="s">
        <v>168</v>
      </c>
      <c r="E457" s="233" t="s">
        <v>1</v>
      </c>
      <c r="F457" s="234" t="s">
        <v>1121</v>
      </c>
      <c r="G457" s="231"/>
      <c r="H457" s="235">
        <v>60.358</v>
      </c>
      <c r="I457" s="231"/>
      <c r="J457" s="231"/>
      <c r="K457" s="231"/>
      <c r="L457" s="236"/>
      <c r="M457" s="237"/>
      <c r="N457" s="238"/>
      <c r="O457" s="238"/>
      <c r="P457" s="238"/>
      <c r="Q457" s="238"/>
      <c r="R457" s="238"/>
      <c r="S457" s="238"/>
      <c r="T457" s="239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0" t="s">
        <v>168</v>
      </c>
      <c r="AU457" s="240" t="s">
        <v>84</v>
      </c>
      <c r="AV457" s="13" t="s">
        <v>84</v>
      </c>
      <c r="AW457" s="13" t="s">
        <v>32</v>
      </c>
      <c r="AX457" s="13" t="s">
        <v>75</v>
      </c>
      <c r="AY457" s="240" t="s">
        <v>160</v>
      </c>
    </row>
    <row r="458" spans="1:51" s="15" customFormat="1" ht="12">
      <c r="A458" s="15"/>
      <c r="B458" s="260"/>
      <c r="C458" s="261"/>
      <c r="D458" s="232" t="s">
        <v>168</v>
      </c>
      <c r="E458" s="262" t="s">
        <v>1</v>
      </c>
      <c r="F458" s="263" t="s">
        <v>433</v>
      </c>
      <c r="G458" s="261"/>
      <c r="H458" s="264">
        <v>86.458</v>
      </c>
      <c r="I458" s="261"/>
      <c r="J458" s="261"/>
      <c r="K458" s="261"/>
      <c r="L458" s="265"/>
      <c r="M458" s="266"/>
      <c r="N458" s="267"/>
      <c r="O458" s="267"/>
      <c r="P458" s="267"/>
      <c r="Q458" s="267"/>
      <c r="R458" s="267"/>
      <c r="S458" s="267"/>
      <c r="T458" s="268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69" t="s">
        <v>168</v>
      </c>
      <c r="AU458" s="269" t="s">
        <v>84</v>
      </c>
      <c r="AV458" s="15" t="s">
        <v>166</v>
      </c>
      <c r="AW458" s="15" t="s">
        <v>32</v>
      </c>
      <c r="AX458" s="15" t="s">
        <v>82</v>
      </c>
      <c r="AY458" s="269" t="s">
        <v>160</v>
      </c>
    </row>
    <row r="459" spans="1:63" s="12" customFormat="1" ht="22.8" customHeight="1">
      <c r="A459" s="12"/>
      <c r="B459" s="203"/>
      <c r="C459" s="204"/>
      <c r="D459" s="205" t="s">
        <v>74</v>
      </c>
      <c r="E459" s="216" t="s">
        <v>335</v>
      </c>
      <c r="F459" s="216" t="s">
        <v>336</v>
      </c>
      <c r="G459" s="204"/>
      <c r="H459" s="204"/>
      <c r="I459" s="204"/>
      <c r="J459" s="217">
        <f>BK459</f>
        <v>120540.24</v>
      </c>
      <c r="K459" s="204"/>
      <c r="L459" s="208"/>
      <c r="M459" s="209"/>
      <c r="N459" s="210"/>
      <c r="O459" s="210"/>
      <c r="P459" s="211">
        <f>SUM(P460:P462)</f>
        <v>152.014636</v>
      </c>
      <c r="Q459" s="210"/>
      <c r="R459" s="211">
        <f>SUM(R460:R462)</f>
        <v>0</v>
      </c>
      <c r="S459" s="210"/>
      <c r="T459" s="212">
        <f>SUM(T460:T462)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13" t="s">
        <v>82</v>
      </c>
      <c r="AT459" s="214" t="s">
        <v>74</v>
      </c>
      <c r="AU459" s="214" t="s">
        <v>82</v>
      </c>
      <c r="AY459" s="213" t="s">
        <v>160</v>
      </c>
      <c r="BK459" s="215">
        <f>SUM(BK460:BK462)</f>
        <v>120540.24</v>
      </c>
    </row>
    <row r="460" spans="1:65" s="2" customFormat="1" ht="21.75" customHeight="1">
      <c r="A460" s="32"/>
      <c r="B460" s="33"/>
      <c r="C460" s="218" t="s">
        <v>1122</v>
      </c>
      <c r="D460" s="218" t="s">
        <v>162</v>
      </c>
      <c r="E460" s="219" t="s">
        <v>1123</v>
      </c>
      <c r="F460" s="220" t="s">
        <v>1124</v>
      </c>
      <c r="G460" s="221" t="s">
        <v>265</v>
      </c>
      <c r="H460" s="222">
        <v>334.834</v>
      </c>
      <c r="I460" s="223">
        <v>360</v>
      </c>
      <c r="J460" s="223">
        <f>ROUND(I460*H460,2)</f>
        <v>120540.24</v>
      </c>
      <c r="K460" s="220" t="s">
        <v>173</v>
      </c>
      <c r="L460" s="38"/>
      <c r="M460" s="224" t="s">
        <v>1</v>
      </c>
      <c r="N460" s="225" t="s">
        <v>40</v>
      </c>
      <c r="O460" s="226">
        <v>0.454</v>
      </c>
      <c r="P460" s="226">
        <f>O460*H460</f>
        <v>152.014636</v>
      </c>
      <c r="Q460" s="226">
        <v>0</v>
      </c>
      <c r="R460" s="226">
        <f>Q460*H460</f>
        <v>0</v>
      </c>
      <c r="S460" s="226">
        <v>0</v>
      </c>
      <c r="T460" s="227">
        <f>S460*H460</f>
        <v>0</v>
      </c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R460" s="228" t="s">
        <v>166</v>
      </c>
      <c r="AT460" s="228" t="s">
        <v>162</v>
      </c>
      <c r="AU460" s="228" t="s">
        <v>84</v>
      </c>
      <c r="AY460" s="17" t="s">
        <v>160</v>
      </c>
      <c r="BE460" s="229">
        <f>IF(N460="základní",J460,0)</f>
        <v>120540.24</v>
      </c>
      <c r="BF460" s="229">
        <f>IF(N460="snížená",J460,0)</f>
        <v>0</v>
      </c>
      <c r="BG460" s="229">
        <f>IF(N460="zákl. přenesená",J460,0)</f>
        <v>0</v>
      </c>
      <c r="BH460" s="229">
        <f>IF(N460="sníž. přenesená",J460,0)</f>
        <v>0</v>
      </c>
      <c r="BI460" s="229">
        <f>IF(N460="nulová",J460,0)</f>
        <v>0</v>
      </c>
      <c r="BJ460" s="17" t="s">
        <v>82</v>
      </c>
      <c r="BK460" s="229">
        <f>ROUND(I460*H460,2)</f>
        <v>120540.24</v>
      </c>
      <c r="BL460" s="17" t="s">
        <v>166</v>
      </c>
      <c r="BM460" s="228" t="s">
        <v>1125</v>
      </c>
    </row>
    <row r="461" spans="1:47" s="2" customFormat="1" ht="12">
      <c r="A461" s="32"/>
      <c r="B461" s="33"/>
      <c r="C461" s="34"/>
      <c r="D461" s="232" t="s">
        <v>175</v>
      </c>
      <c r="E461" s="34"/>
      <c r="F461" s="241" t="s">
        <v>1126</v>
      </c>
      <c r="G461" s="34"/>
      <c r="H461" s="34"/>
      <c r="I461" s="34"/>
      <c r="J461" s="34"/>
      <c r="K461" s="34"/>
      <c r="L461" s="38"/>
      <c r="M461" s="242"/>
      <c r="N461" s="243"/>
      <c r="O461" s="84"/>
      <c r="P461" s="84"/>
      <c r="Q461" s="84"/>
      <c r="R461" s="84"/>
      <c r="S461" s="84"/>
      <c r="T461" s="85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T461" s="17" t="s">
        <v>175</v>
      </c>
      <c r="AU461" s="17" t="s">
        <v>84</v>
      </c>
    </row>
    <row r="462" spans="1:51" s="13" customFormat="1" ht="12">
      <c r="A462" s="13"/>
      <c r="B462" s="230"/>
      <c r="C462" s="231"/>
      <c r="D462" s="232" t="s">
        <v>168</v>
      </c>
      <c r="E462" s="233" t="s">
        <v>1</v>
      </c>
      <c r="F462" s="234" t="s">
        <v>1127</v>
      </c>
      <c r="G462" s="231"/>
      <c r="H462" s="235">
        <v>334.834</v>
      </c>
      <c r="I462" s="231"/>
      <c r="J462" s="231"/>
      <c r="K462" s="231"/>
      <c r="L462" s="236"/>
      <c r="M462" s="237"/>
      <c r="N462" s="238"/>
      <c r="O462" s="238"/>
      <c r="P462" s="238"/>
      <c r="Q462" s="238"/>
      <c r="R462" s="238"/>
      <c r="S462" s="238"/>
      <c r="T462" s="23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0" t="s">
        <v>168</v>
      </c>
      <c r="AU462" s="240" t="s">
        <v>84</v>
      </c>
      <c r="AV462" s="13" t="s">
        <v>84</v>
      </c>
      <c r="AW462" s="13" t="s">
        <v>32</v>
      </c>
      <c r="AX462" s="13" t="s">
        <v>82</v>
      </c>
      <c r="AY462" s="240" t="s">
        <v>160</v>
      </c>
    </row>
    <row r="463" spans="1:63" s="12" customFormat="1" ht="25.9" customHeight="1">
      <c r="A463" s="12"/>
      <c r="B463" s="203"/>
      <c r="C463" s="204"/>
      <c r="D463" s="205" t="s">
        <v>74</v>
      </c>
      <c r="E463" s="206" t="s">
        <v>1128</v>
      </c>
      <c r="F463" s="206" t="s">
        <v>1129</v>
      </c>
      <c r="G463" s="204"/>
      <c r="H463" s="204"/>
      <c r="I463" s="204"/>
      <c r="J463" s="207">
        <f>BK463</f>
        <v>29355.35</v>
      </c>
      <c r="K463" s="204"/>
      <c r="L463" s="208"/>
      <c r="M463" s="209"/>
      <c r="N463" s="210"/>
      <c r="O463" s="210"/>
      <c r="P463" s="211">
        <f>P464</f>
        <v>19.568436</v>
      </c>
      <c r="Q463" s="210"/>
      <c r="R463" s="211">
        <f>R464</f>
        <v>0.340798</v>
      </c>
      <c r="S463" s="210"/>
      <c r="T463" s="212">
        <f>T464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13" t="s">
        <v>84</v>
      </c>
      <c r="AT463" s="214" t="s">
        <v>74</v>
      </c>
      <c r="AU463" s="214" t="s">
        <v>75</v>
      </c>
      <c r="AY463" s="213" t="s">
        <v>160</v>
      </c>
      <c r="BK463" s="215">
        <f>BK464</f>
        <v>29355.35</v>
      </c>
    </row>
    <row r="464" spans="1:63" s="12" customFormat="1" ht="22.8" customHeight="1">
      <c r="A464" s="12"/>
      <c r="B464" s="203"/>
      <c r="C464" s="204"/>
      <c r="D464" s="205" t="s">
        <v>74</v>
      </c>
      <c r="E464" s="216" t="s">
        <v>1130</v>
      </c>
      <c r="F464" s="216" t="s">
        <v>1131</v>
      </c>
      <c r="G464" s="204"/>
      <c r="H464" s="204"/>
      <c r="I464" s="204"/>
      <c r="J464" s="217">
        <f>BK464</f>
        <v>29355.35</v>
      </c>
      <c r="K464" s="204"/>
      <c r="L464" s="208"/>
      <c r="M464" s="209"/>
      <c r="N464" s="210"/>
      <c r="O464" s="210"/>
      <c r="P464" s="211">
        <f>SUM(P465:P494)</f>
        <v>19.568436</v>
      </c>
      <c r="Q464" s="210"/>
      <c r="R464" s="211">
        <f>SUM(R465:R494)</f>
        <v>0.340798</v>
      </c>
      <c r="S464" s="210"/>
      <c r="T464" s="212">
        <f>SUM(T465:T494)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13" t="s">
        <v>84</v>
      </c>
      <c r="AT464" s="214" t="s">
        <v>74</v>
      </c>
      <c r="AU464" s="214" t="s">
        <v>82</v>
      </c>
      <c r="AY464" s="213" t="s">
        <v>160</v>
      </c>
      <c r="BK464" s="215">
        <f>SUM(BK465:BK494)</f>
        <v>29355.35</v>
      </c>
    </row>
    <row r="465" spans="1:65" s="2" customFormat="1" ht="21.75" customHeight="1">
      <c r="A465" s="32"/>
      <c r="B465" s="33"/>
      <c r="C465" s="218" t="s">
        <v>1132</v>
      </c>
      <c r="D465" s="218" t="s">
        <v>162</v>
      </c>
      <c r="E465" s="219" t="s">
        <v>1133</v>
      </c>
      <c r="F465" s="220" t="s">
        <v>1134</v>
      </c>
      <c r="G465" s="221" t="s">
        <v>165</v>
      </c>
      <c r="H465" s="222">
        <v>81.835</v>
      </c>
      <c r="I465" s="223">
        <v>12.1</v>
      </c>
      <c r="J465" s="223">
        <f>ROUND(I465*H465,2)</f>
        <v>990.2</v>
      </c>
      <c r="K465" s="220" t="s">
        <v>173</v>
      </c>
      <c r="L465" s="38"/>
      <c r="M465" s="224" t="s">
        <v>1</v>
      </c>
      <c r="N465" s="225" t="s">
        <v>40</v>
      </c>
      <c r="O465" s="226">
        <v>0.03</v>
      </c>
      <c r="P465" s="226">
        <f>O465*H465</f>
        <v>2.4550499999999995</v>
      </c>
      <c r="Q465" s="226">
        <v>0</v>
      </c>
      <c r="R465" s="226">
        <f>Q465*H465</f>
        <v>0</v>
      </c>
      <c r="S465" s="226">
        <v>0</v>
      </c>
      <c r="T465" s="227">
        <f>S465*H465</f>
        <v>0</v>
      </c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R465" s="228" t="s">
        <v>311</v>
      </c>
      <c r="AT465" s="228" t="s">
        <v>162</v>
      </c>
      <c r="AU465" s="228" t="s">
        <v>84</v>
      </c>
      <c r="AY465" s="17" t="s">
        <v>160</v>
      </c>
      <c r="BE465" s="229">
        <f>IF(N465="základní",J465,0)</f>
        <v>990.2</v>
      </c>
      <c r="BF465" s="229">
        <f>IF(N465="snížená",J465,0)</f>
        <v>0</v>
      </c>
      <c r="BG465" s="229">
        <f>IF(N465="zákl. přenesená",J465,0)</f>
        <v>0</v>
      </c>
      <c r="BH465" s="229">
        <f>IF(N465="sníž. přenesená",J465,0)</f>
        <v>0</v>
      </c>
      <c r="BI465" s="229">
        <f>IF(N465="nulová",J465,0)</f>
        <v>0</v>
      </c>
      <c r="BJ465" s="17" t="s">
        <v>82</v>
      </c>
      <c r="BK465" s="229">
        <f>ROUND(I465*H465,2)</f>
        <v>990.2</v>
      </c>
      <c r="BL465" s="17" t="s">
        <v>311</v>
      </c>
      <c r="BM465" s="228" t="s">
        <v>1135</v>
      </c>
    </row>
    <row r="466" spans="1:47" s="2" customFormat="1" ht="12">
      <c r="A466" s="32"/>
      <c r="B466" s="33"/>
      <c r="C466" s="34"/>
      <c r="D466" s="232" t="s">
        <v>175</v>
      </c>
      <c r="E466" s="34"/>
      <c r="F466" s="241" t="s">
        <v>1136</v>
      </c>
      <c r="G466" s="34"/>
      <c r="H466" s="34"/>
      <c r="I466" s="34"/>
      <c r="J466" s="34"/>
      <c r="K466" s="34"/>
      <c r="L466" s="38"/>
      <c r="M466" s="242"/>
      <c r="N466" s="243"/>
      <c r="O466" s="84"/>
      <c r="P466" s="84"/>
      <c r="Q466" s="84"/>
      <c r="R466" s="84"/>
      <c r="S466" s="84"/>
      <c r="T466" s="85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T466" s="17" t="s">
        <v>175</v>
      </c>
      <c r="AU466" s="17" t="s">
        <v>84</v>
      </c>
    </row>
    <row r="467" spans="1:51" s="14" customFormat="1" ht="12">
      <c r="A467" s="14"/>
      <c r="B467" s="244"/>
      <c r="C467" s="245"/>
      <c r="D467" s="232" t="s">
        <v>168</v>
      </c>
      <c r="E467" s="246" t="s">
        <v>1</v>
      </c>
      <c r="F467" s="247" t="s">
        <v>1137</v>
      </c>
      <c r="G467" s="245"/>
      <c r="H467" s="246" t="s">
        <v>1</v>
      </c>
      <c r="I467" s="245"/>
      <c r="J467" s="245"/>
      <c r="K467" s="245"/>
      <c r="L467" s="248"/>
      <c r="M467" s="249"/>
      <c r="N467" s="250"/>
      <c r="O467" s="250"/>
      <c r="P467" s="250"/>
      <c r="Q467" s="250"/>
      <c r="R467" s="250"/>
      <c r="S467" s="250"/>
      <c r="T467" s="251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2" t="s">
        <v>168</v>
      </c>
      <c r="AU467" s="252" t="s">
        <v>84</v>
      </c>
      <c r="AV467" s="14" t="s">
        <v>82</v>
      </c>
      <c r="AW467" s="14" t="s">
        <v>32</v>
      </c>
      <c r="AX467" s="14" t="s">
        <v>75</v>
      </c>
      <c r="AY467" s="252" t="s">
        <v>160</v>
      </c>
    </row>
    <row r="468" spans="1:51" s="13" customFormat="1" ht="12">
      <c r="A468" s="13"/>
      <c r="B468" s="230"/>
      <c r="C468" s="231"/>
      <c r="D468" s="232" t="s">
        <v>168</v>
      </c>
      <c r="E468" s="233" t="s">
        <v>1</v>
      </c>
      <c r="F468" s="234" t="s">
        <v>1138</v>
      </c>
      <c r="G468" s="231"/>
      <c r="H468" s="235">
        <v>81.835</v>
      </c>
      <c r="I468" s="231"/>
      <c r="J468" s="231"/>
      <c r="K468" s="231"/>
      <c r="L468" s="236"/>
      <c r="M468" s="237"/>
      <c r="N468" s="238"/>
      <c r="O468" s="238"/>
      <c r="P468" s="238"/>
      <c r="Q468" s="238"/>
      <c r="R468" s="238"/>
      <c r="S468" s="238"/>
      <c r="T468" s="23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0" t="s">
        <v>168</v>
      </c>
      <c r="AU468" s="240" t="s">
        <v>84</v>
      </c>
      <c r="AV468" s="13" t="s">
        <v>84</v>
      </c>
      <c r="AW468" s="13" t="s">
        <v>32</v>
      </c>
      <c r="AX468" s="13" t="s">
        <v>82</v>
      </c>
      <c r="AY468" s="240" t="s">
        <v>160</v>
      </c>
    </row>
    <row r="469" spans="1:65" s="2" customFormat="1" ht="16.5" customHeight="1">
      <c r="A469" s="32"/>
      <c r="B469" s="33"/>
      <c r="C469" s="270" t="s">
        <v>1139</v>
      </c>
      <c r="D469" s="270" t="s">
        <v>612</v>
      </c>
      <c r="E469" s="271" t="s">
        <v>1140</v>
      </c>
      <c r="F469" s="272" t="s">
        <v>1141</v>
      </c>
      <c r="G469" s="273" t="s">
        <v>265</v>
      </c>
      <c r="H469" s="274">
        <v>0.025</v>
      </c>
      <c r="I469" s="275">
        <v>50300</v>
      </c>
      <c r="J469" s="275">
        <f>ROUND(I469*H469,2)</f>
        <v>1257.5</v>
      </c>
      <c r="K469" s="272" t="s">
        <v>173</v>
      </c>
      <c r="L469" s="276"/>
      <c r="M469" s="277" t="s">
        <v>1</v>
      </c>
      <c r="N469" s="278" t="s">
        <v>40</v>
      </c>
      <c r="O469" s="226">
        <v>0</v>
      </c>
      <c r="P469" s="226">
        <f>O469*H469</f>
        <v>0</v>
      </c>
      <c r="Q469" s="226">
        <v>1</v>
      </c>
      <c r="R469" s="226">
        <f>Q469*H469</f>
        <v>0.025</v>
      </c>
      <c r="S469" s="226">
        <v>0</v>
      </c>
      <c r="T469" s="227">
        <f>S469*H469</f>
        <v>0</v>
      </c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R469" s="228" t="s">
        <v>821</v>
      </c>
      <c r="AT469" s="228" t="s">
        <v>612</v>
      </c>
      <c r="AU469" s="228" t="s">
        <v>84</v>
      </c>
      <c r="AY469" s="17" t="s">
        <v>160</v>
      </c>
      <c r="BE469" s="229">
        <f>IF(N469="základní",J469,0)</f>
        <v>1257.5</v>
      </c>
      <c r="BF469" s="229">
        <f>IF(N469="snížená",J469,0)</f>
        <v>0</v>
      </c>
      <c r="BG469" s="229">
        <f>IF(N469="zákl. přenesená",J469,0)</f>
        <v>0</v>
      </c>
      <c r="BH469" s="229">
        <f>IF(N469="sníž. přenesená",J469,0)</f>
        <v>0</v>
      </c>
      <c r="BI469" s="229">
        <f>IF(N469="nulová",J469,0)</f>
        <v>0</v>
      </c>
      <c r="BJ469" s="17" t="s">
        <v>82</v>
      </c>
      <c r="BK469" s="229">
        <f>ROUND(I469*H469,2)</f>
        <v>1257.5</v>
      </c>
      <c r="BL469" s="17" t="s">
        <v>311</v>
      </c>
      <c r="BM469" s="228" t="s">
        <v>1142</v>
      </c>
    </row>
    <row r="470" spans="1:47" s="2" customFormat="1" ht="12">
      <c r="A470" s="32"/>
      <c r="B470" s="33"/>
      <c r="C470" s="34"/>
      <c r="D470" s="232" t="s">
        <v>175</v>
      </c>
      <c r="E470" s="34"/>
      <c r="F470" s="241" t="s">
        <v>1141</v>
      </c>
      <c r="G470" s="34"/>
      <c r="H470" s="34"/>
      <c r="I470" s="34"/>
      <c r="J470" s="34"/>
      <c r="K470" s="34"/>
      <c r="L470" s="38"/>
      <c r="M470" s="242"/>
      <c r="N470" s="243"/>
      <c r="O470" s="84"/>
      <c r="P470" s="84"/>
      <c r="Q470" s="84"/>
      <c r="R470" s="84"/>
      <c r="S470" s="84"/>
      <c r="T470" s="85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T470" s="17" t="s">
        <v>175</v>
      </c>
      <c r="AU470" s="17" t="s">
        <v>84</v>
      </c>
    </row>
    <row r="471" spans="1:47" s="2" customFormat="1" ht="12">
      <c r="A471" s="32"/>
      <c r="B471" s="33"/>
      <c r="C471" s="34"/>
      <c r="D471" s="232" t="s">
        <v>1143</v>
      </c>
      <c r="E471" s="34"/>
      <c r="F471" s="279" t="s">
        <v>1144</v>
      </c>
      <c r="G471" s="34"/>
      <c r="H471" s="34"/>
      <c r="I471" s="34"/>
      <c r="J471" s="34"/>
      <c r="K471" s="34"/>
      <c r="L471" s="38"/>
      <c r="M471" s="242"/>
      <c r="N471" s="243"/>
      <c r="O471" s="84"/>
      <c r="P471" s="84"/>
      <c r="Q471" s="84"/>
      <c r="R471" s="84"/>
      <c r="S471" s="84"/>
      <c r="T471" s="85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T471" s="17" t="s">
        <v>1143</v>
      </c>
      <c r="AU471" s="17" t="s">
        <v>84</v>
      </c>
    </row>
    <row r="472" spans="1:51" s="14" customFormat="1" ht="12">
      <c r="A472" s="14"/>
      <c r="B472" s="244"/>
      <c r="C472" s="245"/>
      <c r="D472" s="232" t="s">
        <v>168</v>
      </c>
      <c r="E472" s="246" t="s">
        <v>1</v>
      </c>
      <c r="F472" s="247" t="s">
        <v>1137</v>
      </c>
      <c r="G472" s="245"/>
      <c r="H472" s="246" t="s">
        <v>1</v>
      </c>
      <c r="I472" s="245"/>
      <c r="J472" s="245"/>
      <c r="K472" s="245"/>
      <c r="L472" s="248"/>
      <c r="M472" s="249"/>
      <c r="N472" s="250"/>
      <c r="O472" s="250"/>
      <c r="P472" s="250"/>
      <c r="Q472" s="250"/>
      <c r="R472" s="250"/>
      <c r="S472" s="250"/>
      <c r="T472" s="251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2" t="s">
        <v>168</v>
      </c>
      <c r="AU472" s="252" t="s">
        <v>84</v>
      </c>
      <c r="AV472" s="14" t="s">
        <v>82</v>
      </c>
      <c r="AW472" s="14" t="s">
        <v>32</v>
      </c>
      <c r="AX472" s="14" t="s">
        <v>75</v>
      </c>
      <c r="AY472" s="252" t="s">
        <v>160</v>
      </c>
    </row>
    <row r="473" spans="1:51" s="13" customFormat="1" ht="12">
      <c r="A473" s="13"/>
      <c r="B473" s="230"/>
      <c r="C473" s="231"/>
      <c r="D473" s="232" t="s">
        <v>168</v>
      </c>
      <c r="E473" s="233" t="s">
        <v>1</v>
      </c>
      <c r="F473" s="234" t="s">
        <v>1145</v>
      </c>
      <c r="G473" s="231"/>
      <c r="H473" s="235">
        <v>0.025</v>
      </c>
      <c r="I473" s="231"/>
      <c r="J473" s="231"/>
      <c r="K473" s="231"/>
      <c r="L473" s="236"/>
      <c r="M473" s="237"/>
      <c r="N473" s="238"/>
      <c r="O473" s="238"/>
      <c r="P473" s="238"/>
      <c r="Q473" s="238"/>
      <c r="R473" s="238"/>
      <c r="S473" s="238"/>
      <c r="T473" s="23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0" t="s">
        <v>168</v>
      </c>
      <c r="AU473" s="240" t="s">
        <v>84</v>
      </c>
      <c r="AV473" s="13" t="s">
        <v>84</v>
      </c>
      <c r="AW473" s="13" t="s">
        <v>32</v>
      </c>
      <c r="AX473" s="13" t="s">
        <v>82</v>
      </c>
      <c r="AY473" s="240" t="s">
        <v>160</v>
      </c>
    </row>
    <row r="474" spans="1:65" s="2" customFormat="1" ht="21.75" customHeight="1">
      <c r="A474" s="32"/>
      <c r="B474" s="33"/>
      <c r="C474" s="218" t="s">
        <v>1146</v>
      </c>
      <c r="D474" s="218" t="s">
        <v>162</v>
      </c>
      <c r="E474" s="219" t="s">
        <v>1147</v>
      </c>
      <c r="F474" s="220" t="s">
        <v>1148</v>
      </c>
      <c r="G474" s="221" t="s">
        <v>165</v>
      </c>
      <c r="H474" s="222">
        <v>163.669</v>
      </c>
      <c r="I474" s="223">
        <v>21.1</v>
      </c>
      <c r="J474" s="223">
        <f>ROUND(I474*H474,2)</f>
        <v>3453.42</v>
      </c>
      <c r="K474" s="220" t="s">
        <v>173</v>
      </c>
      <c r="L474" s="38"/>
      <c r="M474" s="224" t="s">
        <v>1</v>
      </c>
      <c r="N474" s="225" t="s">
        <v>40</v>
      </c>
      <c r="O474" s="226">
        <v>0.054</v>
      </c>
      <c r="P474" s="226">
        <f>O474*H474</f>
        <v>8.838126</v>
      </c>
      <c r="Q474" s="226">
        <v>0</v>
      </c>
      <c r="R474" s="226">
        <f>Q474*H474</f>
        <v>0</v>
      </c>
      <c r="S474" s="226">
        <v>0</v>
      </c>
      <c r="T474" s="227">
        <f>S474*H474</f>
        <v>0</v>
      </c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R474" s="228" t="s">
        <v>311</v>
      </c>
      <c r="AT474" s="228" t="s">
        <v>162</v>
      </c>
      <c r="AU474" s="228" t="s">
        <v>84</v>
      </c>
      <c r="AY474" s="17" t="s">
        <v>160</v>
      </c>
      <c r="BE474" s="229">
        <f>IF(N474="základní",J474,0)</f>
        <v>3453.42</v>
      </c>
      <c r="BF474" s="229">
        <f>IF(N474="snížená",J474,0)</f>
        <v>0</v>
      </c>
      <c r="BG474" s="229">
        <f>IF(N474="zákl. přenesená",J474,0)</f>
        <v>0</v>
      </c>
      <c r="BH474" s="229">
        <f>IF(N474="sníž. přenesená",J474,0)</f>
        <v>0</v>
      </c>
      <c r="BI474" s="229">
        <f>IF(N474="nulová",J474,0)</f>
        <v>0</v>
      </c>
      <c r="BJ474" s="17" t="s">
        <v>82</v>
      </c>
      <c r="BK474" s="229">
        <f>ROUND(I474*H474,2)</f>
        <v>3453.42</v>
      </c>
      <c r="BL474" s="17" t="s">
        <v>311</v>
      </c>
      <c r="BM474" s="228" t="s">
        <v>1149</v>
      </c>
    </row>
    <row r="475" spans="1:47" s="2" customFormat="1" ht="12">
      <c r="A475" s="32"/>
      <c r="B475" s="33"/>
      <c r="C475" s="34"/>
      <c r="D475" s="232" t="s">
        <v>175</v>
      </c>
      <c r="E475" s="34"/>
      <c r="F475" s="241" t="s">
        <v>1150</v>
      </c>
      <c r="G475" s="34"/>
      <c r="H475" s="34"/>
      <c r="I475" s="34"/>
      <c r="J475" s="34"/>
      <c r="K475" s="34"/>
      <c r="L475" s="38"/>
      <c r="M475" s="242"/>
      <c r="N475" s="243"/>
      <c r="O475" s="84"/>
      <c r="P475" s="84"/>
      <c r="Q475" s="84"/>
      <c r="R475" s="84"/>
      <c r="S475" s="84"/>
      <c r="T475" s="85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T475" s="17" t="s">
        <v>175</v>
      </c>
      <c r="AU475" s="17" t="s">
        <v>84</v>
      </c>
    </row>
    <row r="476" spans="1:51" s="14" customFormat="1" ht="12">
      <c r="A476" s="14"/>
      <c r="B476" s="244"/>
      <c r="C476" s="245"/>
      <c r="D476" s="232" t="s">
        <v>168</v>
      </c>
      <c r="E476" s="246" t="s">
        <v>1</v>
      </c>
      <c r="F476" s="247" t="s">
        <v>1151</v>
      </c>
      <c r="G476" s="245"/>
      <c r="H476" s="246" t="s">
        <v>1</v>
      </c>
      <c r="I476" s="245"/>
      <c r="J476" s="245"/>
      <c r="K476" s="245"/>
      <c r="L476" s="248"/>
      <c r="M476" s="249"/>
      <c r="N476" s="250"/>
      <c r="O476" s="250"/>
      <c r="P476" s="250"/>
      <c r="Q476" s="250"/>
      <c r="R476" s="250"/>
      <c r="S476" s="250"/>
      <c r="T476" s="251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2" t="s">
        <v>168</v>
      </c>
      <c r="AU476" s="252" t="s">
        <v>84</v>
      </c>
      <c r="AV476" s="14" t="s">
        <v>82</v>
      </c>
      <c r="AW476" s="14" t="s">
        <v>32</v>
      </c>
      <c r="AX476" s="14" t="s">
        <v>75</v>
      </c>
      <c r="AY476" s="252" t="s">
        <v>160</v>
      </c>
    </row>
    <row r="477" spans="1:51" s="13" customFormat="1" ht="12">
      <c r="A477" s="13"/>
      <c r="B477" s="230"/>
      <c r="C477" s="231"/>
      <c r="D477" s="232" t="s">
        <v>168</v>
      </c>
      <c r="E477" s="233" t="s">
        <v>1</v>
      </c>
      <c r="F477" s="234" t="s">
        <v>1152</v>
      </c>
      <c r="G477" s="231"/>
      <c r="H477" s="235">
        <v>163.669</v>
      </c>
      <c r="I477" s="231"/>
      <c r="J477" s="231"/>
      <c r="K477" s="231"/>
      <c r="L477" s="236"/>
      <c r="M477" s="237"/>
      <c r="N477" s="238"/>
      <c r="O477" s="238"/>
      <c r="P477" s="238"/>
      <c r="Q477" s="238"/>
      <c r="R477" s="238"/>
      <c r="S477" s="238"/>
      <c r="T477" s="239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0" t="s">
        <v>168</v>
      </c>
      <c r="AU477" s="240" t="s">
        <v>84</v>
      </c>
      <c r="AV477" s="13" t="s">
        <v>84</v>
      </c>
      <c r="AW477" s="13" t="s">
        <v>32</v>
      </c>
      <c r="AX477" s="13" t="s">
        <v>82</v>
      </c>
      <c r="AY477" s="240" t="s">
        <v>160</v>
      </c>
    </row>
    <row r="478" spans="1:65" s="2" customFormat="1" ht="16.5" customHeight="1">
      <c r="A478" s="32"/>
      <c r="B478" s="33"/>
      <c r="C478" s="270" t="s">
        <v>1153</v>
      </c>
      <c r="D478" s="270" t="s">
        <v>612</v>
      </c>
      <c r="E478" s="271" t="s">
        <v>1154</v>
      </c>
      <c r="F478" s="272" t="s">
        <v>1155</v>
      </c>
      <c r="G478" s="273" t="s">
        <v>265</v>
      </c>
      <c r="H478" s="274">
        <v>0.049</v>
      </c>
      <c r="I478" s="275">
        <v>30300</v>
      </c>
      <c r="J478" s="275">
        <f>ROUND(I478*H478,2)</f>
        <v>1484.7</v>
      </c>
      <c r="K478" s="272" t="s">
        <v>173</v>
      </c>
      <c r="L478" s="276"/>
      <c r="M478" s="277" t="s">
        <v>1</v>
      </c>
      <c r="N478" s="278" t="s">
        <v>40</v>
      </c>
      <c r="O478" s="226">
        <v>0</v>
      </c>
      <c r="P478" s="226">
        <f>O478*H478</f>
        <v>0</v>
      </c>
      <c r="Q478" s="226">
        <v>1</v>
      </c>
      <c r="R478" s="226">
        <f>Q478*H478</f>
        <v>0.049</v>
      </c>
      <c r="S478" s="226">
        <v>0</v>
      </c>
      <c r="T478" s="227">
        <f>S478*H478</f>
        <v>0</v>
      </c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R478" s="228" t="s">
        <v>821</v>
      </c>
      <c r="AT478" s="228" t="s">
        <v>612</v>
      </c>
      <c r="AU478" s="228" t="s">
        <v>84</v>
      </c>
      <c r="AY478" s="17" t="s">
        <v>160</v>
      </c>
      <c r="BE478" s="229">
        <f>IF(N478="základní",J478,0)</f>
        <v>1484.7</v>
      </c>
      <c r="BF478" s="229">
        <f>IF(N478="snížená",J478,0)</f>
        <v>0</v>
      </c>
      <c r="BG478" s="229">
        <f>IF(N478="zákl. přenesená",J478,0)</f>
        <v>0</v>
      </c>
      <c r="BH478" s="229">
        <f>IF(N478="sníž. přenesená",J478,0)</f>
        <v>0</v>
      </c>
      <c r="BI478" s="229">
        <f>IF(N478="nulová",J478,0)</f>
        <v>0</v>
      </c>
      <c r="BJ478" s="17" t="s">
        <v>82</v>
      </c>
      <c r="BK478" s="229">
        <f>ROUND(I478*H478,2)</f>
        <v>1484.7</v>
      </c>
      <c r="BL478" s="17" t="s">
        <v>311</v>
      </c>
      <c r="BM478" s="228" t="s">
        <v>1156</v>
      </c>
    </row>
    <row r="479" spans="1:47" s="2" customFormat="1" ht="12">
      <c r="A479" s="32"/>
      <c r="B479" s="33"/>
      <c r="C479" s="34"/>
      <c r="D479" s="232" t="s">
        <v>175</v>
      </c>
      <c r="E479" s="34"/>
      <c r="F479" s="241" t="s">
        <v>1155</v>
      </c>
      <c r="G479" s="34"/>
      <c r="H479" s="34"/>
      <c r="I479" s="34"/>
      <c r="J479" s="34"/>
      <c r="K479" s="34"/>
      <c r="L479" s="38"/>
      <c r="M479" s="242"/>
      <c r="N479" s="243"/>
      <c r="O479" s="84"/>
      <c r="P479" s="84"/>
      <c r="Q479" s="84"/>
      <c r="R479" s="84"/>
      <c r="S479" s="84"/>
      <c r="T479" s="85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T479" s="17" t="s">
        <v>175</v>
      </c>
      <c r="AU479" s="17" t="s">
        <v>84</v>
      </c>
    </row>
    <row r="480" spans="1:51" s="14" customFormat="1" ht="12">
      <c r="A480" s="14"/>
      <c r="B480" s="244"/>
      <c r="C480" s="245"/>
      <c r="D480" s="232" t="s">
        <v>168</v>
      </c>
      <c r="E480" s="246" t="s">
        <v>1</v>
      </c>
      <c r="F480" s="247" t="s">
        <v>1157</v>
      </c>
      <c r="G480" s="245"/>
      <c r="H480" s="246" t="s">
        <v>1</v>
      </c>
      <c r="I480" s="245"/>
      <c r="J480" s="245"/>
      <c r="K480" s="245"/>
      <c r="L480" s="248"/>
      <c r="M480" s="249"/>
      <c r="N480" s="250"/>
      <c r="O480" s="250"/>
      <c r="P480" s="250"/>
      <c r="Q480" s="250"/>
      <c r="R480" s="250"/>
      <c r="S480" s="250"/>
      <c r="T480" s="251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2" t="s">
        <v>168</v>
      </c>
      <c r="AU480" s="252" t="s">
        <v>84</v>
      </c>
      <c r="AV480" s="14" t="s">
        <v>82</v>
      </c>
      <c r="AW480" s="14" t="s">
        <v>32</v>
      </c>
      <c r="AX480" s="14" t="s">
        <v>75</v>
      </c>
      <c r="AY480" s="252" t="s">
        <v>160</v>
      </c>
    </row>
    <row r="481" spans="1:51" s="13" customFormat="1" ht="12">
      <c r="A481" s="13"/>
      <c r="B481" s="230"/>
      <c r="C481" s="231"/>
      <c r="D481" s="232" t="s">
        <v>168</v>
      </c>
      <c r="E481" s="233" t="s">
        <v>1</v>
      </c>
      <c r="F481" s="234" t="s">
        <v>1158</v>
      </c>
      <c r="G481" s="231"/>
      <c r="H481" s="235">
        <v>0.049</v>
      </c>
      <c r="I481" s="231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0" t="s">
        <v>168</v>
      </c>
      <c r="AU481" s="240" t="s">
        <v>84</v>
      </c>
      <c r="AV481" s="13" t="s">
        <v>84</v>
      </c>
      <c r="AW481" s="13" t="s">
        <v>32</v>
      </c>
      <c r="AX481" s="13" t="s">
        <v>82</v>
      </c>
      <c r="AY481" s="240" t="s">
        <v>160</v>
      </c>
    </row>
    <row r="482" spans="1:65" s="2" customFormat="1" ht="16.5" customHeight="1">
      <c r="A482" s="32"/>
      <c r="B482" s="33"/>
      <c r="C482" s="218" t="s">
        <v>1159</v>
      </c>
      <c r="D482" s="218" t="s">
        <v>162</v>
      </c>
      <c r="E482" s="219" t="s">
        <v>1160</v>
      </c>
      <c r="F482" s="220" t="s">
        <v>1161</v>
      </c>
      <c r="G482" s="221" t="s">
        <v>165</v>
      </c>
      <c r="H482" s="222">
        <v>45.22</v>
      </c>
      <c r="I482" s="223">
        <v>94.2</v>
      </c>
      <c r="J482" s="223">
        <f>ROUND(I482*H482,2)</f>
        <v>4259.72</v>
      </c>
      <c r="K482" s="220" t="s">
        <v>173</v>
      </c>
      <c r="L482" s="38"/>
      <c r="M482" s="224" t="s">
        <v>1</v>
      </c>
      <c r="N482" s="225" t="s">
        <v>40</v>
      </c>
      <c r="O482" s="226">
        <v>0.183</v>
      </c>
      <c r="P482" s="226">
        <f>O482*H482</f>
        <v>8.27526</v>
      </c>
      <c r="Q482" s="226">
        <v>0.00038</v>
      </c>
      <c r="R482" s="226">
        <f>Q482*H482</f>
        <v>0.0171836</v>
      </c>
      <c r="S482" s="226">
        <v>0</v>
      </c>
      <c r="T482" s="227">
        <f>S482*H482</f>
        <v>0</v>
      </c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R482" s="228" t="s">
        <v>311</v>
      </c>
      <c r="AT482" s="228" t="s">
        <v>162</v>
      </c>
      <c r="AU482" s="228" t="s">
        <v>84</v>
      </c>
      <c r="AY482" s="17" t="s">
        <v>160</v>
      </c>
      <c r="BE482" s="229">
        <f>IF(N482="základní",J482,0)</f>
        <v>4259.72</v>
      </c>
      <c r="BF482" s="229">
        <f>IF(N482="snížená",J482,0)</f>
        <v>0</v>
      </c>
      <c r="BG482" s="229">
        <f>IF(N482="zákl. přenesená",J482,0)</f>
        <v>0</v>
      </c>
      <c r="BH482" s="229">
        <f>IF(N482="sníž. přenesená",J482,0)</f>
        <v>0</v>
      </c>
      <c r="BI482" s="229">
        <f>IF(N482="nulová",J482,0)</f>
        <v>0</v>
      </c>
      <c r="BJ482" s="17" t="s">
        <v>82</v>
      </c>
      <c r="BK482" s="229">
        <f>ROUND(I482*H482,2)</f>
        <v>4259.72</v>
      </c>
      <c r="BL482" s="17" t="s">
        <v>311</v>
      </c>
      <c r="BM482" s="228" t="s">
        <v>1162</v>
      </c>
    </row>
    <row r="483" spans="1:47" s="2" customFormat="1" ht="12">
      <c r="A483" s="32"/>
      <c r="B483" s="33"/>
      <c r="C483" s="34"/>
      <c r="D483" s="232" t="s">
        <v>175</v>
      </c>
      <c r="E483" s="34"/>
      <c r="F483" s="241" t="s">
        <v>1163</v>
      </c>
      <c r="G483" s="34"/>
      <c r="H483" s="34"/>
      <c r="I483" s="34"/>
      <c r="J483" s="34"/>
      <c r="K483" s="34"/>
      <c r="L483" s="38"/>
      <c r="M483" s="242"/>
      <c r="N483" s="243"/>
      <c r="O483" s="84"/>
      <c r="P483" s="84"/>
      <c r="Q483" s="84"/>
      <c r="R483" s="84"/>
      <c r="S483" s="84"/>
      <c r="T483" s="85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T483" s="17" t="s">
        <v>175</v>
      </c>
      <c r="AU483" s="17" t="s">
        <v>84</v>
      </c>
    </row>
    <row r="484" spans="1:51" s="13" customFormat="1" ht="12">
      <c r="A484" s="13"/>
      <c r="B484" s="230"/>
      <c r="C484" s="231"/>
      <c r="D484" s="232" t="s">
        <v>168</v>
      </c>
      <c r="E484" s="233" t="s">
        <v>1</v>
      </c>
      <c r="F484" s="234" t="s">
        <v>1164</v>
      </c>
      <c r="G484" s="231"/>
      <c r="H484" s="235">
        <v>37.082</v>
      </c>
      <c r="I484" s="231"/>
      <c r="J484" s="231"/>
      <c r="K484" s="231"/>
      <c r="L484" s="236"/>
      <c r="M484" s="237"/>
      <c r="N484" s="238"/>
      <c r="O484" s="238"/>
      <c r="P484" s="238"/>
      <c r="Q484" s="238"/>
      <c r="R484" s="238"/>
      <c r="S484" s="238"/>
      <c r="T484" s="239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0" t="s">
        <v>168</v>
      </c>
      <c r="AU484" s="240" t="s">
        <v>84</v>
      </c>
      <c r="AV484" s="13" t="s">
        <v>84</v>
      </c>
      <c r="AW484" s="13" t="s">
        <v>32</v>
      </c>
      <c r="AX484" s="13" t="s">
        <v>75</v>
      </c>
      <c r="AY484" s="240" t="s">
        <v>160</v>
      </c>
    </row>
    <row r="485" spans="1:51" s="13" customFormat="1" ht="12">
      <c r="A485" s="13"/>
      <c r="B485" s="230"/>
      <c r="C485" s="231"/>
      <c r="D485" s="232" t="s">
        <v>168</v>
      </c>
      <c r="E485" s="233" t="s">
        <v>1</v>
      </c>
      <c r="F485" s="234" t="s">
        <v>1165</v>
      </c>
      <c r="G485" s="231"/>
      <c r="H485" s="235">
        <v>8.138</v>
      </c>
      <c r="I485" s="231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0" t="s">
        <v>168</v>
      </c>
      <c r="AU485" s="240" t="s">
        <v>84</v>
      </c>
      <c r="AV485" s="13" t="s">
        <v>84</v>
      </c>
      <c r="AW485" s="13" t="s">
        <v>32</v>
      </c>
      <c r="AX485" s="13" t="s">
        <v>75</v>
      </c>
      <c r="AY485" s="240" t="s">
        <v>160</v>
      </c>
    </row>
    <row r="486" spans="1:51" s="15" customFormat="1" ht="12">
      <c r="A486" s="15"/>
      <c r="B486" s="260"/>
      <c r="C486" s="261"/>
      <c r="D486" s="232" t="s">
        <v>168</v>
      </c>
      <c r="E486" s="262" t="s">
        <v>1</v>
      </c>
      <c r="F486" s="263" t="s">
        <v>433</v>
      </c>
      <c r="G486" s="261"/>
      <c r="H486" s="264">
        <v>45.22</v>
      </c>
      <c r="I486" s="261"/>
      <c r="J486" s="261"/>
      <c r="K486" s="261"/>
      <c r="L486" s="265"/>
      <c r="M486" s="266"/>
      <c r="N486" s="267"/>
      <c r="O486" s="267"/>
      <c r="P486" s="267"/>
      <c r="Q486" s="267"/>
      <c r="R486" s="267"/>
      <c r="S486" s="267"/>
      <c r="T486" s="268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69" t="s">
        <v>168</v>
      </c>
      <c r="AU486" s="269" t="s">
        <v>84</v>
      </c>
      <c r="AV486" s="15" t="s">
        <v>166</v>
      </c>
      <c r="AW486" s="15" t="s">
        <v>32</v>
      </c>
      <c r="AX486" s="15" t="s">
        <v>82</v>
      </c>
      <c r="AY486" s="269" t="s">
        <v>160</v>
      </c>
    </row>
    <row r="487" spans="1:65" s="2" customFormat="1" ht="33" customHeight="1">
      <c r="A487" s="32"/>
      <c r="B487" s="33"/>
      <c r="C487" s="270" t="s">
        <v>1166</v>
      </c>
      <c r="D487" s="270" t="s">
        <v>612</v>
      </c>
      <c r="E487" s="271" t="s">
        <v>1167</v>
      </c>
      <c r="F487" s="272" t="s">
        <v>1168</v>
      </c>
      <c r="G487" s="273" t="s">
        <v>165</v>
      </c>
      <c r="H487" s="274">
        <v>52.003</v>
      </c>
      <c r="I487" s="275">
        <v>69.8</v>
      </c>
      <c r="J487" s="275">
        <f>ROUND(I487*H487,2)</f>
        <v>3629.81</v>
      </c>
      <c r="K487" s="272" t="s">
        <v>173</v>
      </c>
      <c r="L487" s="276"/>
      <c r="M487" s="277" t="s">
        <v>1</v>
      </c>
      <c r="N487" s="278" t="s">
        <v>40</v>
      </c>
      <c r="O487" s="226">
        <v>0</v>
      </c>
      <c r="P487" s="226">
        <f>O487*H487</f>
        <v>0</v>
      </c>
      <c r="Q487" s="226">
        <v>0.0048</v>
      </c>
      <c r="R487" s="226">
        <f>Q487*H487</f>
        <v>0.2496144</v>
      </c>
      <c r="S487" s="226">
        <v>0</v>
      </c>
      <c r="T487" s="227">
        <f>S487*H487</f>
        <v>0</v>
      </c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R487" s="228" t="s">
        <v>821</v>
      </c>
      <c r="AT487" s="228" t="s">
        <v>612</v>
      </c>
      <c r="AU487" s="228" t="s">
        <v>84</v>
      </c>
      <c r="AY487" s="17" t="s">
        <v>160</v>
      </c>
      <c r="BE487" s="229">
        <f>IF(N487="základní",J487,0)</f>
        <v>3629.81</v>
      </c>
      <c r="BF487" s="229">
        <f>IF(N487="snížená",J487,0)</f>
        <v>0</v>
      </c>
      <c r="BG487" s="229">
        <f>IF(N487="zákl. přenesená",J487,0)</f>
        <v>0</v>
      </c>
      <c r="BH487" s="229">
        <f>IF(N487="sníž. přenesená",J487,0)</f>
        <v>0</v>
      </c>
      <c r="BI487" s="229">
        <f>IF(N487="nulová",J487,0)</f>
        <v>0</v>
      </c>
      <c r="BJ487" s="17" t="s">
        <v>82</v>
      </c>
      <c r="BK487" s="229">
        <f>ROUND(I487*H487,2)</f>
        <v>3629.81</v>
      </c>
      <c r="BL487" s="17" t="s">
        <v>311</v>
      </c>
      <c r="BM487" s="228" t="s">
        <v>1169</v>
      </c>
    </row>
    <row r="488" spans="1:47" s="2" customFormat="1" ht="12">
      <c r="A488" s="32"/>
      <c r="B488" s="33"/>
      <c r="C488" s="34"/>
      <c r="D488" s="232" t="s">
        <v>175</v>
      </c>
      <c r="E488" s="34"/>
      <c r="F488" s="241" t="s">
        <v>1168</v>
      </c>
      <c r="G488" s="34"/>
      <c r="H488" s="34"/>
      <c r="I488" s="34"/>
      <c r="J488" s="34"/>
      <c r="K488" s="34"/>
      <c r="L488" s="38"/>
      <c r="M488" s="242"/>
      <c r="N488" s="243"/>
      <c r="O488" s="84"/>
      <c r="P488" s="84"/>
      <c r="Q488" s="84"/>
      <c r="R488" s="84"/>
      <c r="S488" s="84"/>
      <c r="T488" s="85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T488" s="17" t="s">
        <v>175</v>
      </c>
      <c r="AU488" s="17" t="s">
        <v>84</v>
      </c>
    </row>
    <row r="489" spans="1:51" s="13" customFormat="1" ht="12">
      <c r="A489" s="13"/>
      <c r="B489" s="230"/>
      <c r="C489" s="231"/>
      <c r="D489" s="232" t="s">
        <v>168</v>
      </c>
      <c r="E489" s="233" t="s">
        <v>1</v>
      </c>
      <c r="F489" s="234" t="s">
        <v>1170</v>
      </c>
      <c r="G489" s="231"/>
      <c r="H489" s="235">
        <v>45.22</v>
      </c>
      <c r="I489" s="231"/>
      <c r="J489" s="231"/>
      <c r="K489" s="231"/>
      <c r="L489" s="236"/>
      <c r="M489" s="237"/>
      <c r="N489" s="238"/>
      <c r="O489" s="238"/>
      <c r="P489" s="238"/>
      <c r="Q489" s="238"/>
      <c r="R489" s="238"/>
      <c r="S489" s="238"/>
      <c r="T489" s="239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0" t="s">
        <v>168</v>
      </c>
      <c r="AU489" s="240" t="s">
        <v>84</v>
      </c>
      <c r="AV489" s="13" t="s">
        <v>84</v>
      </c>
      <c r="AW489" s="13" t="s">
        <v>32</v>
      </c>
      <c r="AX489" s="13" t="s">
        <v>82</v>
      </c>
      <c r="AY489" s="240" t="s">
        <v>160</v>
      </c>
    </row>
    <row r="490" spans="1:51" s="13" customFormat="1" ht="12">
      <c r="A490" s="13"/>
      <c r="B490" s="230"/>
      <c r="C490" s="231"/>
      <c r="D490" s="232" t="s">
        <v>168</v>
      </c>
      <c r="E490" s="231"/>
      <c r="F490" s="234" t="s">
        <v>1171</v>
      </c>
      <c r="G490" s="231"/>
      <c r="H490" s="235">
        <v>52.003</v>
      </c>
      <c r="I490" s="231"/>
      <c r="J490" s="231"/>
      <c r="K490" s="231"/>
      <c r="L490" s="236"/>
      <c r="M490" s="237"/>
      <c r="N490" s="238"/>
      <c r="O490" s="238"/>
      <c r="P490" s="238"/>
      <c r="Q490" s="238"/>
      <c r="R490" s="238"/>
      <c r="S490" s="238"/>
      <c r="T490" s="239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0" t="s">
        <v>168</v>
      </c>
      <c r="AU490" s="240" t="s">
        <v>84</v>
      </c>
      <c r="AV490" s="13" t="s">
        <v>84</v>
      </c>
      <c r="AW490" s="13" t="s">
        <v>4</v>
      </c>
      <c r="AX490" s="13" t="s">
        <v>82</v>
      </c>
      <c r="AY490" s="240" t="s">
        <v>160</v>
      </c>
    </row>
    <row r="491" spans="1:65" s="2" customFormat="1" ht="16.5" customHeight="1">
      <c r="A491" s="32"/>
      <c r="B491" s="33"/>
      <c r="C491" s="218" t="s">
        <v>1172</v>
      </c>
      <c r="D491" s="218" t="s">
        <v>162</v>
      </c>
      <c r="E491" s="219" t="s">
        <v>1173</v>
      </c>
      <c r="F491" s="220" t="s">
        <v>1174</v>
      </c>
      <c r="G491" s="221" t="s">
        <v>165</v>
      </c>
      <c r="H491" s="222">
        <v>20.4</v>
      </c>
      <c r="I491" s="223">
        <v>700</v>
      </c>
      <c r="J491" s="223">
        <f>ROUND(I491*H491,2)</f>
        <v>14280</v>
      </c>
      <c r="K491" s="220" t="s">
        <v>1</v>
      </c>
      <c r="L491" s="38"/>
      <c r="M491" s="224" t="s">
        <v>1</v>
      </c>
      <c r="N491" s="225" t="s">
        <v>40</v>
      </c>
      <c r="O491" s="226">
        <v>0</v>
      </c>
      <c r="P491" s="226">
        <f>O491*H491</f>
        <v>0</v>
      </c>
      <c r="Q491" s="226">
        <v>0</v>
      </c>
      <c r="R491" s="226">
        <f>Q491*H491</f>
        <v>0</v>
      </c>
      <c r="S491" s="226">
        <v>0</v>
      </c>
      <c r="T491" s="227">
        <f>S491*H491</f>
        <v>0</v>
      </c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R491" s="228" t="s">
        <v>311</v>
      </c>
      <c r="AT491" s="228" t="s">
        <v>162</v>
      </c>
      <c r="AU491" s="228" t="s">
        <v>84</v>
      </c>
      <c r="AY491" s="17" t="s">
        <v>160</v>
      </c>
      <c r="BE491" s="229">
        <f>IF(N491="základní",J491,0)</f>
        <v>14280</v>
      </c>
      <c r="BF491" s="229">
        <f>IF(N491="snížená",J491,0)</f>
        <v>0</v>
      </c>
      <c r="BG491" s="229">
        <f>IF(N491="zákl. přenesená",J491,0)</f>
        <v>0</v>
      </c>
      <c r="BH491" s="229">
        <f>IF(N491="sníž. přenesená",J491,0)</f>
        <v>0</v>
      </c>
      <c r="BI491" s="229">
        <f>IF(N491="nulová",J491,0)</f>
        <v>0</v>
      </c>
      <c r="BJ491" s="17" t="s">
        <v>82</v>
      </c>
      <c r="BK491" s="229">
        <f>ROUND(I491*H491,2)</f>
        <v>14280</v>
      </c>
      <c r="BL491" s="17" t="s">
        <v>311</v>
      </c>
      <c r="BM491" s="228" t="s">
        <v>1175</v>
      </c>
    </row>
    <row r="492" spans="1:47" s="2" customFormat="1" ht="12">
      <c r="A492" s="32"/>
      <c r="B492" s="33"/>
      <c r="C492" s="34"/>
      <c r="D492" s="232" t="s">
        <v>175</v>
      </c>
      <c r="E492" s="34"/>
      <c r="F492" s="241" t="s">
        <v>1174</v>
      </c>
      <c r="G492" s="34"/>
      <c r="H492" s="34"/>
      <c r="I492" s="34"/>
      <c r="J492" s="34"/>
      <c r="K492" s="34"/>
      <c r="L492" s="38"/>
      <c r="M492" s="242"/>
      <c r="N492" s="243"/>
      <c r="O492" s="84"/>
      <c r="P492" s="84"/>
      <c r="Q492" s="84"/>
      <c r="R492" s="84"/>
      <c r="S492" s="84"/>
      <c r="T492" s="85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T492" s="17" t="s">
        <v>175</v>
      </c>
      <c r="AU492" s="17" t="s">
        <v>84</v>
      </c>
    </row>
    <row r="493" spans="1:51" s="14" customFormat="1" ht="12">
      <c r="A493" s="14"/>
      <c r="B493" s="244"/>
      <c r="C493" s="245"/>
      <c r="D493" s="232" t="s">
        <v>168</v>
      </c>
      <c r="E493" s="246" t="s">
        <v>1</v>
      </c>
      <c r="F493" s="247" t="s">
        <v>1176</v>
      </c>
      <c r="G493" s="245"/>
      <c r="H493" s="246" t="s">
        <v>1</v>
      </c>
      <c r="I493" s="245"/>
      <c r="J493" s="245"/>
      <c r="K493" s="245"/>
      <c r="L493" s="248"/>
      <c r="M493" s="249"/>
      <c r="N493" s="250"/>
      <c r="O493" s="250"/>
      <c r="P493" s="250"/>
      <c r="Q493" s="250"/>
      <c r="R493" s="250"/>
      <c r="S493" s="250"/>
      <c r="T493" s="251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2" t="s">
        <v>168</v>
      </c>
      <c r="AU493" s="252" t="s">
        <v>84</v>
      </c>
      <c r="AV493" s="14" t="s">
        <v>82</v>
      </c>
      <c r="AW493" s="14" t="s">
        <v>32</v>
      </c>
      <c r="AX493" s="14" t="s">
        <v>75</v>
      </c>
      <c r="AY493" s="252" t="s">
        <v>160</v>
      </c>
    </row>
    <row r="494" spans="1:51" s="13" customFormat="1" ht="12">
      <c r="A494" s="13"/>
      <c r="B494" s="230"/>
      <c r="C494" s="231"/>
      <c r="D494" s="232" t="s">
        <v>168</v>
      </c>
      <c r="E494" s="233" t="s">
        <v>1</v>
      </c>
      <c r="F494" s="234" t="s">
        <v>1177</v>
      </c>
      <c r="G494" s="231"/>
      <c r="H494" s="235">
        <v>20.4</v>
      </c>
      <c r="I494" s="231"/>
      <c r="J494" s="231"/>
      <c r="K494" s="231"/>
      <c r="L494" s="236"/>
      <c r="M494" s="253"/>
      <c r="N494" s="254"/>
      <c r="O494" s="254"/>
      <c r="P494" s="254"/>
      <c r="Q494" s="254"/>
      <c r="R494" s="254"/>
      <c r="S494" s="254"/>
      <c r="T494" s="25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0" t="s">
        <v>168</v>
      </c>
      <c r="AU494" s="240" t="s">
        <v>84</v>
      </c>
      <c r="AV494" s="13" t="s">
        <v>84</v>
      </c>
      <c r="AW494" s="13" t="s">
        <v>32</v>
      </c>
      <c r="AX494" s="13" t="s">
        <v>82</v>
      </c>
      <c r="AY494" s="240" t="s">
        <v>160</v>
      </c>
    </row>
    <row r="495" spans="1:31" s="2" customFormat="1" ht="6.95" customHeight="1">
      <c r="A495" s="32"/>
      <c r="B495" s="59"/>
      <c r="C495" s="60"/>
      <c r="D495" s="60"/>
      <c r="E495" s="60"/>
      <c r="F495" s="60"/>
      <c r="G495" s="60"/>
      <c r="H495" s="60"/>
      <c r="I495" s="60"/>
      <c r="J495" s="60"/>
      <c r="K495" s="60"/>
      <c r="L495" s="38"/>
      <c r="M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</row>
  </sheetData>
  <sheetProtection password="CC35" sheet="1" objects="1" scenarios="1" formatColumns="0" formatRows="0" autoFilter="0"/>
  <autoFilter ref="C127:K494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Andrýs</dc:creator>
  <cp:keywords/>
  <dc:description/>
  <cp:lastModifiedBy>Zdeněk Andrýs</cp:lastModifiedBy>
  <dcterms:created xsi:type="dcterms:W3CDTF">2020-11-02T12:10:11Z</dcterms:created>
  <dcterms:modified xsi:type="dcterms:W3CDTF">2020-11-02T12:10:27Z</dcterms:modified>
  <cp:category/>
  <cp:version/>
  <cp:contentType/>
  <cp:contentStatus/>
</cp:coreProperties>
</file>