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835" tabRatio="909" activeTab="4"/>
  </bookViews>
  <sheets>
    <sheet name="Investice a úspory" sheetId="19" r:id="rId1"/>
    <sheet name="Modelová nabídka" sheetId="20" r:id="rId2"/>
    <sheet name="Cenová příloha" sheetId="21" r:id="rId3"/>
    <sheet name="Hodnocení nabídek" sheetId="22" r:id="rId4"/>
    <sheet name="REFERENČNÍ ÚDAJE" sheetId="17" r:id="rId5"/>
  </sheets>
  <externalReferences>
    <externalReference r:id="rId8"/>
  </externalReferences>
  <definedNames/>
  <calcPr calcId="181029"/>
  <extLst/>
</workbook>
</file>

<file path=xl/sharedStrings.xml><?xml version="1.0" encoding="utf-8"?>
<sst xmlns="http://schemas.openxmlformats.org/spreadsheetml/2006/main" count="302" uniqueCount="179">
  <si>
    <t>Tabulka 1</t>
  </si>
  <si>
    <t>Cena za realizaci jednotlivých opatření v Kč vč. DPH</t>
  </si>
  <si>
    <t>objekt č.</t>
  </si>
  <si>
    <t>název</t>
  </si>
  <si>
    <t>Investice celkem       
 (Kč vč. DPH)</t>
  </si>
  <si>
    <t>název opatření</t>
  </si>
  <si>
    <t>Opatření 1</t>
  </si>
  <si>
    <t>Opatření 2</t>
  </si>
  <si>
    <t>Opatření 3</t>
  </si>
  <si>
    <t>Opatření 4</t>
  </si>
  <si>
    <t>Opatření 5</t>
  </si>
  <si>
    <t>Opatření 6</t>
  </si>
  <si>
    <t>Opatření 7</t>
  </si>
  <si>
    <t>Opatření 8</t>
  </si>
  <si>
    <t>Opatření 9</t>
  </si>
  <si>
    <t>Opatření 10</t>
  </si>
  <si>
    <t>Opatření 11</t>
  </si>
  <si>
    <t>Opatření 12</t>
  </si>
  <si>
    <t>Opatření 13</t>
  </si>
  <si>
    <t>Opatření 14</t>
  </si>
  <si>
    <t>Opatření 15</t>
  </si>
  <si>
    <t>Opatření 16</t>
  </si>
  <si>
    <t>Opatření 17</t>
  </si>
  <si>
    <t>Opatření 18</t>
  </si>
  <si>
    <t>Opatření 19</t>
  </si>
  <si>
    <t>Opatření 20</t>
  </si>
  <si>
    <t>vyplnit --&gt;</t>
  </si>
  <si>
    <t>včetně DPH</t>
  </si>
  <si>
    <t>-</t>
  </si>
  <si>
    <t>CELKEM</t>
  </si>
  <si>
    <t>Tabulka 2</t>
  </si>
  <si>
    <t>Úspora z jednotlivých opatření v Kč/rok vč. DPH (modelový rok)</t>
  </si>
  <si>
    <t>Úspora celkem        (Kč/rok vč. DPH)</t>
  </si>
  <si>
    <t>Ostatní provozní náklady</t>
  </si>
  <si>
    <t>Tabulka 3</t>
  </si>
  <si>
    <t>Úspora z jednotlivých opatření v technických jednotkách (modelový rok)</t>
  </si>
  <si>
    <t xml:space="preserve">název </t>
  </si>
  <si>
    <t>Úspora celkem        
(v technických jednotkách)</t>
  </si>
  <si>
    <t>Teplo</t>
  </si>
  <si>
    <t>Elektřina</t>
  </si>
  <si>
    <t>(GJ/rok)</t>
  </si>
  <si>
    <t>(MWh/rok)</t>
  </si>
  <si>
    <t>úspora (vyplnit)</t>
  </si>
  <si>
    <t>úspora</t>
  </si>
  <si>
    <t>Tabulka 4</t>
  </si>
  <si>
    <t>Úspora z jednotlivých opatření ve finančních nákladech (modelový rok)</t>
  </si>
  <si>
    <t>Ost. náklady</t>
  </si>
  <si>
    <t>(Kč/rok)</t>
  </si>
  <si>
    <t>kontrola</t>
  </si>
  <si>
    <t>Roky poskytnuté záruky</t>
  </si>
  <si>
    <t>celkem za počet let hodnocení</t>
  </si>
  <si>
    <t>řádek</t>
  </si>
  <si>
    <t>Referenční rok</t>
  </si>
  <si>
    <t>Teplo [GJ]</t>
  </si>
  <si>
    <t>Elektřina [MWh]</t>
  </si>
  <si>
    <t>Teplo [Kč vč. DPH]</t>
  </si>
  <si>
    <t>Elektřina [Kč vč. DPH]</t>
  </si>
  <si>
    <t>Ostatní provozní náklady [Kč vč. DPH]</t>
  </si>
  <si>
    <t>A = 4 + 5 + 6 + 7</t>
  </si>
  <si>
    <t>A</t>
  </si>
  <si>
    <t>B - Zaručená spotřeba energie v technických jednotkách a náklady na spotřebu energie a ostatní náklady po dobu trvání kontraktu [GJ, MWh, m3, Kč vč. DPH]</t>
  </si>
  <si>
    <t>po realizaci</t>
  </si>
  <si>
    <t>GJ</t>
  </si>
  <si>
    <t>MWh</t>
  </si>
  <si>
    <t>m3</t>
  </si>
  <si>
    <t>Kč vč. DPH</t>
  </si>
  <si>
    <t>B = 11 + 12 + 13 + 14</t>
  </si>
  <si>
    <t>B</t>
  </si>
  <si>
    <t>C - Výše zaručených úspor [GJ, MWh, m3, Kč vč. DPH]</t>
  </si>
  <si>
    <t>C = A - B</t>
  </si>
  <si>
    <t>C</t>
  </si>
  <si>
    <t>Celková výše zaručených úspor (hodnocení - kritérium 2)</t>
  </si>
  <si>
    <t>D – Nabídková cena [Kč vč. DPH]</t>
  </si>
  <si>
    <t>náklady na realizaci opatření</t>
  </si>
  <si>
    <t>Výše investičních nákladů (hodnocení - kritérium 3)</t>
  </si>
  <si>
    <t>kontrola (musí souhlasit s Tabulkou 1 v předchozím listu)</t>
  </si>
  <si>
    <t>financování zakázky (úvěr)</t>
  </si>
  <si>
    <t>Cena za financování zakázky (objem úroků)</t>
  </si>
  <si>
    <t>splátka IN+úroky</t>
  </si>
  <si>
    <t>celková splátka IN+úroků</t>
  </si>
  <si>
    <t>energetický management</t>
  </si>
  <si>
    <t xml:space="preserve">Cena za výkon eneregtického managementu </t>
  </si>
  <si>
    <t>ostatní služby</t>
  </si>
  <si>
    <t xml:space="preserve">Cena za další služby </t>
  </si>
  <si>
    <t>D = 31 + 32 + 33 + 34</t>
  </si>
  <si>
    <t>D</t>
  </si>
  <si>
    <t>Celková nabídková cena (hodnocení  - kritérium 1)</t>
  </si>
  <si>
    <t>E - CashFlow projektu = Rozdíl celkové nabídkové ceny a celkových zaručených úspor [Kč vč. DPH]</t>
  </si>
  <si>
    <t>E = D - C</t>
  </si>
  <si>
    <t>E</t>
  </si>
  <si>
    <t>Rozdíl celkové nabídkové ceny a celkových zaručených úspor</t>
  </si>
  <si>
    <t xml:space="preserve">(v případě kladné hodnoty se jedná o "spoluúčast zadavatele") </t>
  </si>
  <si>
    <t xml:space="preserve">(v případě záporné hodnoty se jedná o "nadúsporu") </t>
  </si>
  <si>
    <t>F- Podíl úspor prokazovaných na základě měření spotřeby celého objektu k celkovému objemu úspor [%]</t>
  </si>
  <si>
    <t>úspory vykazované dle IPMVP/var. C 
[Kč vč. DPH]</t>
  </si>
  <si>
    <t>F = 38 / C</t>
  </si>
  <si>
    <t>F</t>
  </si>
  <si>
    <t>Podíl úspor prokazovaných měřením na celkovém objemu úspor (hodnocení - kritérium 4)</t>
  </si>
  <si>
    <t>POVINNÁ CENOVÁ PŘÍLOHA - PODKLAD PRO VYPLNĚNÍ</t>
  </si>
  <si>
    <t>níže nevyplňovat,  automaticky se načítá z předchozího listu</t>
  </si>
  <si>
    <t>1. CENA ZA REALIZACI ÚSPORNÝCH OPATŘENÍ</t>
  </si>
  <si>
    <t>Cena za realizaci úsporných opatření celkem (bez DPH)</t>
  </si>
  <si>
    <t xml:space="preserve">Kč </t>
  </si>
  <si>
    <t>DPH</t>
  </si>
  <si>
    <t>Cena za realizaci úsporných opatření celkem (včetně DPH)</t>
  </si>
  <si>
    <t>2. CENA ZA ZAJIŠTĚNÍ FINANCOVÁNÍ ZAKÁZKY</t>
  </si>
  <si>
    <r>
      <rPr>
        <sz val="11"/>
        <color theme="1"/>
        <rFont val="Calibri"/>
        <family val="2"/>
        <scheme val="minor"/>
      </rPr>
      <t>Cena za poskytnutí dodavatelského úvěru</t>
    </r>
    <r>
      <rPr>
        <i/>
        <sz val="10"/>
        <color theme="1"/>
        <rFont val="Calibri"/>
        <family val="2"/>
        <scheme val="minor"/>
      </rPr>
      <t xml:space="preserve"> (nepodlého DPH, ale zahrnuje její profinancování)</t>
    </r>
  </si>
  <si>
    <t>Kč</t>
  </si>
  <si>
    <t>3. CENA ZA DALŠÍ SLUŽBY</t>
  </si>
  <si>
    <t>cena za výkon energetického managementu (bez DPH)</t>
  </si>
  <si>
    <t>cena za další služby (bez DPH)</t>
  </si>
  <si>
    <t>Cena za další služby celkem (bez DPH)</t>
  </si>
  <si>
    <t>Cena za další služby celkem (včetně DPH)</t>
  </si>
  <si>
    <t>4. CELKOVÁ CENA</t>
  </si>
  <si>
    <t>Cena celkem (bez DPH)</t>
  </si>
  <si>
    <t>Cena celkem (včetně DPH)</t>
  </si>
  <si>
    <t>SOUHRN JEDNOTLIVÝCH HODNOTÍCÍCH KRITÉRIÍ</t>
  </si>
  <si>
    <t>Nabídková cena</t>
  </si>
  <si>
    <t>(Kč vč. DPH)</t>
  </si>
  <si>
    <t>nabídková hodnota</t>
  </si>
  <si>
    <t>Výše investičních nákladů</t>
  </si>
  <si>
    <t>(procento)</t>
  </si>
  <si>
    <t>REFERENČNÍ ÚDAJE</t>
  </si>
  <si>
    <t>REFERENČNÍ SPOTŘEBY A NÁKLADY</t>
  </si>
  <si>
    <t>TEPLO</t>
  </si>
  <si>
    <t>ELEKTŘINA</t>
  </si>
  <si>
    <t>OSTATNÍ PROVOZNÍ NÁKLADY</t>
  </si>
  <si>
    <t>REFERENČNÍ NÁKLADY CELKEM</t>
  </si>
  <si>
    <t>spotřeba</t>
  </si>
  <si>
    <t>celkové náklady</t>
  </si>
  <si>
    <t>platba</t>
  </si>
  <si>
    <t>Kč bez DPH</t>
  </si>
  <si>
    <t>období</t>
  </si>
  <si>
    <t>REFERENČNÍ CENY ENERGIE A VODY</t>
  </si>
  <si>
    <t>(pro vyčíslení a vyhodnocení úspor)</t>
  </si>
  <si>
    <t>Kč/GJ</t>
  </si>
  <si>
    <t>Kč/MWh</t>
  </si>
  <si>
    <t>REFERENČNÍ KLIMADATA</t>
  </si>
  <si>
    <t>https://vytapeni.tzb-info.cz/tabulky-a-vypocty/103-vypocet-denostupnu?stanice=36&amp;action=1&amp;otopne_obdobi=&amp;start_day=01&amp;start_month=01&amp;start_year=2019&amp;end_day=31&amp;end_month=12&amp;end_year=2019&amp;ti=20&amp;tem=13.0&amp;chkbox_sumtbl=1&amp;chkbox_deg=1&amp;chkbox_dnu=1&amp;chkbox_prumerne_teploty=1&amp;deg_x=740&amp;deg_y=270&amp;otop_dny_x=740&amp;otop_dny_y=270&amp;prum_teploty_x=740&amp;prum_teploty_y=270</t>
  </si>
  <si>
    <t>oblast:</t>
  </si>
  <si>
    <t>ti:</t>
  </si>
  <si>
    <t>°C</t>
  </si>
  <si>
    <t>te</t>
  </si>
  <si>
    <t>d</t>
  </si>
  <si>
    <t>%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</si>
  <si>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</si>
  <si>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</si>
  <si>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</si>
  <si>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</si>
  <si>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</si>
  <si>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</si>
  <si>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</si>
  <si>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</si>
  <si>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</si>
  <si>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</si>
  <si>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</si>
  <si>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</si>
  <si>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zimní stadion</t>
  </si>
  <si>
    <t>Výše zaručených úspor</t>
  </si>
  <si>
    <t xml:space="preserve">Podíl úspor prokazovaných na základě měření spotřeby celého objektu k celkovému objemu úspor </t>
  </si>
  <si>
    <t>Zemní plyn</t>
  </si>
  <si>
    <t>Zemní plyn [Kč vč. DPH]</t>
  </si>
  <si>
    <t>ZEMNÍ PLYN</t>
  </si>
  <si>
    <t>Zemní plyn [MWh]</t>
  </si>
  <si>
    <r>
      <t>Zemní plyn [MWh</t>
    </r>
    <r>
      <rPr>
        <sz val="10"/>
        <rFont val="Calibri"/>
        <family val="2"/>
        <scheme val="minor"/>
      </rPr>
      <t>]</t>
    </r>
  </si>
  <si>
    <t>Období - dlouhodobý průměr</t>
  </si>
  <si>
    <t>Benešov - Netvořice</t>
  </si>
  <si>
    <t>A - Výchozí spotřeba energie v technických jednotkách a náklady na spotřebu energie po dobu trvání kontraktu [GJ, MWh, m3 Kč vč. DPH]</t>
  </si>
  <si>
    <t>Zateplení pláště a výměna oken</t>
  </si>
  <si>
    <t>Zateplení štítů svislého obv. pláště haly</t>
  </si>
  <si>
    <t>Výměna osvětlení v přístavbě (šatny a administrativa)</t>
  </si>
  <si>
    <t>Nucené větrání s rekuperací</t>
  </si>
  <si>
    <t>Výstavba FVE a vlastní trafostanice (přechod z NN na VN)</t>
  </si>
  <si>
    <t xml:space="preserve">Průměrá spotřeba </t>
  </si>
  <si>
    <t>Referenční spotřeby elektřiny odpovídají průměrné spotřebě v roce 2016 až 2019 a dopočtené spotřebě strojovny chlazení za rok 2021 (od března 2020 do března 2021 probíhala výstavba strojovny chlazení a stadion byl mimo provoz). V hodnotě spotřeby elektřiny je obsažena spotřeba elektřiny, která je přefakturovávána cizímu subjektu (hotel a wellness) na základě podružného elektroměru.</t>
  </si>
  <si>
    <t>Referenční spotřeba zemního plynu odpovídá průměrné spotřebě z let 2016 až 2019 očištěné od přefakturovávané spotřeby cizímu subjektu (hotel, wellness a restaurace na vaření), spotřeby na ohřev teplé vody pro úpravu ledové plochy (od roku 2021 se již teplá voda nepřipravuje v kotelně ze zemního plynu, nýbrž odpadním teplem z chlazení) a přepočtené denostupnovou metodou.</t>
  </si>
  <si>
    <t>Cena zemního plynu odpovídá cenám pro rok 2022.</t>
  </si>
  <si>
    <t>Cena elektrické energie odpovídá cenám pro rok 2022.</t>
  </si>
  <si>
    <t>Výše uvedené je detailněji popsáno v materiálu "Posouzení vhodnosti objektu pro projekt EPC"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</si>
</sst>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#,##0.0"/>
    <numFmt numFmtId="167" formatCode="0.0"/>
    <numFmt numFmtId="168" formatCode="0.0%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 tint="-0.499969989061355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349979996681213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FF0000"/>
      <name val="Calibri"/>
      <family val="2"/>
    </font>
    <font>
      <b/>
      <sz val="16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color theme="0" tint="-0.2499700039625167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theme="0" tint="-0.499969989061355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 tint="-0.2499700039625167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0"/>
      <color theme="0" tint="-0.4999699890613556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 tint="0.34999001026153564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tted">
        <color theme="1" tint="0.49998000264167786"/>
      </bottom>
    </border>
    <border>
      <left/>
      <right/>
      <top style="dotted">
        <color theme="1" tint="0.49998000264167786"/>
      </top>
      <bottom style="dotted">
        <color theme="1" tint="0.49998000264167786"/>
      </bottom>
    </border>
    <border>
      <left/>
      <right/>
      <top/>
      <bottom style="dotted">
        <color theme="0" tint="-0.4999699890613556"/>
      </bottom>
    </border>
    <border>
      <left style="dotted"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/>
      <right/>
      <top style="thin">
        <color theme="0" tint="-0.4999699890613556"/>
      </top>
      <bottom style="dotted">
        <color theme="1" tint="0.49998000264167786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/>
      <top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9" fontId="51" fillId="0" borderId="0" applyFont="0" applyFill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36">
    <xf numFmtId="0" fontId="0" fillId="0" borderId="0" xfId="0"/>
    <xf numFmtId="3" fontId="10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15" fillId="4" borderId="0" xfId="0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9" fontId="19" fillId="4" borderId="1" xfId="20" applyFont="1" applyFill="1" applyBorder="1" applyAlignment="1">
      <alignment vertical="center"/>
    </xf>
    <xf numFmtId="9" fontId="14" fillId="4" borderId="0" xfId="20" applyFont="1" applyFill="1" applyAlignment="1">
      <alignment vertical="center"/>
    </xf>
    <xf numFmtId="0" fontId="9" fillId="4" borderId="2" xfId="0" applyFont="1" applyFill="1" applyBorder="1" applyAlignment="1">
      <alignment horizontal="right" vertical="center" indent="1"/>
    </xf>
    <xf numFmtId="0" fontId="9" fillId="4" borderId="2" xfId="0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right" vertical="center" indent="1"/>
    </xf>
    <xf numFmtId="0" fontId="9" fillId="4" borderId="3" xfId="0" applyFont="1" applyFill="1" applyBorder="1" applyAlignment="1">
      <alignment vertical="center"/>
    </xf>
    <xf numFmtId="3" fontId="9" fillId="4" borderId="3" xfId="0" applyNumberFormat="1" applyFont="1" applyFill="1" applyBorder="1" applyAlignment="1">
      <alignment vertical="center"/>
    </xf>
    <xf numFmtId="0" fontId="9" fillId="5" borderId="0" xfId="0" applyFont="1" applyFill="1" applyAlignment="1">
      <alignment horizontal="left" vertical="center"/>
    </xf>
    <xf numFmtId="3" fontId="9" fillId="6" borderId="0" xfId="0" applyNumberFormat="1" applyFont="1" applyFill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165" fontId="8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13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66" fontId="6" fillId="4" borderId="2" xfId="0" applyNumberFormat="1" applyFont="1" applyFill="1" applyBorder="1" applyAlignment="1">
      <alignment horizontal="right" vertical="center"/>
    </xf>
    <xf numFmtId="4" fontId="12" fillId="4" borderId="4" xfId="0" applyNumberFormat="1" applyFont="1" applyFill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166" fontId="6" fillId="4" borderId="4" xfId="0" applyNumberFormat="1" applyFont="1" applyFill="1" applyBorder="1" applyAlignment="1">
      <alignment horizontal="right" vertical="center"/>
    </xf>
    <xf numFmtId="166" fontId="3" fillId="4" borderId="4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6" fontId="6" fillId="4" borderId="0" xfId="0" applyNumberFormat="1" applyFont="1" applyFill="1" applyBorder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Border="1" applyAlignment="1">
      <alignment horizontal="right" vertical="center"/>
    </xf>
    <xf numFmtId="0" fontId="20" fillId="4" borderId="0" xfId="24" applyFont="1" applyFill="1" applyAlignment="1">
      <alignment vertical="center"/>
      <protection/>
    </xf>
    <xf numFmtId="0" fontId="21" fillId="4" borderId="0" xfId="24" applyFont="1" applyFill="1" applyAlignment="1">
      <alignment vertical="center"/>
      <protection/>
    </xf>
    <xf numFmtId="0" fontId="22" fillId="4" borderId="0" xfId="0" applyFont="1" applyFill="1" applyAlignment="1">
      <alignment horizontal="left" vertical="center"/>
    </xf>
    <xf numFmtId="0" fontId="23" fillId="4" borderId="0" xfId="21" applyFill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7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0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right" vertical="center"/>
    </xf>
    <xf numFmtId="167" fontId="11" fillId="7" borderId="0" xfId="0" applyNumberFormat="1" applyFont="1" applyFill="1" applyAlignment="1">
      <alignment vertical="center"/>
    </xf>
    <xf numFmtId="3" fontId="11" fillId="7" borderId="0" xfId="0" applyNumberFormat="1" applyFont="1" applyFill="1" applyAlignment="1">
      <alignment vertical="center"/>
    </xf>
    <xf numFmtId="1" fontId="7" fillId="4" borderId="6" xfId="20" applyNumberFormat="1" applyFont="1" applyFill="1" applyBorder="1" applyAlignment="1">
      <alignment vertical="center"/>
    </xf>
    <xf numFmtId="9" fontId="7" fillId="4" borderId="6" xfId="20" applyFont="1" applyFill="1" applyBorder="1" applyAlignment="1">
      <alignment vertical="center"/>
    </xf>
    <xf numFmtId="1" fontId="7" fillId="4" borderId="7" xfId="20" applyNumberFormat="1" applyFont="1" applyFill="1" applyBorder="1" applyAlignment="1">
      <alignment vertical="center"/>
    </xf>
    <xf numFmtId="9" fontId="7" fillId="4" borderId="7" xfId="20" applyFont="1" applyFill="1" applyBorder="1" applyAlignment="1">
      <alignment vertical="center"/>
    </xf>
    <xf numFmtId="167" fontId="11" fillId="7" borderId="0" xfId="0" applyNumberFormat="1" applyFont="1" applyFill="1" applyAlignment="1">
      <alignment horizontal="right" vertical="center"/>
    </xf>
    <xf numFmtId="0" fontId="24" fillId="8" borderId="1" xfId="0" applyFont="1" applyFill="1" applyBorder="1" applyAlignment="1">
      <alignment horizontal="right" vertical="center"/>
    </xf>
    <xf numFmtId="167" fontId="11" fillId="7" borderId="1" xfId="0" applyNumberFormat="1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vertical="center"/>
    </xf>
    <xf numFmtId="1" fontId="7" fillId="4" borderId="5" xfId="20" applyNumberFormat="1" applyFont="1" applyFill="1" applyBorder="1" applyAlignment="1">
      <alignment vertical="center"/>
    </xf>
    <xf numFmtId="9" fontId="7" fillId="4" borderId="5" xfId="20" applyFont="1" applyFill="1" applyBorder="1" applyAlignment="1">
      <alignment vertical="center"/>
    </xf>
    <xf numFmtId="166" fontId="9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1" fontId="9" fillId="4" borderId="7" xfId="20" applyNumberFormat="1" applyFont="1" applyFill="1" applyBorder="1" applyAlignment="1">
      <alignment vertical="center"/>
    </xf>
    <xf numFmtId="9" fontId="9" fillId="4" borderId="7" xfId="20" applyFont="1" applyFill="1" applyBorder="1" applyAlignment="1">
      <alignment vertical="center"/>
    </xf>
    <xf numFmtId="0" fontId="0" fillId="4" borderId="0" xfId="0" applyFill="1"/>
    <xf numFmtId="3" fontId="0" fillId="4" borderId="0" xfId="0" applyNumberFormat="1" applyFill="1"/>
    <xf numFmtId="0" fontId="7" fillId="9" borderId="0" xfId="0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3" fontId="9" fillId="9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167" fontId="8" fillId="4" borderId="0" xfId="0" applyNumberFormat="1" applyFont="1" applyFill="1" applyAlignment="1">
      <alignment vertical="center"/>
    </xf>
    <xf numFmtId="0" fontId="3" fillId="1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vertical="center"/>
    </xf>
    <xf numFmtId="167" fontId="7" fillId="4" borderId="0" xfId="0" applyNumberFormat="1" applyFont="1" applyFill="1" applyAlignment="1">
      <alignment vertical="center"/>
    </xf>
    <xf numFmtId="0" fontId="10" fillId="11" borderId="1" xfId="0" applyFont="1" applyFill="1" applyBorder="1" applyAlignment="1">
      <alignment horizontal="right" vertical="center"/>
    </xf>
    <xf numFmtId="0" fontId="7" fillId="12" borderId="1" xfId="0" applyFont="1" applyFill="1" applyBorder="1" applyAlignment="1">
      <alignment horizontal="right" vertical="center"/>
    </xf>
    <xf numFmtId="0" fontId="10" fillId="12" borderId="1" xfId="0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 vertical="center"/>
    </xf>
    <xf numFmtId="3" fontId="9" fillId="13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166" fontId="13" fillId="4" borderId="8" xfId="0" applyNumberFormat="1" applyFont="1" applyFill="1" applyBorder="1" applyAlignment="1">
      <alignment horizontal="right" vertical="center"/>
    </xf>
    <xf numFmtId="166" fontId="6" fillId="4" borderId="8" xfId="0" applyNumberFormat="1" applyFont="1" applyFill="1" applyBorder="1" applyAlignment="1">
      <alignment horizontal="right" vertical="center"/>
    </xf>
    <xf numFmtId="166" fontId="13" fillId="4" borderId="4" xfId="0" applyNumberFormat="1" applyFont="1" applyFill="1" applyBorder="1" applyAlignment="1">
      <alignment horizontal="right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26" fillId="4" borderId="0" xfId="0" applyFont="1" applyFill="1"/>
    <xf numFmtId="0" fontId="22" fillId="4" borderId="0" xfId="0" applyFont="1" applyFill="1"/>
    <xf numFmtId="0" fontId="6" fillId="4" borderId="0" xfId="0" applyFont="1" applyFill="1"/>
    <xf numFmtId="168" fontId="27" fillId="4" borderId="0" xfId="0" applyNumberFormat="1" applyFont="1" applyFill="1" applyAlignment="1">
      <alignment horizontal="center"/>
    </xf>
    <xf numFmtId="168" fontId="26" fillId="4" borderId="0" xfId="0" applyNumberFormat="1" applyFont="1" applyFill="1"/>
    <xf numFmtId="0" fontId="28" fillId="4" borderId="0" xfId="0" applyFont="1" applyFill="1"/>
    <xf numFmtId="0" fontId="9" fillId="4" borderId="0" xfId="0" applyFont="1" applyFill="1"/>
    <xf numFmtId="0" fontId="29" fillId="4" borderId="0" xfId="0" applyFont="1" applyFill="1"/>
    <xf numFmtId="3" fontId="6" fillId="4" borderId="0" xfId="0" applyNumberFormat="1" applyFont="1" applyFill="1"/>
    <xf numFmtId="0" fontId="30" fillId="4" borderId="0" xfId="0" applyFont="1" applyFill="1"/>
    <xf numFmtId="0" fontId="0" fillId="4" borderId="0" xfId="0" applyFill="1" applyAlignment="1">
      <alignment horizontal="left" indent="1"/>
    </xf>
    <xf numFmtId="0" fontId="7" fillId="4" borderId="0" xfId="0" applyFont="1" applyFill="1" applyAlignment="1">
      <alignment horizontal="right"/>
    </xf>
    <xf numFmtId="3" fontId="9" fillId="9" borderId="9" xfId="0" applyNumberFormat="1" applyFont="1" applyFill="1" applyBorder="1" applyAlignment="1">
      <alignment horizontal="right" indent="1"/>
    </xf>
    <xf numFmtId="3" fontId="9" fillId="4" borderId="0" xfId="0" applyNumberFormat="1" applyFont="1" applyFill="1" applyAlignment="1">
      <alignment horizontal="right" indent="1"/>
    </xf>
    <xf numFmtId="9" fontId="31" fillId="4" borderId="0" xfId="0" applyNumberFormat="1" applyFont="1" applyFill="1" applyAlignment="1">
      <alignment horizontal="center" vertical="center"/>
    </xf>
    <xf numFmtId="3" fontId="9" fillId="4" borderId="0" xfId="20" applyNumberFormat="1" applyFont="1" applyFill="1" applyAlignment="1">
      <alignment horizontal="right" indent="1"/>
    </xf>
    <xf numFmtId="0" fontId="9" fillId="4" borderId="0" xfId="0" applyFont="1" applyFill="1" applyAlignment="1">
      <alignment horizontal="right" indent="1"/>
    </xf>
    <xf numFmtId="10" fontId="9" fillId="9" borderId="9" xfId="20" applyNumberFormat="1" applyFont="1" applyFill="1" applyBorder="1" applyAlignment="1">
      <alignment horizontal="right" indent="1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/>
    <xf numFmtId="0" fontId="0" fillId="4" borderId="0" xfId="0" applyFill="1" applyBorder="1"/>
    <xf numFmtId="0" fontId="0" fillId="14" borderId="10" xfId="0" applyFill="1" applyBorder="1"/>
    <xf numFmtId="0" fontId="0" fillId="14" borderId="11" xfId="0" applyFill="1" applyBorder="1"/>
    <xf numFmtId="0" fontId="0" fillId="14" borderId="12" xfId="0" applyFill="1" applyBorder="1"/>
    <xf numFmtId="9" fontId="0" fillId="14" borderId="0" xfId="0" applyNumberFormat="1" applyFill="1" applyBorder="1"/>
    <xf numFmtId="0" fontId="0" fillId="14" borderId="0" xfId="0" applyFill="1" applyBorder="1"/>
    <xf numFmtId="0" fontId="0" fillId="14" borderId="13" xfId="0" applyFill="1" applyBorder="1"/>
    <xf numFmtId="0" fontId="0" fillId="14" borderId="1" xfId="0" applyFill="1" applyBorder="1"/>
    <xf numFmtId="0" fontId="0" fillId="14" borderId="14" xfId="0" applyFill="1" applyBorder="1"/>
    <xf numFmtId="0" fontId="0" fillId="14" borderId="15" xfId="0" applyFill="1" applyBorder="1"/>
    <xf numFmtId="0" fontId="22" fillId="0" borderId="0" xfId="0" applyFont="1"/>
    <xf numFmtId="0" fontId="9" fillId="4" borderId="0" xfId="0" applyFont="1" applyFill="1" applyAlignment="1">
      <alignment horizontal="right"/>
    </xf>
    <xf numFmtId="0" fontId="0" fillId="4" borderId="10" xfId="0" applyFill="1" applyBorder="1"/>
    <xf numFmtId="0" fontId="0" fillId="4" borderId="11" xfId="0" applyFill="1" applyBorder="1"/>
    <xf numFmtId="0" fontId="0" fillId="4" borderId="13" xfId="0" applyFill="1" applyBorder="1"/>
    <xf numFmtId="0" fontId="0" fillId="4" borderId="1" xfId="0" applyFill="1" applyBorder="1"/>
    <xf numFmtId="0" fontId="9" fillId="4" borderId="10" xfId="0" applyFont="1" applyFill="1" applyBorder="1"/>
    <xf numFmtId="0" fontId="9" fillId="4" borderId="12" xfId="0" applyFont="1" applyFill="1" applyBorder="1"/>
    <xf numFmtId="0" fontId="9" fillId="4" borderId="13" xfId="0" applyFont="1" applyFill="1" applyBorder="1"/>
    <xf numFmtId="0" fontId="17" fillId="4" borderId="0" xfId="0" applyFont="1" applyFill="1"/>
    <xf numFmtId="3" fontId="9" fillId="14" borderId="11" xfId="0" applyNumberFormat="1" applyFont="1" applyFill="1" applyBorder="1"/>
    <xf numFmtId="0" fontId="9" fillId="14" borderId="16" xfId="0" applyFont="1" applyFill="1" applyBorder="1"/>
    <xf numFmtId="3" fontId="9" fillId="14" borderId="0" xfId="0" applyNumberFormat="1" applyFont="1" applyFill="1" applyBorder="1"/>
    <xf numFmtId="0" fontId="9" fillId="14" borderId="17" xfId="0" applyFont="1" applyFill="1" applyBorder="1"/>
    <xf numFmtId="3" fontId="9" fillId="14" borderId="1" xfId="0" applyNumberFormat="1" applyFont="1" applyFill="1" applyBorder="1"/>
    <xf numFmtId="0" fontId="9" fillId="14" borderId="18" xfId="0" applyFont="1" applyFill="1" applyBorder="1"/>
    <xf numFmtId="3" fontId="9" fillId="14" borderId="15" xfId="0" applyNumberFormat="1" applyFont="1" applyFill="1" applyBorder="1"/>
    <xf numFmtId="0" fontId="9" fillId="14" borderId="19" xfId="0" applyFont="1" applyFill="1" applyBorder="1"/>
    <xf numFmtId="3" fontId="0" fillId="4" borderId="11" xfId="0" applyNumberFormat="1" applyFont="1" applyFill="1" applyBorder="1"/>
    <xf numFmtId="0" fontId="0" fillId="4" borderId="16" xfId="0" applyFill="1" applyBorder="1"/>
    <xf numFmtId="9" fontId="0" fillId="4" borderId="0" xfId="0" applyNumberFormat="1" applyFill="1"/>
    <xf numFmtId="3" fontId="0" fillId="4" borderId="1" xfId="0" applyNumberFormat="1" applyFont="1" applyFill="1" applyBorder="1"/>
    <xf numFmtId="0" fontId="0" fillId="4" borderId="18" xfId="0" applyFill="1" applyBorder="1"/>
    <xf numFmtId="3" fontId="9" fillId="4" borderId="11" xfId="0" applyNumberFormat="1" applyFont="1" applyFill="1" applyBorder="1"/>
    <xf numFmtId="0" fontId="9" fillId="4" borderId="16" xfId="0" applyFont="1" applyFill="1" applyBorder="1"/>
    <xf numFmtId="3" fontId="9" fillId="4" borderId="0" xfId="0" applyNumberFormat="1" applyFont="1" applyFill="1" applyBorder="1"/>
    <xf numFmtId="0" fontId="9" fillId="4" borderId="17" xfId="0" applyFont="1" applyFill="1" applyBorder="1"/>
    <xf numFmtId="3" fontId="9" fillId="4" borderId="1" xfId="0" applyNumberFormat="1" applyFont="1" applyFill="1" applyBorder="1"/>
    <xf numFmtId="0" fontId="9" fillId="4" borderId="18" xfId="0" applyFont="1" applyFill="1" applyBorder="1"/>
    <xf numFmtId="0" fontId="0" fillId="0" borderId="0" xfId="0" applyFont="1"/>
    <xf numFmtId="0" fontId="6" fillId="4" borderId="0" xfId="27" applyFont="1" applyFill="1" applyProtection="1">
      <alignment/>
      <protection/>
    </xf>
    <xf numFmtId="3" fontId="17" fillId="15" borderId="20" xfId="27" applyNumberFormat="1" applyFont="1" applyFill="1" applyBorder="1" applyAlignment="1" applyProtection="1">
      <alignment horizontal="center"/>
      <protection locked="0"/>
    </xf>
    <xf numFmtId="0" fontId="3" fillId="4" borderId="12" xfId="27" applyFont="1" applyFill="1" applyBorder="1" applyAlignment="1" applyProtection="1">
      <alignment/>
      <protection locked="0"/>
    </xf>
    <xf numFmtId="0" fontId="3" fillId="4" borderId="0" xfId="27" applyFont="1" applyFill="1" applyAlignment="1" applyProtection="1">
      <alignment horizontal="center"/>
      <protection locked="0"/>
    </xf>
    <xf numFmtId="3" fontId="3" fillId="4" borderId="0" xfId="27" applyNumberFormat="1" applyFont="1" applyFill="1" applyAlignment="1" applyProtection="1">
      <alignment horizontal="center"/>
      <protection locked="0"/>
    </xf>
    <xf numFmtId="0" fontId="6" fillId="4" borderId="0" xfId="27" applyFont="1" applyFill="1" applyAlignment="1" applyProtection="1">
      <alignment horizontal="left" wrapText="1"/>
      <protection/>
    </xf>
    <xf numFmtId="0" fontId="6" fillId="4" borderId="0" xfId="27" applyFont="1" applyFill="1" applyAlignment="1" applyProtection="1">
      <alignment horizontal="center"/>
      <protection/>
    </xf>
    <xf numFmtId="0" fontId="6" fillId="0" borderId="21" xfId="27" applyFont="1" applyBorder="1" applyProtection="1">
      <alignment/>
      <protection/>
    </xf>
    <xf numFmtId="0" fontId="6" fillId="0" borderId="0" xfId="27" applyFont="1" applyBorder="1" applyAlignment="1" applyProtection="1">
      <alignment horizontal="center"/>
      <protection/>
    </xf>
    <xf numFmtId="3" fontId="6" fillId="16" borderId="20" xfId="27" applyNumberFormat="1" applyFont="1" applyFill="1" applyBorder="1" applyProtection="1">
      <alignment/>
      <protection locked="0"/>
    </xf>
    <xf numFmtId="3" fontId="35" fillId="0" borderId="20" xfId="27" applyNumberFormat="1" applyFont="1" applyFill="1" applyBorder="1" applyProtection="1">
      <alignment/>
      <protection locked="0"/>
    </xf>
    <xf numFmtId="0" fontId="6" fillId="0" borderId="22" xfId="27" applyFont="1" applyBorder="1" applyProtection="1">
      <alignment/>
      <protection/>
    </xf>
    <xf numFmtId="0" fontId="6" fillId="0" borderId="23" xfId="27" applyFont="1" applyBorder="1" applyAlignment="1" applyProtection="1">
      <alignment horizontal="center"/>
      <protection/>
    </xf>
    <xf numFmtId="3" fontId="6" fillId="16" borderId="24" xfId="27" applyNumberFormat="1" applyFont="1" applyFill="1" applyBorder="1" applyProtection="1">
      <alignment/>
      <protection locked="0"/>
    </xf>
    <xf numFmtId="3" fontId="35" fillId="0" borderId="24" xfId="27" applyNumberFormat="1" applyFont="1" applyFill="1" applyBorder="1" applyProtection="1">
      <alignment/>
      <protection locked="0"/>
    </xf>
    <xf numFmtId="0" fontId="6" fillId="0" borderId="25" xfId="27" applyFont="1" applyBorder="1" applyProtection="1">
      <alignment/>
      <protection/>
    </xf>
    <xf numFmtId="0" fontId="6" fillId="0" borderId="26" xfId="27" applyFont="1" applyBorder="1" applyAlignment="1" applyProtection="1">
      <alignment horizontal="center"/>
      <protection/>
    </xf>
    <xf numFmtId="3" fontId="6" fillId="16" borderId="27" xfId="27" applyNumberFormat="1" applyFont="1" applyFill="1" applyBorder="1" applyProtection="1">
      <alignment/>
      <protection locked="0"/>
    </xf>
    <xf numFmtId="3" fontId="35" fillId="0" borderId="27" xfId="27" applyNumberFormat="1" applyFont="1" applyFill="1" applyBorder="1" applyProtection="1">
      <alignment/>
      <protection locked="0"/>
    </xf>
    <xf numFmtId="0" fontId="3" fillId="4" borderId="28" xfId="27" applyFont="1" applyFill="1" applyBorder="1" applyProtection="1">
      <alignment/>
      <protection/>
    </xf>
    <xf numFmtId="0" fontId="3" fillId="0" borderId="29" xfId="27" applyFont="1" applyBorder="1" applyAlignment="1" applyProtection="1">
      <alignment horizontal="center"/>
      <protection/>
    </xf>
    <xf numFmtId="3" fontId="3" fillId="16" borderId="30" xfId="27" applyNumberFormat="1" applyFont="1" applyFill="1" applyBorder="1" applyProtection="1">
      <alignment/>
      <protection locked="0"/>
    </xf>
    <xf numFmtId="3" fontId="5" fillId="16" borderId="30" xfId="27" applyNumberFormat="1" applyFont="1" applyFill="1" applyBorder="1" applyProtection="1">
      <alignment/>
      <protection locked="0"/>
    </xf>
    <xf numFmtId="0" fontId="6" fillId="0" borderId="31" xfId="27" applyFont="1" applyBorder="1" applyAlignment="1" applyProtection="1">
      <alignment horizontal="center"/>
      <protection/>
    </xf>
    <xf numFmtId="3" fontId="17" fillId="0" borderId="17" xfId="27" applyNumberFormat="1" applyFont="1" applyFill="1" applyBorder="1" applyAlignment="1" applyProtection="1">
      <alignment horizontal="center"/>
      <protection locked="0"/>
    </xf>
    <xf numFmtId="3" fontId="35" fillId="4" borderId="20" xfId="27" applyNumberFormat="1" applyFont="1" applyFill="1" applyBorder="1" applyAlignment="1" applyProtection="1">
      <alignment horizontal="right"/>
      <protection locked="0"/>
    </xf>
    <xf numFmtId="3" fontId="6" fillId="7" borderId="20" xfId="27" applyNumberFormat="1" applyFont="1" applyFill="1" applyBorder="1" applyProtection="1">
      <alignment/>
      <protection locked="0"/>
    </xf>
    <xf numFmtId="3" fontId="35" fillId="4" borderId="32" xfId="27" applyNumberFormat="1" applyFont="1" applyFill="1" applyBorder="1" applyAlignment="1" applyProtection="1">
      <alignment horizontal="right"/>
      <protection locked="0"/>
    </xf>
    <xf numFmtId="3" fontId="6" fillId="7" borderId="32" xfId="27" applyNumberFormat="1" applyFont="1" applyFill="1" applyBorder="1" applyProtection="1">
      <alignment/>
      <protection locked="0"/>
    </xf>
    <xf numFmtId="0" fontId="6" fillId="0" borderId="33" xfId="27" applyFont="1" applyBorder="1" applyProtection="1">
      <alignment/>
      <protection/>
    </xf>
    <xf numFmtId="0" fontId="6" fillId="0" borderId="34" xfId="27" applyFont="1" applyBorder="1" applyAlignment="1" applyProtection="1">
      <alignment horizontal="center"/>
      <protection/>
    </xf>
    <xf numFmtId="3" fontId="17" fillId="0" borderId="35" xfId="27" applyNumberFormat="1" applyFont="1" applyFill="1" applyBorder="1" applyAlignment="1" applyProtection="1">
      <alignment horizontal="center"/>
      <protection locked="0"/>
    </xf>
    <xf numFmtId="3" fontId="35" fillId="4" borderId="36" xfId="27" applyNumberFormat="1" applyFont="1" applyFill="1" applyBorder="1" applyAlignment="1" applyProtection="1">
      <alignment horizontal="right"/>
      <protection locked="0"/>
    </xf>
    <xf numFmtId="3" fontId="6" fillId="7" borderId="27" xfId="27" applyNumberFormat="1" applyFont="1" applyFill="1" applyBorder="1" applyProtection="1">
      <alignment/>
      <protection locked="0"/>
    </xf>
    <xf numFmtId="0" fontId="6" fillId="0" borderId="37" xfId="27" applyFont="1" applyBorder="1" applyAlignment="1" applyProtection="1">
      <alignment horizontal="center"/>
      <protection/>
    </xf>
    <xf numFmtId="3" fontId="17" fillId="0" borderId="23" xfId="27" applyNumberFormat="1" applyFont="1" applyFill="1" applyBorder="1" applyAlignment="1" applyProtection="1">
      <alignment horizontal="center"/>
      <protection locked="0"/>
    </xf>
    <xf numFmtId="3" fontId="35" fillId="4" borderId="24" xfId="27" applyNumberFormat="1" applyFont="1" applyFill="1" applyBorder="1" applyAlignment="1" applyProtection="1">
      <alignment horizontal="right"/>
      <protection locked="0"/>
    </xf>
    <xf numFmtId="3" fontId="6" fillId="7" borderId="24" xfId="27" applyNumberFormat="1" applyFont="1" applyFill="1" applyBorder="1" applyProtection="1">
      <alignment/>
      <protection locked="0"/>
    </xf>
    <xf numFmtId="0" fontId="3" fillId="0" borderId="30" xfId="27" applyFont="1" applyBorder="1" applyAlignment="1" applyProtection="1">
      <alignment horizontal="center"/>
      <protection/>
    </xf>
    <xf numFmtId="3" fontId="6" fillId="0" borderId="30" xfId="27" applyNumberFormat="1" applyFont="1" applyFill="1" applyBorder="1" applyProtection="1">
      <alignment/>
      <protection locked="0"/>
    </xf>
    <xf numFmtId="3" fontId="36" fillId="0" borderId="30" xfId="27" applyNumberFormat="1" applyFont="1" applyBorder="1" applyProtection="1">
      <alignment/>
      <protection/>
    </xf>
    <xf numFmtId="3" fontId="3" fillId="0" borderId="30" xfId="27" applyNumberFormat="1" applyFont="1" applyBorder="1" applyProtection="1">
      <alignment/>
      <protection/>
    </xf>
    <xf numFmtId="0" fontId="3" fillId="0" borderId="0" xfId="27" applyFont="1" applyBorder="1" applyProtection="1">
      <alignment/>
      <protection/>
    </xf>
    <xf numFmtId="0" fontId="3" fillId="0" borderId="0" xfId="27" applyFont="1" applyBorder="1" applyAlignment="1" applyProtection="1">
      <alignment horizontal="center"/>
      <protection/>
    </xf>
    <xf numFmtId="3" fontId="6" fillId="0" borderId="0" xfId="27" applyNumberFormat="1" applyFont="1" applyFill="1" applyBorder="1" applyProtection="1">
      <alignment/>
      <protection locked="0"/>
    </xf>
    <xf numFmtId="3" fontId="3" fillId="0" borderId="0" xfId="27" applyNumberFormat="1" applyFont="1" applyBorder="1" applyProtection="1">
      <alignment/>
      <protection/>
    </xf>
    <xf numFmtId="3" fontId="37" fillId="4" borderId="0" xfId="27" applyNumberFormat="1" applyFont="1" applyFill="1" applyBorder="1" applyProtection="1">
      <alignment/>
      <protection/>
    </xf>
    <xf numFmtId="3" fontId="35" fillId="4" borderId="38" xfId="27" applyNumberFormat="1" applyFont="1" applyFill="1" applyBorder="1" applyAlignment="1" applyProtection="1">
      <alignment horizontal="right"/>
      <protection locked="0"/>
    </xf>
    <xf numFmtId="3" fontId="6" fillId="7" borderId="38" xfId="27" applyNumberFormat="1" applyFont="1" applyFill="1" applyBorder="1" applyProtection="1">
      <alignment/>
      <protection locked="0"/>
    </xf>
    <xf numFmtId="3" fontId="17" fillId="0" borderId="39" xfId="27" applyNumberFormat="1" applyFont="1" applyFill="1" applyBorder="1" applyAlignment="1" applyProtection="1">
      <alignment horizontal="center"/>
      <protection locked="0"/>
    </xf>
    <xf numFmtId="0" fontId="6" fillId="0" borderId="35" xfId="27" applyFont="1" applyBorder="1" applyAlignment="1" applyProtection="1">
      <alignment horizontal="center"/>
      <protection/>
    </xf>
    <xf numFmtId="3" fontId="17" fillId="0" borderId="26" xfId="27" applyNumberFormat="1" applyFont="1" applyFill="1" applyBorder="1" applyAlignment="1" applyProtection="1">
      <alignment horizontal="center"/>
      <protection locked="0"/>
    </xf>
    <xf numFmtId="3" fontId="35" fillId="4" borderId="27" xfId="27" applyNumberFormat="1" applyFont="1" applyFill="1" applyBorder="1" applyAlignment="1" applyProtection="1">
      <alignment horizontal="right"/>
      <protection locked="0"/>
    </xf>
    <xf numFmtId="0" fontId="3" fillId="4" borderId="40" xfId="27" applyFont="1" applyFill="1" applyBorder="1" applyProtection="1">
      <alignment/>
      <protection/>
    </xf>
    <xf numFmtId="0" fontId="3" fillId="4" borderId="30" xfId="27" applyFont="1" applyFill="1" applyBorder="1" applyAlignment="1" applyProtection="1">
      <alignment horizontal="center"/>
      <protection/>
    </xf>
    <xf numFmtId="3" fontId="3" fillId="4" borderId="29" xfId="27" applyNumberFormat="1" applyFont="1" applyFill="1" applyBorder="1" applyProtection="1">
      <alignment/>
      <protection/>
    </xf>
    <xf numFmtId="3" fontId="3" fillId="4" borderId="30" xfId="27" applyNumberFormat="1" applyFont="1" applyFill="1" applyBorder="1" applyProtection="1">
      <alignment/>
      <protection/>
    </xf>
    <xf numFmtId="0" fontId="3" fillId="4" borderId="0" xfId="27" applyFont="1" applyFill="1" applyBorder="1" applyAlignment="1" applyProtection="1">
      <alignment horizontal="center"/>
      <protection/>
    </xf>
    <xf numFmtId="0" fontId="20" fillId="4" borderId="0" xfId="27" applyFont="1" applyFill="1" applyAlignment="1" applyProtection="1">
      <alignment horizontal="center"/>
      <protection/>
    </xf>
    <xf numFmtId="3" fontId="3" fillId="4" borderId="0" xfId="27" applyNumberFormat="1" applyFont="1" applyFill="1" applyBorder="1" applyProtection="1">
      <alignment/>
      <protection/>
    </xf>
    <xf numFmtId="3" fontId="38" fillId="4" borderId="0" xfId="27" applyNumberFormat="1" applyFont="1" applyFill="1" applyBorder="1" applyAlignment="1" applyProtection="1">
      <alignment horizontal="center"/>
      <protection/>
    </xf>
    <xf numFmtId="0" fontId="6" fillId="0" borderId="0" xfId="27" applyFont="1" applyAlignment="1">
      <alignment horizontal="left" indent="1"/>
      <protection/>
    </xf>
    <xf numFmtId="0" fontId="3" fillId="0" borderId="0" xfId="27" applyFont="1" applyAlignment="1" applyProtection="1">
      <alignment horizontal="center"/>
      <protection/>
    </xf>
    <xf numFmtId="9" fontId="8" fillId="0" borderId="0" xfId="27" applyNumberFormat="1" applyFont="1" applyAlignment="1">
      <alignment horizontal="right" indent="1"/>
      <protection/>
    </xf>
    <xf numFmtId="0" fontId="3" fillId="0" borderId="0" xfId="0" applyFont="1" applyAlignment="1">
      <alignment horizontal="left" indent="1"/>
    </xf>
    <xf numFmtId="0" fontId="6" fillId="0" borderId="25" xfId="27" applyFont="1" applyBorder="1" applyProtection="1">
      <alignment/>
      <protection locked="0"/>
    </xf>
    <xf numFmtId="3" fontId="17" fillId="0" borderId="41" xfId="27" applyNumberFormat="1" applyFont="1" applyFill="1" applyBorder="1" applyAlignment="1" applyProtection="1">
      <alignment horizontal="center"/>
      <protection locked="0"/>
    </xf>
    <xf numFmtId="3" fontId="17" fillId="0" borderId="0" xfId="27" applyNumberFormat="1" applyFont="1" applyFill="1" applyBorder="1" applyAlignment="1" applyProtection="1">
      <alignment horizontal="center"/>
      <protection locked="0"/>
    </xf>
    <xf numFmtId="0" fontId="39" fillId="0" borderId="21" xfId="27" applyFont="1" applyBorder="1" applyAlignment="1" applyProtection="1">
      <alignment horizontal="right" indent="1"/>
      <protection/>
    </xf>
    <xf numFmtId="3" fontId="39" fillId="4" borderId="20" xfId="27" applyNumberFormat="1" applyFont="1" applyFill="1" applyBorder="1" applyProtection="1">
      <alignment/>
      <protection locked="0"/>
    </xf>
    <xf numFmtId="3" fontId="6" fillId="7" borderId="24" xfId="27" applyNumberFormat="1" applyFont="1" applyFill="1" applyBorder="1" applyProtection="1">
      <alignment/>
      <protection/>
    </xf>
    <xf numFmtId="0" fontId="3" fillId="0" borderId="28" xfId="27" applyFont="1" applyBorder="1" applyProtection="1">
      <alignment/>
      <protection/>
    </xf>
    <xf numFmtId="3" fontId="3" fillId="0" borderId="29" xfId="27" applyNumberFormat="1" applyFont="1" applyBorder="1" applyProtection="1">
      <alignment/>
      <protection/>
    </xf>
    <xf numFmtId="3" fontId="6" fillId="0" borderId="30" xfId="27" applyNumberFormat="1" applyFont="1" applyBorder="1" applyProtection="1">
      <alignment/>
      <protection/>
    </xf>
    <xf numFmtId="3" fontId="3" fillId="0" borderId="0" xfId="27" applyNumberFormat="1" applyFont="1" applyFill="1" applyBorder="1" applyProtection="1">
      <alignment/>
      <protection/>
    </xf>
    <xf numFmtId="0" fontId="21" fillId="13" borderId="40" xfId="27" applyFont="1" applyFill="1" applyBorder="1" applyAlignment="1" applyProtection="1">
      <alignment/>
      <protection/>
    </xf>
    <xf numFmtId="0" fontId="21" fillId="13" borderId="29" xfId="27" applyFont="1" applyFill="1" applyBorder="1" applyAlignment="1" applyProtection="1">
      <alignment/>
      <protection/>
    </xf>
    <xf numFmtId="0" fontId="13" fillId="13" borderId="29" xfId="0" applyFont="1" applyFill="1" applyBorder="1"/>
    <xf numFmtId="0" fontId="2" fillId="13" borderId="29" xfId="0" applyFont="1" applyFill="1" applyBorder="1"/>
    <xf numFmtId="0" fontId="21" fillId="0" borderId="30" xfId="27" applyFont="1" applyBorder="1" applyAlignment="1" applyProtection="1">
      <alignment horizontal="center" vertical="center"/>
      <protection/>
    </xf>
    <xf numFmtId="3" fontId="21" fillId="0" borderId="42" xfId="27" applyNumberFormat="1" applyFont="1" applyFill="1" applyBorder="1" applyAlignment="1" applyProtection="1">
      <alignment horizontal="center"/>
      <protection/>
    </xf>
    <xf numFmtId="3" fontId="6" fillId="4" borderId="30" xfId="0" applyNumberFormat="1" applyFont="1" applyFill="1" applyBorder="1" applyAlignment="1">
      <alignment vertical="center"/>
    </xf>
    <xf numFmtId="0" fontId="40" fillId="0" borderId="0" xfId="0" applyFont="1"/>
    <xf numFmtId="0" fontId="21" fillId="0" borderId="0" xfId="27" applyFont="1" applyBorder="1" applyAlignment="1" applyProtection="1">
      <alignment horizontal="center"/>
      <protection/>
    </xf>
    <xf numFmtId="3" fontId="21" fillId="0" borderId="0" xfId="27" applyNumberFormat="1" applyFont="1" applyBorder="1" applyProtection="1">
      <alignment/>
      <protection/>
    </xf>
    <xf numFmtId="3" fontId="41" fillId="0" borderId="0" xfId="27" applyNumberFormat="1" applyFont="1" applyBorder="1" applyProtection="1">
      <alignment/>
      <protection/>
    </xf>
    <xf numFmtId="0" fontId="21" fillId="0" borderId="0" xfId="27" applyFont="1" applyBorder="1" applyProtection="1">
      <alignment/>
      <protection/>
    </xf>
    <xf numFmtId="0" fontId="42" fillId="13" borderId="40" xfId="0" applyFont="1" applyFill="1" applyBorder="1"/>
    <xf numFmtId="0" fontId="0" fillId="13" borderId="29" xfId="0" applyFont="1" applyFill="1" applyBorder="1"/>
    <xf numFmtId="0" fontId="6" fillId="0" borderId="28" xfId="27" applyFont="1" applyBorder="1" applyAlignment="1" applyProtection="1">
      <alignment wrapText="1"/>
      <protection/>
    </xf>
    <xf numFmtId="0" fontId="6" fillId="0" borderId="30" xfId="27" applyFont="1" applyBorder="1" applyAlignment="1" applyProtection="1">
      <alignment horizontal="center"/>
      <protection/>
    </xf>
    <xf numFmtId="3" fontId="17" fillId="0" borderId="29" xfId="27" applyNumberFormat="1" applyFont="1" applyFill="1" applyBorder="1" applyAlignment="1" applyProtection="1">
      <alignment horizontal="center"/>
      <protection locked="0"/>
    </xf>
    <xf numFmtId="3" fontId="6" fillId="4" borderId="30" xfId="27" applyNumberFormat="1" applyFont="1" applyFill="1" applyBorder="1" applyProtection="1">
      <alignment/>
      <protection locked="0"/>
    </xf>
    <xf numFmtId="3" fontId="6" fillId="7" borderId="30" xfId="27" applyNumberFormat="1" applyFont="1" applyFill="1" applyBorder="1" applyProtection="1">
      <alignment/>
      <protection locked="0"/>
    </xf>
    <xf numFmtId="9" fontId="3" fillId="4" borderId="30" xfId="20" applyFont="1" applyFill="1" applyBorder="1" applyProtection="1">
      <protection/>
    </xf>
    <xf numFmtId="0" fontId="6" fillId="0" borderId="0" xfId="27" applyFont="1" applyBorder="1" applyProtection="1">
      <alignment/>
      <protection locked="0"/>
    </xf>
    <xf numFmtId="3" fontId="6" fillId="4" borderId="0" xfId="27" applyNumberFormat="1" applyFont="1" applyFill="1" applyBorder="1" applyProtection="1">
      <alignment/>
      <protection locked="0"/>
    </xf>
    <xf numFmtId="3" fontId="0" fillId="0" borderId="0" xfId="0" applyNumberFormat="1" applyFont="1"/>
    <xf numFmtId="3" fontId="6" fillId="7" borderId="14" xfId="27" applyNumberFormat="1" applyFont="1" applyFill="1" applyBorder="1" applyProtection="1">
      <alignment/>
      <protection locked="0"/>
    </xf>
    <xf numFmtId="3" fontId="6" fillId="7" borderId="10" xfId="27" applyNumberFormat="1" applyFont="1" applyFill="1" applyBorder="1" applyProtection="1">
      <alignment/>
      <protection locked="0"/>
    </xf>
    <xf numFmtId="3" fontId="6" fillId="7" borderId="13" xfId="27" applyNumberFormat="1" applyFont="1" applyFill="1" applyBorder="1" applyProtection="1">
      <alignment/>
      <protection locked="0"/>
    </xf>
    <xf numFmtId="3" fontId="6" fillId="7" borderId="43" xfId="27" applyNumberFormat="1" applyFont="1" applyFill="1" applyBorder="1" applyProtection="1">
      <alignment/>
      <protection locked="0"/>
    </xf>
    <xf numFmtId="3" fontId="35" fillId="0" borderId="44" xfId="27" applyNumberFormat="1" applyFont="1" applyFill="1" applyBorder="1" applyProtection="1">
      <alignment/>
      <protection locked="0"/>
    </xf>
    <xf numFmtId="3" fontId="7" fillId="0" borderId="0" xfId="0" applyNumberFormat="1" applyFont="1"/>
    <xf numFmtId="3" fontId="35" fillId="0" borderId="45" xfId="27" applyNumberFormat="1" applyFont="1" applyFill="1" applyBorder="1" applyProtection="1">
      <alignment/>
      <protection locked="0"/>
    </xf>
    <xf numFmtId="3" fontId="35" fillId="0" borderId="46" xfId="27" applyNumberFormat="1" applyFont="1" applyFill="1" applyBorder="1" applyProtection="1">
      <alignment/>
      <protection locked="0"/>
    </xf>
    <xf numFmtId="3" fontId="3" fillId="16" borderId="47" xfId="27" applyNumberFormat="1" applyFont="1" applyFill="1" applyBorder="1" applyProtection="1">
      <alignment/>
      <protection locked="0"/>
    </xf>
    <xf numFmtId="0" fontId="7" fillId="0" borderId="0" xfId="0" applyFont="1" applyAlignment="1">
      <alignment horizontal="center"/>
    </xf>
    <xf numFmtId="3" fontId="6" fillId="7" borderId="44" xfId="27" applyNumberFormat="1" applyFont="1" applyFill="1" applyBorder="1" applyProtection="1">
      <alignment/>
      <protection locked="0"/>
    </xf>
    <xf numFmtId="0" fontId="7" fillId="0" borderId="0" xfId="0" applyFont="1"/>
    <xf numFmtId="168" fontId="14" fillId="0" borderId="0" xfId="20" applyNumberFormat="1" applyFont="1"/>
    <xf numFmtId="3" fontId="6" fillId="7" borderId="48" xfId="27" applyNumberFormat="1" applyFont="1" applyFill="1" applyBorder="1" applyProtection="1">
      <alignment/>
      <protection locked="0"/>
    </xf>
    <xf numFmtId="3" fontId="6" fillId="7" borderId="46" xfId="27" applyNumberFormat="1" applyFont="1" applyFill="1" applyBorder="1" applyProtection="1">
      <alignment/>
      <protection locked="0"/>
    </xf>
    <xf numFmtId="3" fontId="6" fillId="7" borderId="45" xfId="27" applyNumberFormat="1" applyFont="1" applyFill="1" applyBorder="1" applyProtection="1">
      <alignment/>
      <protection locked="0"/>
    </xf>
    <xf numFmtId="3" fontId="3" fillId="0" borderId="47" xfId="27" applyNumberFormat="1" applyFont="1" applyBorder="1" applyProtection="1">
      <alignment/>
      <protection/>
    </xf>
    <xf numFmtId="3" fontId="7" fillId="4" borderId="0" xfId="0" applyNumberFormat="1" applyFont="1" applyFill="1"/>
    <xf numFmtId="3" fontId="6" fillId="7" borderId="49" xfId="27" applyNumberFormat="1" applyFont="1" applyFill="1" applyBorder="1" applyProtection="1">
      <alignment/>
      <protection locked="0"/>
    </xf>
    <xf numFmtId="3" fontId="3" fillId="4" borderId="47" xfId="27" applyNumberFormat="1" applyFont="1" applyFill="1" applyBorder="1" applyProtection="1">
      <alignment/>
      <protection/>
    </xf>
    <xf numFmtId="3" fontId="10" fillId="15" borderId="19" xfId="0" applyNumberFormat="1" applyFont="1" applyFill="1" applyBorder="1"/>
    <xf numFmtId="3" fontId="3" fillId="4" borderId="0" xfId="27" applyNumberFormat="1" applyFont="1" applyFill="1" applyBorder="1" applyAlignment="1" applyProtection="1">
      <alignment horizontal="left" indent="1"/>
      <protection/>
    </xf>
    <xf numFmtId="0" fontId="34" fillId="0" borderId="0" xfId="0" applyFont="1"/>
    <xf numFmtId="3" fontId="43" fillId="0" borderId="0" xfId="0" applyNumberFormat="1" applyFont="1" applyAlignment="1">
      <alignment horizontal="center"/>
    </xf>
    <xf numFmtId="0" fontId="10" fillId="0" borderId="0" xfId="0" applyFont="1" applyAlignment="1">
      <alignment horizontal="left" indent="1"/>
    </xf>
    <xf numFmtId="3" fontId="39" fillId="4" borderId="44" xfId="27" applyNumberFormat="1" applyFont="1" applyFill="1" applyBorder="1" applyProtection="1">
      <alignment/>
      <protection locked="0"/>
    </xf>
    <xf numFmtId="3" fontId="39" fillId="4" borderId="19" xfId="27" applyNumberFormat="1" applyFont="1" applyFill="1" applyBorder="1" applyProtection="1">
      <alignment/>
      <protection locked="0"/>
    </xf>
    <xf numFmtId="0" fontId="44" fillId="0" borderId="0" xfId="0" applyFont="1" applyAlignment="1">
      <alignment horizontal="left" indent="1"/>
    </xf>
    <xf numFmtId="3" fontId="6" fillId="7" borderId="45" xfId="27" applyNumberFormat="1" applyFont="1" applyFill="1" applyBorder="1" applyProtection="1">
      <alignment/>
      <protection/>
    </xf>
    <xf numFmtId="3" fontId="6" fillId="0" borderId="47" xfId="27" applyNumberFormat="1" applyFont="1" applyBorder="1" applyProtection="1">
      <alignment/>
      <protection/>
    </xf>
    <xf numFmtId="3" fontId="3" fillId="0" borderId="19" xfId="27" applyNumberFormat="1" applyFont="1" applyBorder="1" applyProtection="1">
      <alignment/>
      <protection/>
    </xf>
    <xf numFmtId="0" fontId="2" fillId="13" borderId="50" xfId="0" applyFont="1" applyFill="1" applyBorder="1"/>
    <xf numFmtId="3" fontId="6" fillId="4" borderId="47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8" fontId="21" fillId="0" borderId="0" xfId="20" applyNumberFormat="1" applyFont="1" applyAlignment="1">
      <alignment horizontal="right"/>
    </xf>
    <xf numFmtId="0" fontId="20" fillId="0" borderId="0" xfId="0" applyFont="1" applyAlignment="1">
      <alignment horizontal="left" vertical="center" indent="1"/>
    </xf>
    <xf numFmtId="0" fontId="0" fillId="13" borderId="50" xfId="0" applyFont="1" applyFill="1" applyBorder="1"/>
    <xf numFmtId="3" fontId="6" fillId="7" borderId="47" xfId="27" applyNumberFormat="1" applyFont="1" applyFill="1" applyBorder="1" applyProtection="1">
      <alignment/>
      <protection locked="0"/>
    </xf>
    <xf numFmtId="3" fontId="35" fillId="0" borderId="0" xfId="0" applyNumberFormat="1" applyFont="1"/>
    <xf numFmtId="9" fontId="3" fillId="4" borderId="47" xfId="20" applyFont="1" applyFill="1" applyBorder="1" applyProtection="1">
      <protection/>
    </xf>
    <xf numFmtId="9" fontId="10" fillId="15" borderId="19" xfId="20" applyFont="1" applyFill="1" applyBorder="1"/>
    <xf numFmtId="0" fontId="45" fillId="0" borderId="0" xfId="0" applyFont="1"/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3" fontId="46" fillId="11" borderId="44" xfId="0" applyNumberFormat="1" applyFont="1" applyFill="1" applyBorder="1" applyAlignment="1">
      <alignment horizontal="right" vertical="center"/>
    </xf>
    <xf numFmtId="3" fontId="47" fillId="0" borderId="53" xfId="27" applyNumberFormat="1" applyFont="1" applyFill="1" applyBorder="1" applyAlignment="1" applyProtection="1">
      <alignment horizontal="center" vertical="center"/>
      <protection locked="0"/>
    </xf>
    <xf numFmtId="3" fontId="7" fillId="7" borderId="52" xfId="0" applyNumberFormat="1" applyFont="1" applyFill="1" applyBorder="1" applyAlignment="1">
      <alignment horizontal="right" vertical="center"/>
    </xf>
    <xf numFmtId="3" fontId="7" fillId="7" borderId="20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3" fontId="46" fillId="11" borderId="54" xfId="0" applyNumberFormat="1" applyFont="1" applyFill="1" applyBorder="1" applyAlignment="1">
      <alignment horizontal="right" vertical="center"/>
    </xf>
    <xf numFmtId="3" fontId="47" fillId="0" borderId="55" xfId="27" applyNumberFormat="1" applyFont="1" applyFill="1" applyBorder="1" applyAlignment="1" applyProtection="1">
      <alignment horizontal="center" vertical="center"/>
      <protection locked="0"/>
    </xf>
    <xf numFmtId="3" fontId="7" fillId="4" borderId="22" xfId="0" applyNumberFormat="1" applyFont="1" applyFill="1" applyBorder="1" applyAlignment="1">
      <alignment horizontal="right" vertical="center"/>
    </xf>
    <xf numFmtId="3" fontId="7" fillId="4" borderId="37" xfId="0" applyNumberFormat="1" applyFont="1" applyFill="1" applyBorder="1" applyAlignment="1">
      <alignment horizontal="right" vertical="center"/>
    </xf>
    <xf numFmtId="0" fontId="10" fillId="0" borderId="43" xfId="0" applyFont="1" applyBorder="1" applyAlignment="1">
      <alignment/>
    </xf>
    <xf numFmtId="0" fontId="10" fillId="0" borderId="56" xfId="0" applyFont="1" applyBorder="1" applyAlignment="1">
      <alignment/>
    </xf>
    <xf numFmtId="3" fontId="46" fillId="11" borderId="20" xfId="0" applyNumberFormat="1" applyFont="1" applyFill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0" fontId="10" fillId="0" borderId="10" xfId="0" applyFont="1" applyBorder="1"/>
    <xf numFmtId="0" fontId="7" fillId="0" borderId="16" xfId="0" applyFont="1" applyBorder="1"/>
    <xf numFmtId="0" fontId="10" fillId="4" borderId="24" xfId="0" applyFont="1" applyFill="1" applyBorder="1" applyAlignment="1">
      <alignment horizontal="center" wrapText="1"/>
    </xf>
    <xf numFmtId="0" fontId="10" fillId="4" borderId="45" xfId="0" applyFont="1" applyFill="1" applyBorder="1" applyAlignment="1">
      <alignment horizontal="center" wrapText="1"/>
    </xf>
    <xf numFmtId="0" fontId="7" fillId="0" borderId="5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47" fillId="0" borderId="58" xfId="27" applyNumberFormat="1" applyFont="1" applyFill="1" applyBorder="1" applyAlignment="1" applyProtection="1">
      <alignment horizontal="center"/>
      <protection locked="0"/>
    </xf>
    <xf numFmtId="3" fontId="7" fillId="7" borderId="27" xfId="0" applyNumberFormat="1" applyFont="1" applyFill="1" applyBorder="1" applyAlignment="1">
      <alignment horizontal="right" indent="2"/>
    </xf>
    <xf numFmtId="3" fontId="7" fillId="7" borderId="46" xfId="0" applyNumberFormat="1" applyFont="1" applyFill="1" applyBorder="1" applyAlignment="1">
      <alignment horizontal="right" indent="2"/>
    </xf>
    <xf numFmtId="3" fontId="8" fillId="0" borderId="20" xfId="0" applyNumberFormat="1" applyFont="1" applyFill="1" applyBorder="1" applyAlignment="1">
      <alignment horizontal="center" vertical="center"/>
    </xf>
    <xf numFmtId="3" fontId="47" fillId="0" borderId="14" xfId="27" applyNumberFormat="1" applyFont="1" applyFill="1" applyBorder="1" applyAlignment="1" applyProtection="1">
      <alignment horizontal="center"/>
      <protection locked="0"/>
    </xf>
    <xf numFmtId="3" fontId="7" fillId="7" borderId="20" xfId="0" applyNumberFormat="1" applyFont="1" applyFill="1" applyBorder="1" applyAlignment="1">
      <alignment horizontal="right" indent="2"/>
    </xf>
    <xf numFmtId="3" fontId="7" fillId="7" borderId="44" xfId="0" applyNumberFormat="1" applyFont="1" applyFill="1" applyBorder="1" applyAlignment="1">
      <alignment horizontal="right" indent="2"/>
    </xf>
    <xf numFmtId="0" fontId="7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47" fillId="0" borderId="59" xfId="27" applyNumberFormat="1" applyFont="1" applyFill="1" applyBorder="1" applyAlignment="1" applyProtection="1">
      <alignment horizontal="center"/>
      <protection locked="0"/>
    </xf>
    <xf numFmtId="3" fontId="7" fillId="4" borderId="30" xfId="0" applyNumberFormat="1" applyFont="1" applyFill="1" applyBorder="1" applyAlignment="1">
      <alignment horizontal="right" indent="2"/>
    </xf>
    <xf numFmtId="3" fontId="7" fillId="4" borderId="47" xfId="0" applyNumberFormat="1" applyFont="1" applyFill="1" applyBorder="1" applyAlignment="1">
      <alignment horizontal="right" indent="2"/>
    </xf>
    <xf numFmtId="3" fontId="6" fillId="11" borderId="27" xfId="0" applyNumberFormat="1" applyFont="1" applyFill="1" applyBorder="1" applyAlignment="1">
      <alignment vertical="center"/>
    </xf>
    <xf numFmtId="3" fontId="6" fillId="11" borderId="20" xfId="0" applyNumberFormat="1" applyFont="1" applyFill="1" applyBorder="1" applyAlignment="1">
      <alignment vertical="center"/>
    </xf>
    <xf numFmtId="3" fontId="6" fillId="11" borderId="30" xfId="0" applyNumberFormat="1" applyFont="1" applyFill="1" applyBorder="1" applyAlignment="1">
      <alignment vertical="center"/>
    </xf>
    <xf numFmtId="0" fontId="10" fillId="0" borderId="36" xfId="0" applyFont="1" applyBorder="1" applyAlignment="1">
      <alignment horizontal="center"/>
    </xf>
    <xf numFmtId="9" fontId="7" fillId="0" borderId="0" xfId="20" applyFont="1"/>
    <xf numFmtId="0" fontId="48" fillId="15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/>
    <xf numFmtId="0" fontId="7" fillId="0" borderId="12" xfId="0" applyFont="1" applyBorder="1"/>
    <xf numFmtId="0" fontId="10" fillId="0" borderId="46" xfId="0" applyFont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3" fontId="7" fillId="7" borderId="44" xfId="0" applyNumberFormat="1" applyFont="1" applyFill="1" applyBorder="1" applyAlignment="1">
      <alignment horizontal="right" vertical="center"/>
    </xf>
    <xf numFmtId="3" fontId="7" fillId="4" borderId="54" xfId="0" applyNumberFormat="1" applyFont="1" applyFill="1" applyBorder="1" applyAlignment="1">
      <alignment horizontal="right" vertical="center"/>
    </xf>
    <xf numFmtId="0" fontId="3" fillId="4" borderId="0" xfId="27" applyFont="1" applyFill="1" applyAlignment="1" applyProtection="1" quotePrefix="1">
      <alignment horizontal="center" vertical="center" wrapText="1"/>
      <protection/>
    </xf>
    <xf numFmtId="0" fontId="6" fillId="0" borderId="22" xfId="27" applyFont="1" applyBorder="1" applyAlignment="1" applyProtection="1" quotePrefix="1">
      <alignment horizontal="left"/>
      <protection/>
    </xf>
    <xf numFmtId="0" fontId="11" fillId="4" borderId="0" xfId="0" applyFont="1" applyFill="1" applyAlignment="1" quotePrefix="1">
      <alignment horizontal="left" vertical="center" indent="2"/>
    </xf>
    <xf numFmtId="0" fontId="10" fillId="7" borderId="0" xfId="0" applyFont="1" applyFill="1" applyAlignment="1">
      <alignment horizontal="left" vertical="center"/>
    </xf>
    <xf numFmtId="3" fontId="9" fillId="11" borderId="0" xfId="0" applyNumberFormat="1" applyFont="1" applyFill="1" applyAlignment="1">
      <alignment horizontal="right" vertical="center"/>
    </xf>
    <xf numFmtId="0" fontId="20" fillId="4" borderId="0" xfId="0" applyFont="1" applyFill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0" fontId="3" fillId="0" borderId="4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6" fillId="0" borderId="60" xfId="0" applyFont="1" applyBorder="1"/>
    <xf numFmtId="0" fontId="6" fillId="0" borderId="56" xfId="0" applyFont="1" applyBorder="1"/>
    <xf numFmtId="0" fontId="10" fillId="0" borderId="43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21" fillId="17" borderId="40" xfId="27" applyFont="1" applyFill="1" applyBorder="1" applyProtection="1">
      <alignment/>
      <protection locked="0"/>
    </xf>
    <xf numFmtId="0" fontId="21" fillId="17" borderId="29" xfId="27" applyFont="1" applyFill="1" applyBorder="1" applyProtection="1">
      <alignment/>
      <protection locked="0"/>
    </xf>
    <xf numFmtId="0" fontId="21" fillId="17" borderId="50" xfId="27" applyFont="1" applyFill="1" applyBorder="1" applyProtection="1">
      <alignment/>
      <protection locked="0"/>
    </xf>
    <xf numFmtId="0" fontId="21" fillId="17" borderId="40" xfId="27" applyFont="1" applyFill="1" applyBorder="1" applyProtection="1">
      <alignment/>
      <protection/>
    </xf>
    <xf numFmtId="0" fontId="21" fillId="17" borderId="29" xfId="27" applyFont="1" applyFill="1" applyBorder="1" applyProtection="1">
      <alignment/>
      <protection/>
    </xf>
    <xf numFmtId="0" fontId="21" fillId="17" borderId="50" xfId="27" applyFont="1" applyFill="1" applyBorder="1" applyProtection="1">
      <alignment/>
      <protection/>
    </xf>
    <xf numFmtId="0" fontId="10" fillId="0" borderId="0" xfId="0" applyFont="1" applyAlignment="1">
      <alignment horizontal="center" wrapText="1"/>
    </xf>
    <xf numFmtId="0" fontId="33" fillId="15" borderId="14" xfId="0" applyFont="1" applyFill="1" applyBorder="1" applyAlignment="1">
      <alignment horizontal="center" vertical="center"/>
    </xf>
    <xf numFmtId="0" fontId="33" fillId="15" borderId="15" xfId="0" applyFont="1" applyFill="1" applyBorder="1" applyAlignment="1">
      <alignment horizontal="center" vertical="center"/>
    </xf>
    <xf numFmtId="0" fontId="33" fillId="15" borderId="19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/>
    </xf>
    <xf numFmtId="0" fontId="34" fillId="4" borderId="15" xfId="0" applyFont="1" applyFill="1" applyBorder="1" applyAlignment="1">
      <alignment horizontal="center"/>
    </xf>
    <xf numFmtId="0" fontId="34" fillId="4" borderId="19" xfId="0" applyFont="1" applyFill="1" applyBorder="1" applyAlignment="1">
      <alignment horizontal="center"/>
    </xf>
    <xf numFmtId="0" fontId="25" fillId="15" borderId="14" xfId="0" applyFont="1" applyFill="1" applyBorder="1" applyAlignment="1">
      <alignment horizontal="center"/>
    </xf>
    <xf numFmtId="0" fontId="25" fillId="15" borderId="15" xfId="0" applyFont="1" applyFill="1" applyBorder="1" applyAlignment="1">
      <alignment horizontal="center"/>
    </xf>
    <xf numFmtId="0" fontId="25" fillId="15" borderId="19" xfId="0" applyFont="1" applyFill="1" applyBorder="1" applyAlignment="1">
      <alignment horizontal="center"/>
    </xf>
    <xf numFmtId="9" fontId="32" fillId="4" borderId="0" xfId="0" applyNumberFormat="1" applyFont="1" applyFill="1" applyAlignment="1">
      <alignment horizontal="center" vertical="center"/>
    </xf>
    <xf numFmtId="0" fontId="22" fillId="4" borderId="0" xfId="0" applyFont="1" applyFill="1" applyAlignment="1">
      <alignment horizontal="left" vertical="top" wrapText="1"/>
    </xf>
    <xf numFmtId="0" fontId="9" fillId="1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Hypertextový odkaz" xfId="21"/>
    <cellStyle name="Normální 3" xfId="22"/>
    <cellStyle name="procent 2" xfId="23"/>
    <cellStyle name="Excel Built-in Normal" xfId="24"/>
    <cellStyle name="normální 2" xfId="25"/>
    <cellStyle name="Normální 4" xfId="26"/>
    <cellStyle name="normální 2 2" xfId="27"/>
    <cellStyle name="Normální 5" xfId="28"/>
    <cellStyle name="Normální 6" xfId="29"/>
  </cellStyles>
  <dxfs count="7">
    <dxf>
      <font>
        <b val="0"/>
        <i/>
        <color theme="0" tint="-0.14993000030517578"/>
      </font>
      <border/>
    </dxf>
    <dxf>
      <font>
        <b val="0"/>
        <i/>
        <color theme="0" tint="-0.14993000030517578"/>
      </font>
      <border/>
    </dxf>
    <dxf>
      <font>
        <b val="0"/>
        <i/>
        <color theme="0" tint="-0.14993000030517578"/>
      </font>
      <border/>
    </dxf>
    <dxf>
      <font>
        <b val="0"/>
        <i/>
        <color theme="0" tint="-0.14993000030517578"/>
      </font>
      <border/>
    </dxf>
    <dxf>
      <font>
        <b val="0"/>
        <i/>
        <color theme="0" tint="-0.14993000030517578"/>
      </font>
      <border/>
    </dxf>
    <dxf>
      <font>
        <b val="0"/>
        <i/>
        <color theme="0" tint="-0.14993000030517578"/>
      </font>
      <border/>
    </dxf>
    <dxf>
      <font>
        <b val="0"/>
        <i/>
        <color theme="0" tint="-0.1499300003051757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&#367;j%20disk\PROJEKTY\2020\P20.026%20&#381;oD_II%20Popovice\EFEKT\Anal&#253;za%20vhodnosti%20EPC\PR&#193;CE\Anal&#253;za%20vhodnosti%20EPC_Popovice_VAR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IMA"/>
      <sheetName val="VSTUPY"/>
      <sheetName val="Spotřeby"/>
      <sheetName val="MAX_20-21"/>
      <sheetName val="NN-VN"/>
      <sheetName val="výměry PENB"/>
      <sheetName val="TAB1"/>
      <sheetName val="TAB2"/>
      <sheetName val="KumR"/>
      <sheetName val="OBÁLKA"/>
      <sheetName val="ŠTÍTY"/>
      <sheetName val="OSV"/>
      <sheetName val="VZT"/>
      <sheetName val="FVE+TRF"/>
      <sheetName val="NN-VN_new"/>
      <sheetName val="MAX_opt"/>
      <sheetName val="EKONOMIKA"/>
      <sheetName val="EMISE"/>
      <sheetName val="EPC"/>
      <sheetName val="pom_emise"/>
      <sheetName val="pomoc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F8">
            <v>2273.8206656951</v>
          </cell>
          <cell r="I8">
            <v>1416.4135960492579</v>
          </cell>
        </row>
        <row r="9">
          <cell r="F9">
            <v>1093.6508344137567</v>
          </cell>
          <cell r="I9">
            <v>740.0396834701402</v>
          </cell>
        </row>
        <row r="16">
          <cell r="R16">
            <v>65000</v>
          </cell>
          <cell r="S16">
            <v>64403.52</v>
          </cell>
        </row>
        <row r="17">
          <cell r="R17">
            <v>0</v>
          </cell>
          <cell r="S17">
            <v>0</v>
          </cell>
        </row>
        <row r="18">
          <cell r="R18">
            <v>8000</v>
          </cell>
          <cell r="S18">
            <v>15000</v>
          </cell>
        </row>
      </sheetData>
      <sheetData sheetId="8"/>
      <sheetData sheetId="9">
        <row r="18">
          <cell r="D18">
            <v>337</v>
          </cell>
        </row>
      </sheetData>
      <sheetData sheetId="10">
        <row r="18">
          <cell r="D18">
            <v>158</v>
          </cell>
        </row>
      </sheetData>
      <sheetData sheetId="11">
        <row r="18">
          <cell r="D18">
            <v>43</v>
          </cell>
        </row>
      </sheetData>
      <sheetData sheetId="12">
        <row r="18">
          <cell r="D18">
            <v>57</v>
          </cell>
        </row>
      </sheetData>
      <sheetData sheetId="13">
        <row r="18">
          <cell r="D18">
            <v>726.2964800000001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AFB6"/>
  </sheetPr>
  <dimension ref="B2:AA49"/>
  <sheetViews>
    <sheetView showGridLines="0" zoomScale="85" zoomScaleNormal="85" workbookViewId="0" topLeftCell="A1">
      <selection activeCell="AD12" sqref="AD12"/>
    </sheetView>
  </sheetViews>
  <sheetFormatPr defaultColWidth="9.140625" defaultRowHeight="15" outlineLevelCol="1"/>
  <cols>
    <col min="1" max="1" width="1.7109375" style="279" customWidth="1"/>
    <col min="2" max="2" width="9.140625" style="279" customWidth="1"/>
    <col min="3" max="3" width="25.00390625" style="279" customWidth="1"/>
    <col min="4" max="4" width="11.8515625" style="279" customWidth="1"/>
    <col min="5" max="5" width="17.28125" style="279" customWidth="1"/>
    <col min="6" max="6" width="11.57421875" style="279" customWidth="1"/>
    <col min="7" max="8" width="11.8515625" style="279" customWidth="1"/>
    <col min="9" max="9" width="11.140625" style="279" customWidth="1"/>
    <col min="10" max="10" width="11.7109375" style="279" customWidth="1"/>
    <col min="11" max="11" width="12.7109375" style="279" customWidth="1"/>
    <col min="12" max="12" width="11.7109375" style="279" customWidth="1"/>
    <col min="13" max="14" width="12.00390625" style="279" customWidth="1"/>
    <col min="15" max="15" width="11.140625" style="279" customWidth="1"/>
    <col min="16" max="18" width="11.140625" style="279" hidden="1" customWidth="1" outlineLevel="1"/>
    <col min="19" max="19" width="11.57421875" style="279" hidden="1" customWidth="1" outlineLevel="1"/>
    <col min="20" max="22" width="11.140625" style="279" hidden="1" customWidth="1" outlineLevel="1"/>
    <col min="23" max="23" width="11.57421875" style="279" hidden="1" customWidth="1" outlineLevel="1"/>
    <col min="24" max="24" width="11.140625" style="279" hidden="1" customWidth="1" outlineLevel="1"/>
    <col min="25" max="25" width="12.140625" style="279" hidden="1" customWidth="1" outlineLevel="1"/>
    <col min="26" max="26" width="10.7109375" style="279" customWidth="1" collapsed="1"/>
    <col min="27" max="27" width="11.00390625" style="279" customWidth="1"/>
    <col min="28" max="16384" width="9.140625" style="279" customWidth="1"/>
  </cols>
  <sheetData>
    <row r="2" spans="2:26" ht="18.75" customHeight="1">
      <c r="B2" s="311" t="s">
        <v>0</v>
      </c>
      <c r="C2" s="312"/>
      <c r="D2" s="373" t="s">
        <v>1</v>
      </c>
      <c r="E2" s="374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6"/>
      <c r="Z2" s="360"/>
    </row>
    <row r="3" spans="2:27" ht="15">
      <c r="B3" s="380" t="s">
        <v>2</v>
      </c>
      <c r="C3" s="395" t="s">
        <v>3</v>
      </c>
      <c r="D3" s="383" t="s">
        <v>4</v>
      </c>
      <c r="E3" s="397" t="s">
        <v>5</v>
      </c>
      <c r="F3" s="313" t="s">
        <v>6</v>
      </c>
      <c r="G3" s="314" t="s">
        <v>7</v>
      </c>
      <c r="H3" s="314" t="s">
        <v>8</v>
      </c>
      <c r="I3" s="314" t="s">
        <v>9</v>
      </c>
      <c r="J3" s="314" t="s">
        <v>10</v>
      </c>
      <c r="K3" s="314" t="s">
        <v>11</v>
      </c>
      <c r="L3" s="314" t="s">
        <v>12</v>
      </c>
      <c r="M3" s="314" t="s">
        <v>13</v>
      </c>
      <c r="N3" s="314" t="s">
        <v>14</v>
      </c>
      <c r="O3" s="314" t="s">
        <v>15</v>
      </c>
      <c r="P3" s="354" t="s">
        <v>16</v>
      </c>
      <c r="Q3" s="314" t="s">
        <v>17</v>
      </c>
      <c r="R3" s="314" t="s">
        <v>18</v>
      </c>
      <c r="S3" s="314" t="s">
        <v>19</v>
      </c>
      <c r="T3" s="314" t="s">
        <v>20</v>
      </c>
      <c r="U3" s="314" t="s">
        <v>21</v>
      </c>
      <c r="V3" s="314" t="s">
        <v>22</v>
      </c>
      <c r="W3" s="314" t="s">
        <v>23</v>
      </c>
      <c r="X3" s="314" t="s">
        <v>24</v>
      </c>
      <c r="Y3" s="361" t="s">
        <v>25</v>
      </c>
      <c r="AA3" s="362"/>
    </row>
    <row r="4" spans="2:25" ht="15" customHeight="1">
      <c r="B4" s="381"/>
      <c r="C4" s="392"/>
      <c r="D4" s="384"/>
      <c r="E4" s="398"/>
      <c r="F4" s="388" t="s">
        <v>168</v>
      </c>
      <c r="G4" s="391" t="s">
        <v>169</v>
      </c>
      <c r="H4" s="391" t="s">
        <v>170</v>
      </c>
      <c r="I4" s="391" t="s">
        <v>171</v>
      </c>
      <c r="J4" s="391" t="s">
        <v>172</v>
      </c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408"/>
    </row>
    <row r="5" spans="2:25" ht="15">
      <c r="B5" s="381"/>
      <c r="C5" s="392"/>
      <c r="D5" s="384"/>
      <c r="E5" s="398"/>
      <c r="F5" s="388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408"/>
    </row>
    <row r="6" spans="2:25" ht="15">
      <c r="B6" s="381"/>
      <c r="C6" s="392"/>
      <c r="D6" s="384"/>
      <c r="E6" s="398"/>
      <c r="F6" s="388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408"/>
    </row>
    <row r="7" spans="2:25" ht="15">
      <c r="B7" s="381"/>
      <c r="C7" s="392"/>
      <c r="D7" s="384"/>
      <c r="E7" s="398"/>
      <c r="F7" s="388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408"/>
    </row>
    <row r="8" spans="2:25" ht="15">
      <c r="B8" s="381"/>
      <c r="C8" s="392"/>
      <c r="D8" s="384"/>
      <c r="E8" s="398"/>
      <c r="F8" s="388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408"/>
    </row>
    <row r="9" spans="2:26" ht="20.25" customHeight="1">
      <c r="B9" s="315">
        <v>1</v>
      </c>
      <c r="C9" s="316" t="s">
        <v>157</v>
      </c>
      <c r="D9" s="317">
        <f aca="true" t="shared" si="0" ref="D9">SUM(F9:Y9)</f>
        <v>26603243.1819</v>
      </c>
      <c r="E9" s="318" t="s">
        <v>26</v>
      </c>
      <c r="F9" s="319">
        <f>11462.1377*1.21*1000</f>
        <v>13869186.616999999</v>
      </c>
      <c r="G9" s="320">
        <f>1200*1.21*1000</f>
        <v>1452000</v>
      </c>
      <c r="H9" s="320">
        <f>1163.89969*1.21*1000</f>
        <v>1408318.6248999997</v>
      </c>
      <c r="I9" s="320">
        <f>2464.01*1.21*1000</f>
        <v>2981452.1</v>
      </c>
      <c r="J9" s="320">
        <f>5696.104*1.21*1000</f>
        <v>6892285.840000001</v>
      </c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63"/>
      <c r="Z9" s="356" t="s">
        <v>27</v>
      </c>
    </row>
    <row r="10" spans="2:26" ht="20.25" customHeight="1">
      <c r="B10" s="315">
        <v>3</v>
      </c>
      <c r="C10" s="316"/>
      <c r="D10" s="317">
        <f aca="true" t="shared" si="1" ref="D10">SUM(F10:Y10)</f>
        <v>0</v>
      </c>
      <c r="E10" s="318" t="s">
        <v>26</v>
      </c>
      <c r="F10" s="319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63"/>
      <c r="Z10" s="356" t="s">
        <v>27</v>
      </c>
    </row>
    <row r="11" spans="2:26" ht="20.25" customHeight="1">
      <c r="B11" s="315">
        <v>4</v>
      </c>
      <c r="C11" s="316"/>
      <c r="D11" s="317">
        <f aca="true" t="shared" si="2" ref="D11">SUM(F11:Y11)</f>
        <v>0</v>
      </c>
      <c r="E11" s="318" t="s">
        <v>26</v>
      </c>
      <c r="F11" s="319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63"/>
      <c r="Z11" s="356" t="s">
        <v>27</v>
      </c>
    </row>
    <row r="12" spans="2:26" ht="20.25" customHeight="1">
      <c r="B12" s="321" t="s">
        <v>28</v>
      </c>
      <c r="C12" s="322" t="s">
        <v>29</v>
      </c>
      <c r="D12" s="323">
        <f>SUM(D9:D11)</f>
        <v>26603243.1819</v>
      </c>
      <c r="E12" s="324" t="s">
        <v>28</v>
      </c>
      <c r="F12" s="325">
        <f aca="true" t="shared" si="3" ref="F12:Y12">SUM(F9:F11)</f>
        <v>13869186.616999999</v>
      </c>
      <c r="G12" s="326">
        <f t="shared" si="3"/>
        <v>1452000</v>
      </c>
      <c r="H12" s="326">
        <f t="shared" si="3"/>
        <v>1408318.6248999997</v>
      </c>
      <c r="I12" s="326">
        <f t="shared" si="3"/>
        <v>2981452.1</v>
      </c>
      <c r="J12" s="326">
        <f t="shared" si="3"/>
        <v>6892285.840000001</v>
      </c>
      <c r="K12" s="326">
        <f t="shared" si="3"/>
        <v>0</v>
      </c>
      <c r="L12" s="326">
        <f t="shared" si="3"/>
        <v>0</v>
      </c>
      <c r="M12" s="326">
        <f t="shared" si="3"/>
        <v>0</v>
      </c>
      <c r="N12" s="326">
        <f t="shared" si="3"/>
        <v>0</v>
      </c>
      <c r="O12" s="326">
        <f t="shared" si="3"/>
        <v>0</v>
      </c>
      <c r="P12" s="326">
        <f t="shared" si="3"/>
        <v>0</v>
      </c>
      <c r="Q12" s="326">
        <f t="shared" si="3"/>
        <v>0</v>
      </c>
      <c r="R12" s="326">
        <f t="shared" si="3"/>
        <v>0</v>
      </c>
      <c r="S12" s="326">
        <f t="shared" si="3"/>
        <v>0</v>
      </c>
      <c r="T12" s="326">
        <f t="shared" si="3"/>
        <v>0</v>
      </c>
      <c r="U12" s="326">
        <f t="shared" si="3"/>
        <v>0</v>
      </c>
      <c r="V12" s="326">
        <f t="shared" si="3"/>
        <v>0</v>
      </c>
      <c r="W12" s="326">
        <f t="shared" si="3"/>
        <v>0</v>
      </c>
      <c r="X12" s="326">
        <f t="shared" si="3"/>
        <v>0</v>
      </c>
      <c r="Y12" s="364">
        <f t="shared" si="3"/>
        <v>0</v>
      </c>
      <c r="Z12" s="356" t="s">
        <v>27</v>
      </c>
    </row>
    <row r="13" spans="5:25" ht="15">
      <c r="E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</row>
    <row r="14" ht="15">
      <c r="D14" s="279">
        <f>D9/1.21</f>
        <v>21986151.39</v>
      </c>
    </row>
    <row r="17" spans="2:27" ht="18" customHeight="1">
      <c r="B17" s="327" t="s">
        <v>30</v>
      </c>
      <c r="C17" s="328"/>
      <c r="D17" s="373" t="s">
        <v>31</v>
      </c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60"/>
    </row>
    <row r="18" spans="2:26" ht="15" customHeight="1">
      <c r="B18" s="380" t="s">
        <v>2</v>
      </c>
      <c r="C18" s="395" t="s">
        <v>3</v>
      </c>
      <c r="D18" s="385" t="s">
        <v>32</v>
      </c>
      <c r="E18" s="397" t="s">
        <v>5</v>
      </c>
      <c r="F18" s="313" t="str">
        <f aca="true" t="shared" si="4" ref="F18:Y18">F3</f>
        <v>Opatření 1</v>
      </c>
      <c r="G18" s="314" t="str">
        <f t="shared" si="4"/>
        <v>Opatření 2</v>
      </c>
      <c r="H18" s="314" t="str">
        <f t="shared" si="4"/>
        <v>Opatření 3</v>
      </c>
      <c r="I18" s="314" t="str">
        <f t="shared" si="4"/>
        <v>Opatření 4</v>
      </c>
      <c r="J18" s="314" t="str">
        <f t="shared" si="4"/>
        <v>Opatření 5</v>
      </c>
      <c r="K18" s="314" t="str">
        <f t="shared" si="4"/>
        <v>Opatření 6</v>
      </c>
      <c r="L18" s="314" t="str">
        <f t="shared" si="4"/>
        <v>Opatření 7</v>
      </c>
      <c r="M18" s="314" t="str">
        <f t="shared" si="4"/>
        <v>Opatření 8</v>
      </c>
      <c r="N18" s="314" t="str">
        <f t="shared" si="4"/>
        <v>Opatření 9</v>
      </c>
      <c r="O18" s="314" t="str">
        <f t="shared" si="4"/>
        <v>Opatření 10</v>
      </c>
      <c r="P18" s="314" t="str">
        <f t="shared" si="4"/>
        <v>Opatření 11</v>
      </c>
      <c r="Q18" s="314" t="str">
        <f t="shared" si="4"/>
        <v>Opatření 12</v>
      </c>
      <c r="R18" s="314" t="str">
        <f t="shared" si="4"/>
        <v>Opatření 13</v>
      </c>
      <c r="S18" s="314" t="str">
        <f t="shared" si="4"/>
        <v>Opatření 14</v>
      </c>
      <c r="T18" s="314" t="str">
        <f t="shared" si="4"/>
        <v>Opatření 15</v>
      </c>
      <c r="U18" s="314" t="str">
        <f t="shared" si="4"/>
        <v>Opatření 16</v>
      </c>
      <c r="V18" s="314" t="str">
        <f t="shared" si="4"/>
        <v>Opatření 17</v>
      </c>
      <c r="W18" s="314" t="str">
        <f t="shared" si="4"/>
        <v>Opatření 18</v>
      </c>
      <c r="X18" s="314" t="str">
        <f t="shared" si="4"/>
        <v>Opatření 19</v>
      </c>
      <c r="Y18" s="314" t="str">
        <f t="shared" si="4"/>
        <v>Opatření 20</v>
      </c>
      <c r="Z18" s="406" t="s">
        <v>33</v>
      </c>
    </row>
    <row r="19" spans="2:26" ht="15">
      <c r="B19" s="381"/>
      <c r="C19" s="392"/>
      <c r="D19" s="386"/>
      <c r="E19" s="398"/>
      <c r="F19" s="381" t="str">
        <f aca="true" t="shared" si="5" ref="F19:Y19">F4</f>
        <v>Zateplení pláště a výměna oken</v>
      </c>
      <c r="G19" s="392" t="str">
        <f t="shared" si="5"/>
        <v>Zateplení štítů svislého obv. pláště haly</v>
      </c>
      <c r="H19" s="392" t="str">
        <f t="shared" si="5"/>
        <v>Výměna osvětlení v přístavbě (šatny a administrativa)</v>
      </c>
      <c r="I19" s="392" t="str">
        <f t="shared" si="5"/>
        <v>Nucené větrání s rekuperací</v>
      </c>
      <c r="J19" s="392" t="str">
        <f t="shared" si="5"/>
        <v>Výstavba FVE a vlastní trafostanice (přechod z NN na VN)</v>
      </c>
      <c r="K19" s="392">
        <f t="shared" si="5"/>
        <v>0</v>
      </c>
      <c r="L19" s="392">
        <f t="shared" si="5"/>
        <v>0</v>
      </c>
      <c r="M19" s="392">
        <f t="shared" si="5"/>
        <v>0</v>
      </c>
      <c r="N19" s="392">
        <f t="shared" si="5"/>
        <v>0</v>
      </c>
      <c r="O19" s="392">
        <f t="shared" si="5"/>
        <v>0</v>
      </c>
      <c r="P19" s="392">
        <f t="shared" si="5"/>
        <v>0</v>
      </c>
      <c r="Q19" s="392">
        <f t="shared" si="5"/>
        <v>0</v>
      </c>
      <c r="R19" s="392">
        <f t="shared" si="5"/>
        <v>0</v>
      </c>
      <c r="S19" s="392">
        <f t="shared" si="5"/>
        <v>0</v>
      </c>
      <c r="T19" s="392">
        <f t="shared" si="5"/>
        <v>0</v>
      </c>
      <c r="U19" s="392">
        <f t="shared" si="5"/>
        <v>0</v>
      </c>
      <c r="V19" s="392">
        <f t="shared" si="5"/>
        <v>0</v>
      </c>
      <c r="W19" s="392">
        <f t="shared" si="5"/>
        <v>0</v>
      </c>
      <c r="X19" s="392">
        <f t="shared" si="5"/>
        <v>0</v>
      </c>
      <c r="Y19" s="392">
        <f t="shared" si="5"/>
        <v>0</v>
      </c>
      <c r="Z19" s="407"/>
    </row>
    <row r="20" spans="2:26" ht="15">
      <c r="B20" s="381"/>
      <c r="C20" s="392"/>
      <c r="D20" s="386"/>
      <c r="E20" s="398"/>
      <c r="F20" s="381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407"/>
    </row>
    <row r="21" spans="2:26" ht="15">
      <c r="B21" s="381"/>
      <c r="C21" s="392"/>
      <c r="D21" s="386"/>
      <c r="E21" s="398"/>
      <c r="F21" s="381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407"/>
    </row>
    <row r="22" spans="2:26" ht="15">
      <c r="B22" s="381"/>
      <c r="C22" s="392"/>
      <c r="D22" s="386"/>
      <c r="E22" s="398"/>
      <c r="F22" s="381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407"/>
    </row>
    <row r="23" spans="2:26" ht="15">
      <c r="B23" s="381"/>
      <c r="C23" s="392"/>
      <c r="D23" s="386"/>
      <c r="E23" s="398"/>
      <c r="F23" s="381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407"/>
    </row>
    <row r="24" spans="2:27" ht="20.25" customHeight="1">
      <c r="B24" s="315">
        <f aca="true" t="shared" si="6" ref="B24:C26">B9</f>
        <v>1</v>
      </c>
      <c r="C24" s="316" t="str">
        <f t="shared" si="6"/>
        <v>zimní stadion</v>
      </c>
      <c r="D24" s="329">
        <f aca="true" t="shared" si="7" ref="D24">SUM(F24:Z24)</f>
        <v>1598768.7408000003</v>
      </c>
      <c r="E24" s="318" t="s">
        <v>26</v>
      </c>
      <c r="F24" s="319">
        <f>'[1]OBÁLKA'!$D$18*1.21*1000</f>
        <v>407770</v>
      </c>
      <c r="G24" s="320">
        <f>'[1]ŠTÍTY'!$D$18*1.21*1000</f>
        <v>191180</v>
      </c>
      <c r="H24" s="320">
        <f>'[1]OSV'!$D$18*1.21*1000</f>
        <v>52030</v>
      </c>
      <c r="I24" s="320">
        <f>'[1]VZT'!$D$18*1.21*1000</f>
        <v>68970</v>
      </c>
      <c r="J24" s="320">
        <f>'[1]FVE+TRF'!$D$18*1.21*1000</f>
        <v>878818.7408000001</v>
      </c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63"/>
      <c r="AA24" s="356" t="s">
        <v>27</v>
      </c>
    </row>
    <row r="25" spans="2:27" ht="20.25" customHeight="1">
      <c r="B25" s="315">
        <f t="shared" si="6"/>
        <v>3</v>
      </c>
      <c r="C25" s="316">
        <f t="shared" si="6"/>
        <v>0</v>
      </c>
      <c r="D25" s="329">
        <f aca="true" t="shared" si="8" ref="D25">SUM(F25:Z25)</f>
        <v>0</v>
      </c>
      <c r="E25" s="318" t="s">
        <v>26</v>
      </c>
      <c r="F25" s="319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63"/>
      <c r="AA25" s="356" t="s">
        <v>27</v>
      </c>
    </row>
    <row r="26" spans="2:27" ht="20.25" customHeight="1">
      <c r="B26" s="315">
        <f t="shared" si="6"/>
        <v>4</v>
      </c>
      <c r="C26" s="316">
        <f t="shared" si="6"/>
        <v>0</v>
      </c>
      <c r="D26" s="329">
        <f aca="true" t="shared" si="9" ref="D26">SUM(F26:Z26)</f>
        <v>0</v>
      </c>
      <c r="E26" s="318" t="s">
        <v>26</v>
      </c>
      <c r="F26" s="319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63"/>
      <c r="AA26" s="356" t="s">
        <v>27</v>
      </c>
    </row>
    <row r="27" spans="2:27" ht="20.25" customHeight="1">
      <c r="B27" s="330" t="s">
        <v>28</v>
      </c>
      <c r="C27" s="322" t="s">
        <v>29</v>
      </c>
      <c r="D27" s="323">
        <f>SUM(D24:D26)</f>
        <v>1598768.7408000003</v>
      </c>
      <c r="E27" s="324" t="s">
        <v>28</v>
      </c>
      <c r="F27" s="325">
        <f aca="true" t="shared" si="10" ref="F27:Z27">SUM(F24:F26)</f>
        <v>407770</v>
      </c>
      <c r="G27" s="326">
        <f t="shared" si="10"/>
        <v>191180</v>
      </c>
      <c r="H27" s="326">
        <f t="shared" si="10"/>
        <v>52030</v>
      </c>
      <c r="I27" s="326">
        <f t="shared" si="10"/>
        <v>68970</v>
      </c>
      <c r="J27" s="326">
        <f t="shared" si="10"/>
        <v>878818.7408000001</v>
      </c>
      <c r="K27" s="326">
        <f t="shared" si="10"/>
        <v>0</v>
      </c>
      <c r="L27" s="326">
        <f t="shared" si="10"/>
        <v>0</v>
      </c>
      <c r="M27" s="326">
        <f t="shared" si="10"/>
        <v>0</v>
      </c>
      <c r="N27" s="326">
        <f t="shared" si="10"/>
        <v>0</v>
      </c>
      <c r="O27" s="326">
        <f t="shared" si="10"/>
        <v>0</v>
      </c>
      <c r="P27" s="326">
        <f t="shared" si="10"/>
        <v>0</v>
      </c>
      <c r="Q27" s="326">
        <f t="shared" si="10"/>
        <v>0</v>
      </c>
      <c r="R27" s="326">
        <f t="shared" si="10"/>
        <v>0</v>
      </c>
      <c r="S27" s="326">
        <f t="shared" si="10"/>
        <v>0</v>
      </c>
      <c r="T27" s="326">
        <f t="shared" si="10"/>
        <v>0</v>
      </c>
      <c r="U27" s="326">
        <f t="shared" si="10"/>
        <v>0</v>
      </c>
      <c r="V27" s="326">
        <f t="shared" si="10"/>
        <v>0</v>
      </c>
      <c r="W27" s="326">
        <f t="shared" si="10"/>
        <v>0</v>
      </c>
      <c r="X27" s="326">
        <f t="shared" si="10"/>
        <v>0</v>
      </c>
      <c r="Y27" s="326">
        <f t="shared" si="10"/>
        <v>0</v>
      </c>
      <c r="Z27" s="364">
        <f t="shared" si="10"/>
        <v>0</v>
      </c>
      <c r="AA27" s="356" t="s">
        <v>27</v>
      </c>
    </row>
    <row r="28" spans="4:26" ht="15">
      <c r="D28" s="273"/>
      <c r="E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</row>
    <row r="29" spans="4:26" ht="15"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</row>
    <row r="30" spans="4:26" ht="15"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</row>
    <row r="32" spans="2:8" ht="18" customHeight="1">
      <c r="B32" s="331" t="s">
        <v>34</v>
      </c>
      <c r="C32" s="332"/>
      <c r="D32" s="377" t="s">
        <v>35</v>
      </c>
      <c r="E32" s="378"/>
      <c r="F32" s="378"/>
      <c r="G32" s="378"/>
      <c r="H32" s="379"/>
    </row>
    <row r="33" spans="2:8" ht="15.75" customHeight="1">
      <c r="B33" s="380" t="s">
        <v>2</v>
      </c>
      <c r="C33" s="395" t="s">
        <v>36</v>
      </c>
      <c r="D33" s="385" t="s">
        <v>37</v>
      </c>
      <c r="E33" s="399" t="s">
        <v>28</v>
      </c>
      <c r="F33" s="389" t="s">
        <v>38</v>
      </c>
      <c r="G33" s="402" t="s">
        <v>39</v>
      </c>
      <c r="H33" s="393" t="s">
        <v>160</v>
      </c>
    </row>
    <row r="34" spans="2:8" ht="15.75" customHeight="1">
      <c r="B34" s="381"/>
      <c r="C34" s="392"/>
      <c r="D34" s="386"/>
      <c r="E34" s="400"/>
      <c r="F34" s="390"/>
      <c r="G34" s="403"/>
      <c r="H34" s="394"/>
    </row>
    <row r="35" spans="2:8" ht="18.75" customHeight="1">
      <c r="B35" s="382"/>
      <c r="C35" s="396"/>
      <c r="D35" s="387"/>
      <c r="E35" s="401"/>
      <c r="F35" s="333" t="s">
        <v>40</v>
      </c>
      <c r="G35" s="333" t="s">
        <v>41</v>
      </c>
      <c r="H35" s="334" t="s">
        <v>41</v>
      </c>
    </row>
    <row r="36" spans="2:14" ht="17.25" customHeight="1">
      <c r="B36" s="335">
        <f aca="true" t="shared" si="11" ref="B36:C38">B24</f>
        <v>1</v>
      </c>
      <c r="C36" s="336" t="str">
        <f t="shared" si="11"/>
        <v>zimní stadion</v>
      </c>
      <c r="D36" s="337" t="s">
        <v>28</v>
      </c>
      <c r="E36" s="338" t="s">
        <v>42</v>
      </c>
      <c r="F36" s="339"/>
      <c r="G36" s="339">
        <v>325.10678091837633</v>
      </c>
      <c r="H36" s="340">
        <v>296.7525</v>
      </c>
      <c r="K36" s="355" t="e">
        <f>F36/'REFERENČNÍ ÚDAJE'!E16</f>
        <v>#DIV/0!</v>
      </c>
      <c r="L36" s="355">
        <f>G36/'REFERENČNÍ ÚDAJE'!I16</f>
        <v>0.5011051721297654</v>
      </c>
      <c r="M36" s="355">
        <f>H36/'REFERENČNÍ ÚDAJE'!M16</f>
        <v>0.4280727511851672</v>
      </c>
      <c r="N36" s="355"/>
    </row>
    <row r="37" spans="2:14" ht="17.25" customHeight="1">
      <c r="B37" s="315">
        <f t="shared" si="11"/>
        <v>3</v>
      </c>
      <c r="C37" s="316">
        <f t="shared" si="11"/>
        <v>0</v>
      </c>
      <c r="D37" s="341" t="s">
        <v>28</v>
      </c>
      <c r="E37" s="342" t="s">
        <v>42</v>
      </c>
      <c r="F37" s="343"/>
      <c r="G37" s="343"/>
      <c r="H37" s="344"/>
      <c r="K37" s="355" t="e">
        <f>F37/'REFERENČNÍ ÚDAJE'!E18</f>
        <v>#DIV/0!</v>
      </c>
      <c r="L37" s="355" t="e">
        <f>G37/'REFERENČNÍ ÚDAJE'!I18</f>
        <v>#DIV/0!</v>
      </c>
      <c r="M37" s="355" t="e">
        <f>H37/'REFERENČNÍ ÚDAJE'!M18</f>
        <v>#DIV/0!</v>
      </c>
      <c r="N37" s="355"/>
    </row>
    <row r="38" spans="2:14" ht="17.25" customHeight="1">
      <c r="B38" s="315">
        <f t="shared" si="11"/>
        <v>4</v>
      </c>
      <c r="C38" s="316">
        <f t="shared" si="11"/>
        <v>0</v>
      </c>
      <c r="D38" s="341" t="s">
        <v>28</v>
      </c>
      <c r="E38" s="342" t="s">
        <v>42</v>
      </c>
      <c r="F38" s="343"/>
      <c r="G38" s="343"/>
      <c r="H38" s="344"/>
      <c r="K38" s="355"/>
      <c r="L38" s="355" t="e">
        <f>G38/'REFERENČNÍ ÚDAJE'!I19</f>
        <v>#DIV/0!</v>
      </c>
      <c r="M38" s="355"/>
      <c r="N38" s="355"/>
    </row>
    <row r="39" spans="2:14" ht="17.25" customHeight="1">
      <c r="B39" s="345" t="s">
        <v>28</v>
      </c>
      <c r="C39" s="346" t="s">
        <v>29</v>
      </c>
      <c r="D39" s="347" t="s">
        <v>28</v>
      </c>
      <c r="E39" s="348" t="s">
        <v>43</v>
      </c>
      <c r="F39" s="349">
        <f>SUM(F36:F38)</f>
        <v>0</v>
      </c>
      <c r="G39" s="349">
        <f>SUM(G36:G38)</f>
        <v>325.10678091837633</v>
      </c>
      <c r="H39" s="350">
        <f>SUM(H36:H38)</f>
        <v>296.7525</v>
      </c>
      <c r="K39" s="355" t="e">
        <f>F39/'REFERENČNÍ ÚDAJE'!E20</f>
        <v>#DIV/0!</v>
      </c>
      <c r="L39" s="355">
        <f>G39/'REFERENČNÍ ÚDAJE'!I20</f>
        <v>0.5011051721297654</v>
      </c>
      <c r="M39" s="355">
        <f>H39/'REFERENČNÍ ÚDAJE'!M20</f>
        <v>0.4280727511851672</v>
      </c>
      <c r="N39" s="355"/>
    </row>
    <row r="40" ht="15">
      <c r="D40" s="277"/>
    </row>
    <row r="41" spans="2:9" ht="18.75" customHeight="1">
      <c r="B41" s="331" t="s">
        <v>44</v>
      </c>
      <c r="C41" s="332"/>
      <c r="D41" s="377" t="s">
        <v>45</v>
      </c>
      <c r="E41" s="378"/>
      <c r="F41" s="378"/>
      <c r="G41" s="378"/>
      <c r="H41" s="378"/>
      <c r="I41" s="379"/>
    </row>
    <row r="42" spans="2:10" ht="15.75" customHeight="1">
      <c r="B42" s="380" t="s">
        <v>2</v>
      </c>
      <c r="C42" s="395" t="s">
        <v>36</v>
      </c>
      <c r="D42" s="385" t="s">
        <v>32</v>
      </c>
      <c r="E42" s="399" t="s">
        <v>28</v>
      </c>
      <c r="F42" s="389" t="str">
        <f>F33</f>
        <v>Teplo</v>
      </c>
      <c r="G42" s="402" t="str">
        <f>G33</f>
        <v>Elektřina</v>
      </c>
      <c r="H42" s="389" t="s">
        <v>160</v>
      </c>
      <c r="I42" s="404" t="s">
        <v>46</v>
      </c>
      <c r="J42" s="356" t="s">
        <v>27</v>
      </c>
    </row>
    <row r="43" spans="2:9" ht="15.75" customHeight="1">
      <c r="B43" s="381"/>
      <c r="C43" s="392"/>
      <c r="D43" s="386"/>
      <c r="E43" s="400"/>
      <c r="F43" s="390"/>
      <c r="G43" s="403"/>
      <c r="H43" s="390"/>
      <c r="I43" s="405"/>
    </row>
    <row r="44" spans="2:11" ht="18.75" customHeight="1">
      <c r="B44" s="382"/>
      <c r="C44" s="396"/>
      <c r="D44" s="387"/>
      <c r="E44" s="401"/>
      <c r="F44" s="333" t="s">
        <v>47</v>
      </c>
      <c r="G44" s="333" t="s">
        <v>47</v>
      </c>
      <c r="H44" s="333" t="s">
        <v>47</v>
      </c>
      <c r="I44" s="334" t="s">
        <v>47</v>
      </c>
      <c r="K44" s="357" t="s">
        <v>48</v>
      </c>
    </row>
    <row r="45" spans="2:12" ht="17.25" customHeight="1">
      <c r="B45" s="335">
        <f aca="true" t="shared" si="12" ref="B45:C47">B36</f>
        <v>1</v>
      </c>
      <c r="C45" s="336" t="str">
        <f t="shared" si="12"/>
        <v>zimní stadion</v>
      </c>
      <c r="D45" s="351">
        <f>SUM(F45:I45)</f>
        <v>1457583.7877132453</v>
      </c>
      <c r="E45" s="338" t="s">
        <v>42</v>
      </c>
      <c r="F45" s="339"/>
      <c r="G45" s="339">
        <f>('[1]TAB2'!$F$8-'[1]TAB2'!$I$8)*1000*1.21</f>
        <v>1037462.5542714691</v>
      </c>
      <c r="H45" s="339">
        <f>('[1]TAB2'!$F$9-'[1]TAB2'!$I$9)*1000*1.21</f>
        <v>427869.492641776</v>
      </c>
      <c r="I45" s="340">
        <f>(SUM('[1]TAB2'!$R$16:$R$18)-SUM('[1]TAB2'!$S$16:$S$18))*1.21</f>
        <v>-7748.259199999987</v>
      </c>
      <c r="K45" s="358" t="str">
        <f>IF(D45=D24,"OK","!")</f>
        <v>!</v>
      </c>
      <c r="L45" s="359" t="str">
        <f>CONCATENATE("(Buňka ",ADDRESS(ROW(D45),COLUMN(D45),4)," se musí rovnat buňce ",ADDRESS(ROW(D24),COLUMN(D24),4),")")</f>
        <v>(Buňka D45 se musí rovnat buňce D24)</v>
      </c>
    </row>
    <row r="46" spans="2:12" ht="17.25" customHeight="1">
      <c r="B46" s="315">
        <f t="shared" si="12"/>
        <v>3</v>
      </c>
      <c r="C46" s="316">
        <f t="shared" si="12"/>
        <v>0</v>
      </c>
      <c r="D46" s="352">
        <f>SUM(F46:I46)</f>
        <v>0</v>
      </c>
      <c r="E46" s="342" t="s">
        <v>42</v>
      </c>
      <c r="F46" s="343"/>
      <c r="G46" s="343"/>
      <c r="H46" s="343"/>
      <c r="I46" s="344"/>
      <c r="K46" s="358" t="str">
        <f>IF(D46=D25,"OK","!")</f>
        <v>OK</v>
      </c>
      <c r="L46" s="359" t="str">
        <f>CONCATENATE("(Buňka ",ADDRESS(ROW(D46),COLUMN(D46),4)," se musí rovnat buňce ",ADDRESS(ROW(D25),COLUMN(D25),4),")")</f>
        <v>(Buňka D46 se musí rovnat buňce D25)</v>
      </c>
    </row>
    <row r="47" spans="2:12" ht="17.25" customHeight="1">
      <c r="B47" s="315">
        <f t="shared" si="12"/>
        <v>4</v>
      </c>
      <c r="C47" s="316">
        <f t="shared" si="12"/>
        <v>0</v>
      </c>
      <c r="D47" s="352">
        <f>SUM(F47:I47)</f>
        <v>0</v>
      </c>
      <c r="E47" s="342" t="s">
        <v>42</v>
      </c>
      <c r="F47" s="343"/>
      <c r="G47" s="343"/>
      <c r="H47" s="343"/>
      <c r="I47" s="344"/>
      <c r="K47" s="358" t="str">
        <f>IF(D47=D26,"OK","!")</f>
        <v>OK</v>
      </c>
      <c r="L47" s="359" t="str">
        <f>CONCATENATE("(Buňka ",ADDRESS(ROW(D47),COLUMN(D47),4)," se musí rovnat buňce ",ADDRESS(ROW(D26),COLUMN(D26),4),")")</f>
        <v>(Buňka D47 se musí rovnat buňce D26)</v>
      </c>
    </row>
    <row r="48" spans="2:14" ht="17.25" customHeight="1">
      <c r="B48" s="345" t="s">
        <v>28</v>
      </c>
      <c r="C48" s="346" t="s">
        <v>29</v>
      </c>
      <c r="D48" s="353">
        <f>SUM(F48:I48)</f>
        <v>1457583.7877132453</v>
      </c>
      <c r="E48" s="348" t="s">
        <v>43</v>
      </c>
      <c r="F48" s="349">
        <f aca="true" t="shared" si="13" ref="F48:I48">SUM(F45:F47)</f>
        <v>0</v>
      </c>
      <c r="G48" s="349">
        <f t="shared" si="13"/>
        <v>1037462.5542714691</v>
      </c>
      <c r="H48" s="349">
        <f t="shared" si="13"/>
        <v>427869.492641776</v>
      </c>
      <c r="I48" s="350">
        <f t="shared" si="13"/>
        <v>-7748.259199999987</v>
      </c>
      <c r="M48" s="358"/>
      <c r="N48" s="359"/>
    </row>
    <row r="49" ht="15">
      <c r="D49" s="277"/>
    </row>
  </sheetData>
  <mergeCells count="68">
    <mergeCell ref="Z18:Z23"/>
    <mergeCell ref="W4:W8"/>
    <mergeCell ref="W19:W23"/>
    <mergeCell ref="X4:X8"/>
    <mergeCell ref="X19:X23"/>
    <mergeCell ref="Y4:Y8"/>
    <mergeCell ref="Y19:Y23"/>
    <mergeCell ref="T4:T8"/>
    <mergeCell ref="T19:T23"/>
    <mergeCell ref="U4:U8"/>
    <mergeCell ref="U19:U23"/>
    <mergeCell ref="V4:V8"/>
    <mergeCell ref="V19:V23"/>
    <mergeCell ref="Q4:Q8"/>
    <mergeCell ref="Q19:Q23"/>
    <mergeCell ref="R4:R8"/>
    <mergeCell ref="R19:R23"/>
    <mergeCell ref="S4:S8"/>
    <mergeCell ref="S19:S23"/>
    <mergeCell ref="N4:N8"/>
    <mergeCell ref="N19:N23"/>
    <mergeCell ref="O4:O8"/>
    <mergeCell ref="O19:O23"/>
    <mergeCell ref="P4:P8"/>
    <mergeCell ref="P19:P23"/>
    <mergeCell ref="K4:K8"/>
    <mergeCell ref="K19:K23"/>
    <mergeCell ref="L4:L8"/>
    <mergeCell ref="L19:L23"/>
    <mergeCell ref="M4:M8"/>
    <mergeCell ref="M19:M23"/>
    <mergeCell ref="H42:H43"/>
    <mergeCell ref="I4:I8"/>
    <mergeCell ref="I19:I23"/>
    <mergeCell ref="I42:I43"/>
    <mergeCell ref="J4:J8"/>
    <mergeCell ref="J19:J23"/>
    <mergeCell ref="F42:F43"/>
    <mergeCell ref="G4:G8"/>
    <mergeCell ref="G19:G23"/>
    <mergeCell ref="G33:G34"/>
    <mergeCell ref="G42:G43"/>
    <mergeCell ref="D42:D44"/>
    <mergeCell ref="E3:E8"/>
    <mergeCell ref="E18:E23"/>
    <mergeCell ref="E33:E35"/>
    <mergeCell ref="E42:E44"/>
    <mergeCell ref="B42:B44"/>
    <mergeCell ref="C3:C8"/>
    <mergeCell ref="C18:C23"/>
    <mergeCell ref="C33:C35"/>
    <mergeCell ref="C42:C44"/>
    <mergeCell ref="D2:Y2"/>
    <mergeCell ref="D17:Z17"/>
    <mergeCell ref="D32:H32"/>
    <mergeCell ref="D41:I41"/>
    <mergeCell ref="B3:B8"/>
    <mergeCell ref="B18:B23"/>
    <mergeCell ref="B33:B35"/>
    <mergeCell ref="D3:D8"/>
    <mergeCell ref="D18:D23"/>
    <mergeCell ref="D33:D35"/>
    <mergeCell ref="F4:F8"/>
    <mergeCell ref="F19:F23"/>
    <mergeCell ref="F33:F34"/>
    <mergeCell ref="H4:H8"/>
    <mergeCell ref="H19:H23"/>
    <mergeCell ref="H33:H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AFB6"/>
    <pageSetUpPr fitToPage="1"/>
  </sheetPr>
  <dimension ref="A2:Y52"/>
  <sheetViews>
    <sheetView showGridLines="0" zoomScale="85" zoomScaleNormal="85" workbookViewId="0" topLeftCell="A1">
      <selection activeCell="F12" sqref="F12"/>
    </sheetView>
  </sheetViews>
  <sheetFormatPr defaultColWidth="9.00390625" defaultRowHeight="15"/>
  <cols>
    <col min="1" max="1" width="2.140625" style="169" customWidth="1"/>
    <col min="2" max="2" width="29.57421875" style="169" customWidth="1"/>
    <col min="3" max="3" width="7.140625" style="169" customWidth="1"/>
    <col min="4" max="4" width="10.421875" style="169" customWidth="1"/>
    <col min="5" max="17" width="10.140625" style="169" customWidth="1"/>
    <col min="18" max="18" width="11.28125" style="169" customWidth="1"/>
    <col min="19" max="19" width="11.421875" style="169" customWidth="1"/>
    <col min="20" max="20" width="9.8515625" style="169" customWidth="1"/>
    <col min="21" max="21" width="11.7109375" style="169" customWidth="1"/>
    <col min="22" max="260" width="9.140625" style="169" customWidth="1"/>
    <col min="261" max="261" width="31.140625" style="169" customWidth="1"/>
    <col min="262" max="262" width="9.140625" style="169" customWidth="1"/>
    <col min="263" max="263" width="11.28125" style="169" customWidth="1"/>
    <col min="264" max="516" width="9.140625" style="169" customWidth="1"/>
    <col min="517" max="517" width="31.140625" style="169" customWidth="1"/>
    <col min="518" max="518" width="9.140625" style="169" customWidth="1"/>
    <col min="519" max="519" width="11.28125" style="169" customWidth="1"/>
    <col min="520" max="772" width="9.140625" style="169" customWidth="1"/>
    <col min="773" max="773" width="31.140625" style="169" customWidth="1"/>
    <col min="774" max="774" width="9.140625" style="169" customWidth="1"/>
    <col min="775" max="775" width="11.28125" style="169" customWidth="1"/>
    <col min="776" max="1028" width="9.140625" style="169" customWidth="1"/>
    <col min="1029" max="1029" width="31.140625" style="169" customWidth="1"/>
    <col min="1030" max="1030" width="9.140625" style="169" customWidth="1"/>
    <col min="1031" max="1031" width="11.28125" style="169" customWidth="1"/>
    <col min="1032" max="1284" width="9.140625" style="169" customWidth="1"/>
    <col min="1285" max="1285" width="31.140625" style="169" customWidth="1"/>
    <col min="1286" max="1286" width="9.140625" style="169" customWidth="1"/>
    <col min="1287" max="1287" width="11.28125" style="169" customWidth="1"/>
    <col min="1288" max="1540" width="9.140625" style="169" customWidth="1"/>
    <col min="1541" max="1541" width="31.140625" style="169" customWidth="1"/>
    <col min="1542" max="1542" width="9.140625" style="169" customWidth="1"/>
    <col min="1543" max="1543" width="11.28125" style="169" customWidth="1"/>
    <col min="1544" max="1796" width="9.140625" style="169" customWidth="1"/>
    <col min="1797" max="1797" width="31.140625" style="169" customWidth="1"/>
    <col min="1798" max="1798" width="9.140625" style="169" customWidth="1"/>
    <col min="1799" max="1799" width="11.28125" style="169" customWidth="1"/>
    <col min="1800" max="2052" width="9.140625" style="169" customWidth="1"/>
    <col min="2053" max="2053" width="31.140625" style="169" customWidth="1"/>
    <col min="2054" max="2054" width="9.140625" style="169" customWidth="1"/>
    <col min="2055" max="2055" width="11.28125" style="169" customWidth="1"/>
    <col min="2056" max="2308" width="9.140625" style="169" customWidth="1"/>
    <col min="2309" max="2309" width="31.140625" style="169" customWidth="1"/>
    <col min="2310" max="2310" width="9.140625" style="169" customWidth="1"/>
    <col min="2311" max="2311" width="11.28125" style="169" customWidth="1"/>
    <col min="2312" max="2564" width="9.140625" style="169" customWidth="1"/>
    <col min="2565" max="2565" width="31.140625" style="169" customWidth="1"/>
    <col min="2566" max="2566" width="9.140625" style="169" customWidth="1"/>
    <col min="2567" max="2567" width="11.28125" style="169" customWidth="1"/>
    <col min="2568" max="2820" width="9.140625" style="169" customWidth="1"/>
    <col min="2821" max="2821" width="31.140625" style="169" customWidth="1"/>
    <col min="2822" max="2822" width="9.140625" style="169" customWidth="1"/>
    <col min="2823" max="2823" width="11.28125" style="169" customWidth="1"/>
    <col min="2824" max="3076" width="9.140625" style="169" customWidth="1"/>
    <col min="3077" max="3077" width="31.140625" style="169" customWidth="1"/>
    <col min="3078" max="3078" width="9.140625" style="169" customWidth="1"/>
    <col min="3079" max="3079" width="11.28125" style="169" customWidth="1"/>
    <col min="3080" max="3332" width="9.140625" style="169" customWidth="1"/>
    <col min="3333" max="3333" width="31.140625" style="169" customWidth="1"/>
    <col min="3334" max="3334" width="9.140625" style="169" customWidth="1"/>
    <col min="3335" max="3335" width="11.28125" style="169" customWidth="1"/>
    <col min="3336" max="3588" width="9.140625" style="169" customWidth="1"/>
    <col min="3589" max="3589" width="31.140625" style="169" customWidth="1"/>
    <col min="3590" max="3590" width="9.140625" style="169" customWidth="1"/>
    <col min="3591" max="3591" width="11.28125" style="169" customWidth="1"/>
    <col min="3592" max="3844" width="9.140625" style="169" customWidth="1"/>
    <col min="3845" max="3845" width="31.140625" style="169" customWidth="1"/>
    <col min="3846" max="3846" width="9.140625" style="169" customWidth="1"/>
    <col min="3847" max="3847" width="11.28125" style="169" customWidth="1"/>
    <col min="3848" max="4100" width="9.140625" style="169" customWidth="1"/>
    <col min="4101" max="4101" width="31.140625" style="169" customWidth="1"/>
    <col min="4102" max="4102" width="9.140625" style="169" customWidth="1"/>
    <col min="4103" max="4103" width="11.28125" style="169" customWidth="1"/>
    <col min="4104" max="4356" width="9.140625" style="169" customWidth="1"/>
    <col min="4357" max="4357" width="31.140625" style="169" customWidth="1"/>
    <col min="4358" max="4358" width="9.140625" style="169" customWidth="1"/>
    <col min="4359" max="4359" width="11.28125" style="169" customWidth="1"/>
    <col min="4360" max="4612" width="9.140625" style="169" customWidth="1"/>
    <col min="4613" max="4613" width="31.140625" style="169" customWidth="1"/>
    <col min="4614" max="4614" width="9.140625" style="169" customWidth="1"/>
    <col min="4615" max="4615" width="11.28125" style="169" customWidth="1"/>
    <col min="4616" max="4868" width="9.140625" style="169" customWidth="1"/>
    <col min="4869" max="4869" width="31.140625" style="169" customWidth="1"/>
    <col min="4870" max="4870" width="9.140625" style="169" customWidth="1"/>
    <col min="4871" max="4871" width="11.28125" style="169" customWidth="1"/>
    <col min="4872" max="5124" width="9.140625" style="169" customWidth="1"/>
    <col min="5125" max="5125" width="31.140625" style="169" customWidth="1"/>
    <col min="5126" max="5126" width="9.140625" style="169" customWidth="1"/>
    <col min="5127" max="5127" width="11.28125" style="169" customWidth="1"/>
    <col min="5128" max="5380" width="9.140625" style="169" customWidth="1"/>
    <col min="5381" max="5381" width="31.140625" style="169" customWidth="1"/>
    <col min="5382" max="5382" width="9.140625" style="169" customWidth="1"/>
    <col min="5383" max="5383" width="11.28125" style="169" customWidth="1"/>
    <col min="5384" max="5636" width="9.140625" style="169" customWidth="1"/>
    <col min="5637" max="5637" width="31.140625" style="169" customWidth="1"/>
    <col min="5638" max="5638" width="9.140625" style="169" customWidth="1"/>
    <col min="5639" max="5639" width="11.28125" style="169" customWidth="1"/>
    <col min="5640" max="5892" width="9.140625" style="169" customWidth="1"/>
    <col min="5893" max="5893" width="31.140625" style="169" customWidth="1"/>
    <col min="5894" max="5894" width="9.140625" style="169" customWidth="1"/>
    <col min="5895" max="5895" width="11.28125" style="169" customWidth="1"/>
    <col min="5896" max="6148" width="9.140625" style="169" customWidth="1"/>
    <col min="6149" max="6149" width="31.140625" style="169" customWidth="1"/>
    <col min="6150" max="6150" width="9.140625" style="169" customWidth="1"/>
    <col min="6151" max="6151" width="11.28125" style="169" customWidth="1"/>
    <col min="6152" max="6404" width="9.140625" style="169" customWidth="1"/>
    <col min="6405" max="6405" width="31.140625" style="169" customWidth="1"/>
    <col min="6406" max="6406" width="9.140625" style="169" customWidth="1"/>
    <col min="6407" max="6407" width="11.28125" style="169" customWidth="1"/>
    <col min="6408" max="6660" width="9.140625" style="169" customWidth="1"/>
    <col min="6661" max="6661" width="31.140625" style="169" customWidth="1"/>
    <col min="6662" max="6662" width="9.140625" style="169" customWidth="1"/>
    <col min="6663" max="6663" width="11.28125" style="169" customWidth="1"/>
    <col min="6664" max="6916" width="9.140625" style="169" customWidth="1"/>
    <col min="6917" max="6917" width="31.140625" style="169" customWidth="1"/>
    <col min="6918" max="6918" width="9.140625" style="169" customWidth="1"/>
    <col min="6919" max="6919" width="11.28125" style="169" customWidth="1"/>
    <col min="6920" max="7172" width="9.140625" style="169" customWidth="1"/>
    <col min="7173" max="7173" width="31.140625" style="169" customWidth="1"/>
    <col min="7174" max="7174" width="9.140625" style="169" customWidth="1"/>
    <col min="7175" max="7175" width="11.28125" style="169" customWidth="1"/>
    <col min="7176" max="7428" width="9.140625" style="169" customWidth="1"/>
    <col min="7429" max="7429" width="31.140625" style="169" customWidth="1"/>
    <col min="7430" max="7430" width="9.140625" style="169" customWidth="1"/>
    <col min="7431" max="7431" width="11.28125" style="169" customWidth="1"/>
    <col min="7432" max="7684" width="9.140625" style="169" customWidth="1"/>
    <col min="7685" max="7685" width="31.140625" style="169" customWidth="1"/>
    <col min="7686" max="7686" width="9.140625" style="169" customWidth="1"/>
    <col min="7687" max="7687" width="11.28125" style="169" customWidth="1"/>
    <col min="7688" max="7940" width="9.140625" style="169" customWidth="1"/>
    <col min="7941" max="7941" width="31.140625" style="169" customWidth="1"/>
    <col min="7942" max="7942" width="9.140625" style="169" customWidth="1"/>
    <col min="7943" max="7943" width="11.28125" style="169" customWidth="1"/>
    <col min="7944" max="8196" width="9.140625" style="169" customWidth="1"/>
    <col min="8197" max="8197" width="31.140625" style="169" customWidth="1"/>
    <col min="8198" max="8198" width="9.140625" style="169" customWidth="1"/>
    <col min="8199" max="8199" width="11.28125" style="169" customWidth="1"/>
    <col min="8200" max="8452" width="9.140625" style="169" customWidth="1"/>
    <col min="8453" max="8453" width="31.140625" style="169" customWidth="1"/>
    <col min="8454" max="8454" width="9.140625" style="169" customWidth="1"/>
    <col min="8455" max="8455" width="11.28125" style="169" customWidth="1"/>
    <col min="8456" max="8708" width="9.140625" style="169" customWidth="1"/>
    <col min="8709" max="8709" width="31.140625" style="169" customWidth="1"/>
    <col min="8710" max="8710" width="9.140625" style="169" customWidth="1"/>
    <col min="8711" max="8711" width="11.28125" style="169" customWidth="1"/>
    <col min="8712" max="8964" width="9.140625" style="169" customWidth="1"/>
    <col min="8965" max="8965" width="31.140625" style="169" customWidth="1"/>
    <col min="8966" max="8966" width="9.140625" style="169" customWidth="1"/>
    <col min="8967" max="8967" width="11.28125" style="169" customWidth="1"/>
    <col min="8968" max="9220" width="9.140625" style="169" customWidth="1"/>
    <col min="9221" max="9221" width="31.140625" style="169" customWidth="1"/>
    <col min="9222" max="9222" width="9.140625" style="169" customWidth="1"/>
    <col min="9223" max="9223" width="11.28125" style="169" customWidth="1"/>
    <col min="9224" max="9476" width="9.140625" style="169" customWidth="1"/>
    <col min="9477" max="9477" width="31.140625" style="169" customWidth="1"/>
    <col min="9478" max="9478" width="9.140625" style="169" customWidth="1"/>
    <col min="9479" max="9479" width="11.28125" style="169" customWidth="1"/>
    <col min="9480" max="9732" width="9.140625" style="169" customWidth="1"/>
    <col min="9733" max="9733" width="31.140625" style="169" customWidth="1"/>
    <col min="9734" max="9734" width="9.140625" style="169" customWidth="1"/>
    <col min="9735" max="9735" width="11.28125" style="169" customWidth="1"/>
    <col min="9736" max="9988" width="9.140625" style="169" customWidth="1"/>
    <col min="9989" max="9989" width="31.140625" style="169" customWidth="1"/>
    <col min="9990" max="9990" width="9.140625" style="169" customWidth="1"/>
    <col min="9991" max="9991" width="11.28125" style="169" customWidth="1"/>
    <col min="9992" max="10244" width="9.140625" style="169" customWidth="1"/>
    <col min="10245" max="10245" width="31.140625" style="169" customWidth="1"/>
    <col min="10246" max="10246" width="9.140625" style="169" customWidth="1"/>
    <col min="10247" max="10247" width="11.28125" style="169" customWidth="1"/>
    <col min="10248" max="10500" width="9.140625" style="169" customWidth="1"/>
    <col min="10501" max="10501" width="31.140625" style="169" customWidth="1"/>
    <col min="10502" max="10502" width="9.140625" style="169" customWidth="1"/>
    <col min="10503" max="10503" width="11.28125" style="169" customWidth="1"/>
    <col min="10504" max="10756" width="9.140625" style="169" customWidth="1"/>
    <col min="10757" max="10757" width="31.140625" style="169" customWidth="1"/>
    <col min="10758" max="10758" width="9.140625" style="169" customWidth="1"/>
    <col min="10759" max="10759" width="11.28125" style="169" customWidth="1"/>
    <col min="10760" max="11012" width="9.140625" style="169" customWidth="1"/>
    <col min="11013" max="11013" width="31.140625" style="169" customWidth="1"/>
    <col min="11014" max="11014" width="9.140625" style="169" customWidth="1"/>
    <col min="11015" max="11015" width="11.28125" style="169" customWidth="1"/>
    <col min="11016" max="11268" width="9.140625" style="169" customWidth="1"/>
    <col min="11269" max="11269" width="31.140625" style="169" customWidth="1"/>
    <col min="11270" max="11270" width="9.140625" style="169" customWidth="1"/>
    <col min="11271" max="11271" width="11.28125" style="169" customWidth="1"/>
    <col min="11272" max="11524" width="9.140625" style="169" customWidth="1"/>
    <col min="11525" max="11525" width="31.140625" style="169" customWidth="1"/>
    <col min="11526" max="11526" width="9.140625" style="169" customWidth="1"/>
    <col min="11527" max="11527" width="11.28125" style="169" customWidth="1"/>
    <col min="11528" max="11780" width="9.140625" style="169" customWidth="1"/>
    <col min="11781" max="11781" width="31.140625" style="169" customWidth="1"/>
    <col min="11782" max="11782" width="9.140625" style="169" customWidth="1"/>
    <col min="11783" max="11783" width="11.28125" style="169" customWidth="1"/>
    <col min="11784" max="12036" width="9.140625" style="169" customWidth="1"/>
    <col min="12037" max="12037" width="31.140625" style="169" customWidth="1"/>
    <col min="12038" max="12038" width="9.140625" style="169" customWidth="1"/>
    <col min="12039" max="12039" width="11.28125" style="169" customWidth="1"/>
    <col min="12040" max="12292" width="9.140625" style="169" customWidth="1"/>
    <col min="12293" max="12293" width="31.140625" style="169" customWidth="1"/>
    <col min="12294" max="12294" width="9.140625" style="169" customWidth="1"/>
    <col min="12295" max="12295" width="11.28125" style="169" customWidth="1"/>
    <col min="12296" max="12548" width="9.140625" style="169" customWidth="1"/>
    <col min="12549" max="12549" width="31.140625" style="169" customWidth="1"/>
    <col min="12550" max="12550" width="9.140625" style="169" customWidth="1"/>
    <col min="12551" max="12551" width="11.28125" style="169" customWidth="1"/>
    <col min="12552" max="12804" width="9.140625" style="169" customWidth="1"/>
    <col min="12805" max="12805" width="31.140625" style="169" customWidth="1"/>
    <col min="12806" max="12806" width="9.140625" style="169" customWidth="1"/>
    <col min="12807" max="12807" width="11.28125" style="169" customWidth="1"/>
    <col min="12808" max="13060" width="9.140625" style="169" customWidth="1"/>
    <col min="13061" max="13061" width="31.140625" style="169" customWidth="1"/>
    <col min="13062" max="13062" width="9.140625" style="169" customWidth="1"/>
    <col min="13063" max="13063" width="11.28125" style="169" customWidth="1"/>
    <col min="13064" max="13316" width="9.140625" style="169" customWidth="1"/>
    <col min="13317" max="13317" width="31.140625" style="169" customWidth="1"/>
    <col min="13318" max="13318" width="9.140625" style="169" customWidth="1"/>
    <col min="13319" max="13319" width="11.28125" style="169" customWidth="1"/>
    <col min="13320" max="13572" width="9.140625" style="169" customWidth="1"/>
    <col min="13573" max="13573" width="31.140625" style="169" customWidth="1"/>
    <col min="13574" max="13574" width="9.140625" style="169" customWidth="1"/>
    <col min="13575" max="13575" width="11.28125" style="169" customWidth="1"/>
    <col min="13576" max="13828" width="9.140625" style="169" customWidth="1"/>
    <col min="13829" max="13829" width="31.140625" style="169" customWidth="1"/>
    <col min="13830" max="13830" width="9.140625" style="169" customWidth="1"/>
    <col min="13831" max="13831" width="11.28125" style="169" customWidth="1"/>
    <col min="13832" max="14084" width="9.140625" style="169" customWidth="1"/>
    <col min="14085" max="14085" width="31.140625" style="169" customWidth="1"/>
    <col min="14086" max="14086" width="9.140625" style="169" customWidth="1"/>
    <col min="14087" max="14087" width="11.28125" style="169" customWidth="1"/>
    <col min="14088" max="14340" width="9.140625" style="169" customWidth="1"/>
    <col min="14341" max="14341" width="31.140625" style="169" customWidth="1"/>
    <col min="14342" max="14342" width="9.140625" style="169" customWidth="1"/>
    <col min="14343" max="14343" width="11.28125" style="169" customWidth="1"/>
    <col min="14344" max="14596" width="9.140625" style="169" customWidth="1"/>
    <col min="14597" max="14597" width="31.140625" style="169" customWidth="1"/>
    <col min="14598" max="14598" width="9.140625" style="169" customWidth="1"/>
    <col min="14599" max="14599" width="11.28125" style="169" customWidth="1"/>
    <col min="14600" max="14852" width="9.140625" style="169" customWidth="1"/>
    <col min="14853" max="14853" width="31.140625" style="169" customWidth="1"/>
    <col min="14854" max="14854" width="9.140625" style="169" customWidth="1"/>
    <col min="14855" max="14855" width="11.28125" style="169" customWidth="1"/>
    <col min="14856" max="15108" width="9.140625" style="169" customWidth="1"/>
    <col min="15109" max="15109" width="31.140625" style="169" customWidth="1"/>
    <col min="15110" max="15110" width="9.140625" style="169" customWidth="1"/>
    <col min="15111" max="15111" width="11.28125" style="169" customWidth="1"/>
    <col min="15112" max="15364" width="9.140625" style="169" customWidth="1"/>
    <col min="15365" max="15365" width="31.140625" style="169" customWidth="1"/>
    <col min="15366" max="15366" width="9.140625" style="169" customWidth="1"/>
    <col min="15367" max="15367" width="11.28125" style="169" customWidth="1"/>
    <col min="15368" max="15620" width="9.140625" style="169" customWidth="1"/>
    <col min="15621" max="15621" width="31.140625" style="169" customWidth="1"/>
    <col min="15622" max="15622" width="9.140625" style="169" customWidth="1"/>
    <col min="15623" max="15623" width="11.28125" style="169" customWidth="1"/>
    <col min="15624" max="15876" width="9.140625" style="169" customWidth="1"/>
    <col min="15877" max="15877" width="31.140625" style="169" customWidth="1"/>
    <col min="15878" max="15878" width="9.140625" style="169" customWidth="1"/>
    <col min="15879" max="15879" width="11.28125" style="169" customWidth="1"/>
    <col min="15880" max="16132" width="9.140625" style="169" customWidth="1"/>
    <col min="16133" max="16133" width="31.140625" style="169" customWidth="1"/>
    <col min="16134" max="16134" width="9.140625" style="169" customWidth="1"/>
    <col min="16135" max="16135" width="11.28125" style="169" customWidth="1"/>
    <col min="16136" max="16384" width="9.140625" style="169" customWidth="1"/>
  </cols>
  <sheetData>
    <row r="2" spans="2:18" ht="15">
      <c r="B2" s="170" t="s">
        <v>49</v>
      </c>
      <c r="C2" s="171">
        <f>Q2</f>
        <v>12</v>
      </c>
      <c r="D2" s="172"/>
      <c r="E2" s="173"/>
      <c r="F2" s="173">
        <v>1</v>
      </c>
      <c r="G2" s="174">
        <v>2</v>
      </c>
      <c r="H2" s="173">
        <v>3</v>
      </c>
      <c r="I2" s="174">
        <v>4</v>
      </c>
      <c r="J2" s="173">
        <v>5</v>
      </c>
      <c r="K2" s="174">
        <v>6</v>
      </c>
      <c r="L2" s="173">
        <v>7</v>
      </c>
      <c r="M2" s="174">
        <v>8</v>
      </c>
      <c r="N2" s="173">
        <v>9</v>
      </c>
      <c r="O2" s="173">
        <v>10</v>
      </c>
      <c r="P2" s="173">
        <v>11</v>
      </c>
      <c r="Q2" s="173">
        <v>12</v>
      </c>
      <c r="R2" s="415" t="s">
        <v>50</v>
      </c>
    </row>
    <row r="3" spans="2:18" ht="27" customHeight="1">
      <c r="B3" s="175"/>
      <c r="C3" s="176" t="s">
        <v>51</v>
      </c>
      <c r="D3" s="365" t="s">
        <v>52</v>
      </c>
      <c r="E3" s="176">
        <v>2021</v>
      </c>
      <c r="F3" s="176">
        <v>2022</v>
      </c>
      <c r="G3" s="176">
        <f aca="true" t="shared" si="0" ref="G3:N3">F3+1</f>
        <v>2023</v>
      </c>
      <c r="H3" s="176">
        <f t="shared" si="0"/>
        <v>2024</v>
      </c>
      <c r="I3" s="176">
        <f t="shared" si="0"/>
        <v>2025</v>
      </c>
      <c r="J3" s="176">
        <f t="shared" si="0"/>
        <v>2026</v>
      </c>
      <c r="K3" s="176">
        <f t="shared" si="0"/>
        <v>2027</v>
      </c>
      <c r="L3" s="176">
        <f t="shared" si="0"/>
        <v>2028</v>
      </c>
      <c r="M3" s="176">
        <f t="shared" si="0"/>
        <v>2029</v>
      </c>
      <c r="N3" s="176">
        <f t="shared" si="0"/>
        <v>2030</v>
      </c>
      <c r="O3" s="176">
        <f aca="true" t="shared" si="1" ref="O3">N3+1</f>
        <v>2031</v>
      </c>
      <c r="P3" s="176">
        <f aca="true" t="shared" si="2" ref="P3:Q3">O3+1</f>
        <v>2032</v>
      </c>
      <c r="Q3" s="176">
        <f t="shared" si="2"/>
        <v>2033</v>
      </c>
      <c r="R3" s="415"/>
    </row>
    <row r="4" spans="2:17" ht="15">
      <c r="B4" s="409" t="s">
        <v>167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1"/>
    </row>
    <row r="5" spans="2:18" ht="15">
      <c r="B5" s="177" t="s">
        <v>53</v>
      </c>
      <c r="C5" s="178">
        <v>1</v>
      </c>
      <c r="D5" s="179">
        <f>'REFERENČNÍ ÚDAJE'!E20</f>
        <v>0</v>
      </c>
      <c r="E5" s="180">
        <f aca="true" t="shared" si="3" ref="E5:E11">D5</f>
        <v>0</v>
      </c>
      <c r="F5" s="180">
        <f aca="true" t="shared" si="4" ref="F5:Q11">$D5</f>
        <v>0</v>
      </c>
      <c r="G5" s="180">
        <f t="shared" si="4"/>
        <v>0</v>
      </c>
      <c r="H5" s="180">
        <f t="shared" si="4"/>
        <v>0</v>
      </c>
      <c r="I5" s="180">
        <f t="shared" si="4"/>
        <v>0</v>
      </c>
      <c r="J5" s="180">
        <f t="shared" si="4"/>
        <v>0</v>
      </c>
      <c r="K5" s="180">
        <f t="shared" si="4"/>
        <v>0</v>
      </c>
      <c r="L5" s="180">
        <f t="shared" si="4"/>
        <v>0</v>
      </c>
      <c r="M5" s="180">
        <f t="shared" si="4"/>
        <v>0</v>
      </c>
      <c r="N5" s="180">
        <f t="shared" si="4"/>
        <v>0</v>
      </c>
      <c r="O5" s="180">
        <f t="shared" si="4"/>
        <v>0</v>
      </c>
      <c r="P5" s="180">
        <f t="shared" si="4"/>
        <v>0</v>
      </c>
      <c r="Q5" s="272">
        <f t="shared" si="4"/>
        <v>0</v>
      </c>
      <c r="R5" s="273">
        <f aca="true" t="shared" si="5" ref="R5:R12">SUM(F5:Q5)</f>
        <v>0</v>
      </c>
    </row>
    <row r="6" spans="2:18" ht="15">
      <c r="B6" s="177" t="s">
        <v>54</v>
      </c>
      <c r="C6" s="178">
        <f>C5+1</f>
        <v>2</v>
      </c>
      <c r="D6" s="179">
        <f>'REFERENČNÍ ÚDAJE'!I20</f>
        <v>648.7795357142857</v>
      </c>
      <c r="E6" s="180">
        <f t="shared" si="3"/>
        <v>648.7795357142857</v>
      </c>
      <c r="F6" s="180">
        <f t="shared" si="4"/>
        <v>648.7795357142857</v>
      </c>
      <c r="G6" s="180">
        <f t="shared" si="4"/>
        <v>648.7795357142857</v>
      </c>
      <c r="H6" s="180">
        <f t="shared" si="4"/>
        <v>648.7795357142857</v>
      </c>
      <c r="I6" s="180">
        <f t="shared" si="4"/>
        <v>648.7795357142857</v>
      </c>
      <c r="J6" s="180">
        <f t="shared" si="4"/>
        <v>648.7795357142857</v>
      </c>
      <c r="K6" s="180">
        <f t="shared" si="4"/>
        <v>648.7795357142857</v>
      </c>
      <c r="L6" s="180">
        <f t="shared" si="4"/>
        <v>648.7795357142857</v>
      </c>
      <c r="M6" s="180">
        <f t="shared" si="4"/>
        <v>648.7795357142857</v>
      </c>
      <c r="N6" s="180">
        <f t="shared" si="4"/>
        <v>648.7795357142857</v>
      </c>
      <c r="O6" s="180">
        <f t="shared" si="4"/>
        <v>648.7795357142857</v>
      </c>
      <c r="P6" s="180">
        <f t="shared" si="4"/>
        <v>648.7795357142857</v>
      </c>
      <c r="Q6" s="272">
        <f t="shared" si="4"/>
        <v>648.7795357142857</v>
      </c>
      <c r="R6" s="273">
        <f t="shared" si="5"/>
        <v>7785.35442857143</v>
      </c>
    </row>
    <row r="7" spans="2:18" ht="15.75" thickBot="1">
      <c r="B7" s="181" t="s">
        <v>163</v>
      </c>
      <c r="C7" s="182">
        <f aca="true" t="shared" si="6" ref="C7:C11">C6+1</f>
        <v>3</v>
      </c>
      <c r="D7" s="183">
        <f>'REFERENČNÍ ÚDAJE'!M20</f>
        <v>693.229127942406</v>
      </c>
      <c r="E7" s="184">
        <f t="shared" si="3"/>
        <v>693.229127942406</v>
      </c>
      <c r="F7" s="184">
        <f t="shared" si="4"/>
        <v>693.229127942406</v>
      </c>
      <c r="G7" s="184">
        <f t="shared" si="4"/>
        <v>693.229127942406</v>
      </c>
      <c r="H7" s="184">
        <f t="shared" si="4"/>
        <v>693.229127942406</v>
      </c>
      <c r="I7" s="184">
        <f t="shared" si="4"/>
        <v>693.229127942406</v>
      </c>
      <c r="J7" s="184">
        <f t="shared" si="4"/>
        <v>693.229127942406</v>
      </c>
      <c r="K7" s="184">
        <f t="shared" si="4"/>
        <v>693.229127942406</v>
      </c>
      <c r="L7" s="184">
        <f t="shared" si="4"/>
        <v>693.229127942406</v>
      </c>
      <c r="M7" s="184">
        <f t="shared" si="4"/>
        <v>693.229127942406</v>
      </c>
      <c r="N7" s="184">
        <f t="shared" si="4"/>
        <v>693.229127942406</v>
      </c>
      <c r="O7" s="184">
        <f t="shared" si="4"/>
        <v>693.229127942406</v>
      </c>
      <c r="P7" s="184">
        <f t="shared" si="4"/>
        <v>693.229127942406</v>
      </c>
      <c r="Q7" s="274">
        <f t="shared" si="4"/>
        <v>693.229127942406</v>
      </c>
      <c r="R7" s="273">
        <f t="shared" si="5"/>
        <v>8318.749535308873</v>
      </c>
    </row>
    <row r="8" spans="2:18" ht="15">
      <c r="B8" s="185" t="s">
        <v>55</v>
      </c>
      <c r="C8" s="186">
        <f>C7+1</f>
        <v>4</v>
      </c>
      <c r="D8" s="187">
        <f>'REFERENČNÍ ÚDAJE'!G20</f>
        <v>0</v>
      </c>
      <c r="E8" s="188">
        <f t="shared" si="3"/>
        <v>0</v>
      </c>
      <c r="F8" s="188">
        <f aca="true" t="shared" si="7" ref="F8:Q8">$D8</f>
        <v>0</v>
      </c>
      <c r="G8" s="188">
        <f t="shared" si="7"/>
        <v>0</v>
      </c>
      <c r="H8" s="188">
        <f t="shared" si="7"/>
        <v>0</v>
      </c>
      <c r="I8" s="188">
        <f t="shared" si="7"/>
        <v>0</v>
      </c>
      <c r="J8" s="188">
        <f t="shared" si="7"/>
        <v>0</v>
      </c>
      <c r="K8" s="188">
        <f t="shared" si="7"/>
        <v>0</v>
      </c>
      <c r="L8" s="188">
        <f t="shared" si="7"/>
        <v>0</v>
      </c>
      <c r="M8" s="188">
        <f t="shared" si="7"/>
        <v>0</v>
      </c>
      <c r="N8" s="188">
        <f t="shared" si="7"/>
        <v>0</v>
      </c>
      <c r="O8" s="188">
        <f t="shared" si="7"/>
        <v>0</v>
      </c>
      <c r="P8" s="188">
        <f t="shared" si="7"/>
        <v>0</v>
      </c>
      <c r="Q8" s="275">
        <f t="shared" si="7"/>
        <v>0</v>
      </c>
      <c r="R8" s="273">
        <f t="shared" si="5"/>
        <v>0</v>
      </c>
    </row>
    <row r="9" spans="2:18" ht="15">
      <c r="B9" s="177" t="s">
        <v>56</v>
      </c>
      <c r="C9" s="178">
        <f t="shared" si="6"/>
        <v>5</v>
      </c>
      <c r="D9" s="179">
        <f>'REFERENČNÍ ÚDAJE'!K20</f>
        <v>2751323.005491071</v>
      </c>
      <c r="E9" s="180">
        <f t="shared" si="3"/>
        <v>2751323.005491071</v>
      </c>
      <c r="F9" s="180">
        <f t="shared" si="4"/>
        <v>2751323.005491071</v>
      </c>
      <c r="G9" s="180">
        <f t="shared" si="4"/>
        <v>2751323.005491071</v>
      </c>
      <c r="H9" s="180">
        <f t="shared" si="4"/>
        <v>2751323.005491071</v>
      </c>
      <c r="I9" s="180">
        <f t="shared" si="4"/>
        <v>2751323.005491071</v>
      </c>
      <c r="J9" s="180">
        <f t="shared" si="4"/>
        <v>2751323.005491071</v>
      </c>
      <c r="K9" s="180">
        <f t="shared" si="4"/>
        <v>2751323.005491071</v>
      </c>
      <c r="L9" s="180">
        <f t="shared" si="4"/>
        <v>2751323.005491071</v>
      </c>
      <c r="M9" s="180">
        <f t="shared" si="4"/>
        <v>2751323.005491071</v>
      </c>
      <c r="N9" s="180">
        <f t="shared" si="4"/>
        <v>2751323.005491071</v>
      </c>
      <c r="O9" s="180">
        <f t="shared" si="4"/>
        <v>2751323.005491071</v>
      </c>
      <c r="P9" s="180">
        <f t="shared" si="4"/>
        <v>2751323.005491071</v>
      </c>
      <c r="Q9" s="272">
        <f t="shared" si="4"/>
        <v>2751323.005491071</v>
      </c>
      <c r="R9" s="273">
        <f t="shared" si="5"/>
        <v>33015876.06589285</v>
      </c>
    </row>
    <row r="10" spans="2:18" ht="15">
      <c r="B10" s="177" t="s">
        <v>161</v>
      </c>
      <c r="C10" s="178">
        <f t="shared" si="6"/>
        <v>6</v>
      </c>
      <c r="D10" s="179">
        <f>'REFERENČNÍ ÚDAJE'!O20</f>
        <v>1323317.5096406497</v>
      </c>
      <c r="E10" s="180">
        <f t="shared" si="3"/>
        <v>1323317.5096406497</v>
      </c>
      <c r="F10" s="180">
        <f t="shared" si="4"/>
        <v>1323317.5096406497</v>
      </c>
      <c r="G10" s="180">
        <f t="shared" si="4"/>
        <v>1323317.5096406497</v>
      </c>
      <c r="H10" s="180">
        <f t="shared" si="4"/>
        <v>1323317.5096406497</v>
      </c>
      <c r="I10" s="180">
        <f t="shared" si="4"/>
        <v>1323317.5096406497</v>
      </c>
      <c r="J10" s="180">
        <f t="shared" si="4"/>
        <v>1323317.5096406497</v>
      </c>
      <c r="K10" s="180">
        <f t="shared" si="4"/>
        <v>1323317.5096406497</v>
      </c>
      <c r="L10" s="180">
        <f t="shared" si="4"/>
        <v>1323317.5096406497</v>
      </c>
      <c r="M10" s="180">
        <f t="shared" si="4"/>
        <v>1323317.5096406497</v>
      </c>
      <c r="N10" s="180">
        <f t="shared" si="4"/>
        <v>1323317.5096406497</v>
      </c>
      <c r="O10" s="180">
        <f t="shared" si="4"/>
        <v>1323317.5096406497</v>
      </c>
      <c r="P10" s="180">
        <f t="shared" si="4"/>
        <v>1323317.5096406497</v>
      </c>
      <c r="Q10" s="272">
        <f t="shared" si="4"/>
        <v>1323317.5096406497</v>
      </c>
      <c r="R10" s="273">
        <f t="shared" si="5"/>
        <v>15879810.115687793</v>
      </c>
    </row>
    <row r="11" spans="2:18" ht="15">
      <c r="B11" s="366" t="s">
        <v>57</v>
      </c>
      <c r="C11" s="182">
        <f t="shared" si="6"/>
        <v>7</v>
      </c>
      <c r="D11" s="183">
        <f>'REFERENČNÍ ÚDAJE'!R20</f>
        <v>88330</v>
      </c>
      <c r="E11" s="184">
        <f t="shared" si="3"/>
        <v>88330</v>
      </c>
      <c r="F11" s="184">
        <f t="shared" si="4"/>
        <v>88330</v>
      </c>
      <c r="G11" s="184">
        <f t="shared" si="4"/>
        <v>88330</v>
      </c>
      <c r="H11" s="184">
        <f t="shared" si="4"/>
        <v>88330</v>
      </c>
      <c r="I11" s="184">
        <f t="shared" si="4"/>
        <v>88330</v>
      </c>
      <c r="J11" s="184">
        <f t="shared" si="4"/>
        <v>88330</v>
      </c>
      <c r="K11" s="184">
        <f t="shared" si="4"/>
        <v>88330</v>
      </c>
      <c r="L11" s="184">
        <f t="shared" si="4"/>
        <v>88330</v>
      </c>
      <c r="M11" s="184">
        <f t="shared" si="4"/>
        <v>88330</v>
      </c>
      <c r="N11" s="184">
        <f t="shared" si="4"/>
        <v>88330</v>
      </c>
      <c r="O11" s="184">
        <f t="shared" si="4"/>
        <v>88330</v>
      </c>
      <c r="P11" s="184">
        <f t="shared" si="4"/>
        <v>88330</v>
      </c>
      <c r="Q11" s="274">
        <f t="shared" si="4"/>
        <v>88330</v>
      </c>
      <c r="R11" s="273">
        <f t="shared" si="5"/>
        <v>1059960</v>
      </c>
    </row>
    <row r="12" spans="2:18" ht="15">
      <c r="B12" s="189" t="s">
        <v>58</v>
      </c>
      <c r="C12" s="190" t="s">
        <v>59</v>
      </c>
      <c r="D12" s="191">
        <f aca="true" t="shared" si="8" ref="D12:Q12">SUM(D8:D11)</f>
        <v>4162970.5151317203</v>
      </c>
      <c r="E12" s="192">
        <f t="shared" si="8"/>
        <v>4162970.5151317203</v>
      </c>
      <c r="F12" s="191">
        <f t="shared" si="8"/>
        <v>4162970.5151317203</v>
      </c>
      <c r="G12" s="191">
        <f t="shared" si="8"/>
        <v>4162970.5151317203</v>
      </c>
      <c r="H12" s="191">
        <f t="shared" si="8"/>
        <v>4162970.5151317203</v>
      </c>
      <c r="I12" s="191">
        <f t="shared" si="8"/>
        <v>4162970.5151317203</v>
      </c>
      <c r="J12" s="191">
        <f t="shared" si="8"/>
        <v>4162970.5151317203</v>
      </c>
      <c r="K12" s="191">
        <f t="shared" si="8"/>
        <v>4162970.5151317203</v>
      </c>
      <c r="L12" s="191">
        <f t="shared" si="8"/>
        <v>4162970.5151317203</v>
      </c>
      <c r="M12" s="191">
        <f t="shared" si="8"/>
        <v>4162970.5151317203</v>
      </c>
      <c r="N12" s="191">
        <f t="shared" si="8"/>
        <v>4162970.5151317203</v>
      </c>
      <c r="O12" s="191">
        <f t="shared" si="8"/>
        <v>4162970.5151317203</v>
      </c>
      <c r="P12" s="191">
        <f t="shared" si="8"/>
        <v>4162970.5151317203</v>
      </c>
      <c r="Q12" s="276">
        <f t="shared" si="8"/>
        <v>4162970.5151317203</v>
      </c>
      <c r="R12" s="273">
        <f t="shared" si="5"/>
        <v>49955646.18158064</v>
      </c>
    </row>
    <row r="14" spans="2:19" ht="15">
      <c r="B14" s="409" t="s">
        <v>60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1"/>
      <c r="R14" s="277" t="s">
        <v>61</v>
      </c>
      <c r="S14" s="277" t="s">
        <v>43</v>
      </c>
    </row>
    <row r="15" spans="2:21" ht="15">
      <c r="B15" s="177" t="s">
        <v>53</v>
      </c>
      <c r="C15" s="193">
        <f>C11+1</f>
        <v>8</v>
      </c>
      <c r="D15" s="194" t="s">
        <v>26</v>
      </c>
      <c r="E15" s="195"/>
      <c r="F15" s="196"/>
      <c r="G15" s="196"/>
      <c r="H15" s="196"/>
      <c r="I15" s="196"/>
      <c r="J15" s="196"/>
      <c r="K15" s="196"/>
      <c r="L15" s="196"/>
      <c r="M15" s="196"/>
      <c r="N15" s="268"/>
      <c r="O15" s="268"/>
      <c r="P15" s="268"/>
      <c r="Q15" s="278"/>
      <c r="R15" s="273">
        <f aca="true" t="shared" si="9" ref="R15:R22">SUM(F15:Q15)</f>
        <v>0</v>
      </c>
      <c r="S15" s="273">
        <f>R5-R15</f>
        <v>0</v>
      </c>
      <c r="T15" s="279" t="s">
        <v>62</v>
      </c>
      <c r="U15" s="280" t="e">
        <f>S15/R5</f>
        <v>#DIV/0!</v>
      </c>
    </row>
    <row r="16" spans="2:21" ht="15">
      <c r="B16" s="177" t="s">
        <v>54</v>
      </c>
      <c r="C16" s="193">
        <f>C15+1</f>
        <v>9</v>
      </c>
      <c r="D16" s="194" t="s">
        <v>26</v>
      </c>
      <c r="E16" s="195"/>
      <c r="F16" s="196"/>
      <c r="G16" s="196"/>
      <c r="H16" s="196"/>
      <c r="I16" s="196"/>
      <c r="J16" s="196"/>
      <c r="K16" s="196"/>
      <c r="L16" s="196"/>
      <c r="M16" s="268"/>
      <c r="N16" s="268"/>
      <c r="O16" s="268"/>
      <c r="P16" s="268"/>
      <c r="Q16" s="278"/>
      <c r="R16" s="273">
        <f t="shared" si="9"/>
        <v>0</v>
      </c>
      <c r="S16" s="273">
        <f>R6-R16</f>
        <v>7785.35442857143</v>
      </c>
      <c r="T16" s="279" t="s">
        <v>63</v>
      </c>
      <c r="U16" s="280">
        <f>S16/R6</f>
        <v>1</v>
      </c>
    </row>
    <row r="17" spans="2:21" ht="15">
      <c r="B17" s="177" t="s">
        <v>164</v>
      </c>
      <c r="C17" s="193">
        <f aca="true" t="shared" si="10" ref="C17:C21">C16+1</f>
        <v>10</v>
      </c>
      <c r="D17" s="194" t="s">
        <v>26</v>
      </c>
      <c r="E17" s="197"/>
      <c r="F17" s="198"/>
      <c r="G17" s="198"/>
      <c r="H17" s="198"/>
      <c r="I17" s="198"/>
      <c r="J17" s="198"/>
      <c r="K17" s="198"/>
      <c r="L17" s="198"/>
      <c r="M17" s="269"/>
      <c r="N17" s="269"/>
      <c r="O17" s="269"/>
      <c r="P17" s="269"/>
      <c r="Q17" s="281"/>
      <c r="R17" s="273">
        <f t="shared" si="9"/>
        <v>0</v>
      </c>
      <c r="S17" s="273">
        <f>R7-R17</f>
        <v>8318.749535308873</v>
      </c>
      <c r="T17" s="279" t="s">
        <v>64</v>
      </c>
      <c r="U17" s="280">
        <f>S17/R7</f>
        <v>1</v>
      </c>
    </row>
    <row r="18" spans="2:21" ht="15">
      <c r="B18" s="199" t="s">
        <v>55</v>
      </c>
      <c r="C18" s="200">
        <f t="shared" si="10"/>
        <v>11</v>
      </c>
      <c r="D18" s="201" t="s">
        <v>26</v>
      </c>
      <c r="E18" s="202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82"/>
      <c r="R18" s="273">
        <f t="shared" si="9"/>
        <v>0</v>
      </c>
      <c r="S18" s="273">
        <f aca="true" t="shared" si="11" ref="S18:S22">R8-R18</f>
        <v>0</v>
      </c>
      <c r="T18" s="279" t="s">
        <v>65</v>
      </c>
      <c r="U18" s="280" t="e">
        <f aca="true" t="shared" si="12" ref="U18:U20">S18/R8</f>
        <v>#DIV/0!</v>
      </c>
    </row>
    <row r="19" spans="2:21" ht="15">
      <c r="B19" s="177" t="s">
        <v>56</v>
      </c>
      <c r="C19" s="193">
        <f t="shared" si="10"/>
        <v>12</v>
      </c>
      <c r="D19" s="194" t="s">
        <v>26</v>
      </c>
      <c r="E19" s="195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278"/>
      <c r="R19" s="273">
        <f t="shared" si="9"/>
        <v>0</v>
      </c>
      <c r="S19" s="273">
        <f t="shared" si="11"/>
        <v>33015876.06589285</v>
      </c>
      <c r="T19" s="279" t="s">
        <v>65</v>
      </c>
      <c r="U19" s="280">
        <f t="shared" si="12"/>
        <v>1</v>
      </c>
    </row>
    <row r="20" spans="2:21" ht="15">
      <c r="B20" s="177" t="s">
        <v>161</v>
      </c>
      <c r="C20" s="193">
        <f t="shared" si="10"/>
        <v>13</v>
      </c>
      <c r="D20" s="194" t="s">
        <v>26</v>
      </c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78"/>
      <c r="R20" s="273">
        <f t="shared" si="9"/>
        <v>0</v>
      </c>
      <c r="S20" s="273">
        <f t="shared" si="11"/>
        <v>15879810.115687793</v>
      </c>
      <c r="T20" s="279" t="s">
        <v>65</v>
      </c>
      <c r="U20" s="280">
        <f t="shared" si="12"/>
        <v>1</v>
      </c>
    </row>
    <row r="21" spans="2:21" ht="15">
      <c r="B21" s="366" t="s">
        <v>57</v>
      </c>
      <c r="C21" s="204">
        <f t="shared" si="10"/>
        <v>14</v>
      </c>
      <c r="D21" s="205" t="s">
        <v>26</v>
      </c>
      <c r="E21" s="20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83"/>
      <c r="R21" s="273">
        <f t="shared" si="9"/>
        <v>0</v>
      </c>
      <c r="S21" s="273">
        <f t="shared" si="11"/>
        <v>1059960</v>
      </c>
      <c r="T21" s="279" t="s">
        <v>65</v>
      </c>
      <c r="U21" s="280"/>
    </row>
    <row r="22" spans="2:21" ht="15">
      <c r="B22" s="189" t="s">
        <v>66</v>
      </c>
      <c r="C22" s="208" t="s">
        <v>67</v>
      </c>
      <c r="D22" s="209"/>
      <c r="E22" s="210">
        <f aca="true" t="shared" si="13" ref="E22:Q22">SUM(E18:E21)</f>
        <v>0</v>
      </c>
      <c r="F22" s="211">
        <f t="shared" si="13"/>
        <v>0</v>
      </c>
      <c r="G22" s="211">
        <f t="shared" si="13"/>
        <v>0</v>
      </c>
      <c r="H22" s="211">
        <f t="shared" si="13"/>
        <v>0</v>
      </c>
      <c r="I22" s="211">
        <f t="shared" si="13"/>
        <v>0</v>
      </c>
      <c r="J22" s="211">
        <f t="shared" si="13"/>
        <v>0</v>
      </c>
      <c r="K22" s="211">
        <f t="shared" si="13"/>
        <v>0</v>
      </c>
      <c r="L22" s="211">
        <f t="shared" si="13"/>
        <v>0</v>
      </c>
      <c r="M22" s="211">
        <f t="shared" si="13"/>
        <v>0</v>
      </c>
      <c r="N22" s="211">
        <f t="shared" si="13"/>
        <v>0</v>
      </c>
      <c r="O22" s="211">
        <f t="shared" si="13"/>
        <v>0</v>
      </c>
      <c r="P22" s="211">
        <f t="shared" si="13"/>
        <v>0</v>
      </c>
      <c r="Q22" s="284">
        <f t="shared" si="13"/>
        <v>0</v>
      </c>
      <c r="R22" s="273">
        <f t="shared" si="9"/>
        <v>0</v>
      </c>
      <c r="S22" s="273">
        <f t="shared" si="11"/>
        <v>49955646.18158064</v>
      </c>
      <c r="T22" s="279" t="s">
        <v>65</v>
      </c>
      <c r="U22" s="280">
        <f>S22/R12</f>
        <v>1</v>
      </c>
    </row>
    <row r="23" spans="2:18" ht="15">
      <c r="B23" s="212"/>
      <c r="C23" s="213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73"/>
    </row>
    <row r="24" spans="1:19" ht="15">
      <c r="A24" s="216"/>
      <c r="B24" s="412" t="s">
        <v>68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4"/>
      <c r="R24" s="285"/>
      <c r="S24" s="216"/>
    </row>
    <row r="25" spans="2:21" ht="15">
      <c r="B25" s="177" t="s">
        <v>53</v>
      </c>
      <c r="C25" s="193">
        <f>C21+1</f>
        <v>15</v>
      </c>
      <c r="D25" s="194" t="s">
        <v>26</v>
      </c>
      <c r="E25" s="217"/>
      <c r="F25" s="218"/>
      <c r="G25" s="218"/>
      <c r="H25" s="218"/>
      <c r="I25" s="218"/>
      <c r="J25" s="218"/>
      <c r="K25" s="218"/>
      <c r="L25" s="218"/>
      <c r="M25" s="218"/>
      <c r="N25" s="218"/>
      <c r="O25" s="270"/>
      <c r="P25" s="270"/>
      <c r="Q25" s="286"/>
      <c r="R25" s="273">
        <f aca="true" t="shared" si="14" ref="R25:R32">SUM(F25:Q25)</f>
        <v>0</v>
      </c>
      <c r="S25" s="273"/>
      <c r="T25" s="279"/>
      <c r="U25" s="280"/>
    </row>
    <row r="26" spans="2:21" ht="15">
      <c r="B26" s="177" t="s">
        <v>54</v>
      </c>
      <c r="C26" s="193">
        <f>C25+10</f>
        <v>25</v>
      </c>
      <c r="D26" s="194" t="s">
        <v>26</v>
      </c>
      <c r="E26" s="195"/>
      <c r="F26" s="196"/>
      <c r="G26" s="196"/>
      <c r="H26" s="196"/>
      <c r="I26" s="196"/>
      <c r="J26" s="196"/>
      <c r="K26" s="196"/>
      <c r="L26" s="196"/>
      <c r="M26" s="268"/>
      <c r="N26" s="268"/>
      <c r="O26" s="268"/>
      <c r="P26" s="268"/>
      <c r="Q26" s="278"/>
      <c r="R26" s="273">
        <f t="shared" si="14"/>
        <v>0</v>
      </c>
      <c r="S26" s="273"/>
      <c r="T26" s="279"/>
      <c r="U26" s="280"/>
    </row>
    <row r="27" spans="2:21" ht="15">
      <c r="B27" s="177" t="s">
        <v>164</v>
      </c>
      <c r="C27" s="193">
        <f aca="true" t="shared" si="15" ref="C27:C31">C26+1</f>
        <v>26</v>
      </c>
      <c r="D27" s="219" t="s">
        <v>26</v>
      </c>
      <c r="E27" s="206"/>
      <c r="F27" s="207"/>
      <c r="G27" s="207"/>
      <c r="H27" s="207"/>
      <c r="I27" s="207"/>
      <c r="J27" s="207"/>
      <c r="K27" s="207"/>
      <c r="L27" s="207"/>
      <c r="M27" s="271"/>
      <c r="N27" s="271"/>
      <c r="O27" s="271"/>
      <c r="P27" s="271"/>
      <c r="Q27" s="283"/>
      <c r="R27" s="273">
        <f t="shared" si="14"/>
        <v>0</v>
      </c>
      <c r="S27" s="273"/>
      <c r="T27" s="279"/>
      <c r="U27" s="280"/>
    </row>
    <row r="28" spans="2:21" ht="15">
      <c r="B28" s="199" t="s">
        <v>55</v>
      </c>
      <c r="C28" s="220">
        <f t="shared" si="15"/>
        <v>27</v>
      </c>
      <c r="D28" s="221" t="s">
        <v>26</v>
      </c>
      <c r="E28" s="222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82"/>
      <c r="R28" s="273">
        <f t="shared" si="14"/>
        <v>0</v>
      </c>
      <c r="S28" s="273"/>
      <c r="T28" s="279"/>
      <c r="U28" s="280"/>
    </row>
    <row r="29" spans="2:21" ht="15">
      <c r="B29" s="177" t="s">
        <v>56</v>
      </c>
      <c r="C29" s="193">
        <f t="shared" si="15"/>
        <v>28</v>
      </c>
      <c r="D29" s="194" t="s">
        <v>26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78"/>
      <c r="R29" s="273">
        <f t="shared" si="14"/>
        <v>0</v>
      </c>
      <c r="S29" s="273"/>
      <c r="T29" s="279"/>
      <c r="U29" s="280"/>
    </row>
    <row r="30" spans="2:21" ht="15">
      <c r="B30" s="177" t="s">
        <v>161</v>
      </c>
      <c r="C30" s="193">
        <f t="shared" si="15"/>
        <v>29</v>
      </c>
      <c r="D30" s="194" t="s">
        <v>26</v>
      </c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278"/>
      <c r="R30" s="273">
        <f t="shared" si="14"/>
        <v>0</v>
      </c>
      <c r="S30" s="273"/>
      <c r="T30" s="279"/>
      <c r="U30" s="280"/>
    </row>
    <row r="31" spans="2:21" ht="15">
      <c r="B31" s="366" t="s">
        <v>57</v>
      </c>
      <c r="C31" s="204">
        <f t="shared" si="15"/>
        <v>30</v>
      </c>
      <c r="D31" s="205" t="s">
        <v>26</v>
      </c>
      <c r="E31" s="206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83"/>
      <c r="R31" s="273">
        <f t="shared" si="14"/>
        <v>0</v>
      </c>
      <c r="S31" s="273"/>
      <c r="T31" s="279"/>
      <c r="U31" s="280"/>
    </row>
    <row r="32" spans="1:19" ht="15">
      <c r="A32" s="216"/>
      <c r="B32" s="223" t="s">
        <v>69</v>
      </c>
      <c r="C32" s="224" t="s">
        <v>70</v>
      </c>
      <c r="D32" s="225"/>
      <c r="E32" s="226"/>
      <c r="F32" s="226">
        <f aca="true" t="shared" si="16" ref="F32:Q32">F12-F22</f>
        <v>4162970.5151317203</v>
      </c>
      <c r="G32" s="226">
        <f t="shared" si="16"/>
        <v>4162970.5151317203</v>
      </c>
      <c r="H32" s="226">
        <f t="shared" si="16"/>
        <v>4162970.5151317203</v>
      </c>
      <c r="I32" s="226">
        <f t="shared" si="16"/>
        <v>4162970.5151317203</v>
      </c>
      <c r="J32" s="226">
        <f t="shared" si="16"/>
        <v>4162970.5151317203</v>
      </c>
      <c r="K32" s="226">
        <f t="shared" si="16"/>
        <v>4162970.5151317203</v>
      </c>
      <c r="L32" s="226">
        <f t="shared" si="16"/>
        <v>4162970.5151317203</v>
      </c>
      <c r="M32" s="226">
        <f t="shared" si="16"/>
        <v>4162970.5151317203</v>
      </c>
      <c r="N32" s="226">
        <f t="shared" si="16"/>
        <v>4162970.5151317203</v>
      </c>
      <c r="O32" s="226">
        <f t="shared" si="16"/>
        <v>4162970.5151317203</v>
      </c>
      <c r="P32" s="226">
        <f t="shared" si="16"/>
        <v>4162970.5151317203</v>
      </c>
      <c r="Q32" s="287">
        <f t="shared" si="16"/>
        <v>4162970.5151317203</v>
      </c>
      <c r="R32" s="288">
        <f t="shared" si="14"/>
        <v>49955646.18158064</v>
      </c>
      <c r="S32" s="289" t="s">
        <v>71</v>
      </c>
    </row>
    <row r="33" spans="1:19" ht="15">
      <c r="A33" s="216"/>
      <c r="C33" s="227"/>
      <c r="D33" s="228" t="s">
        <v>48</v>
      </c>
      <c r="E33" s="229"/>
      <c r="F33" s="230" t="str">
        <f aca="true" t="shared" si="17" ref="F33:R33">IF(F32=SUM(F28:F31),"OK","!")</f>
        <v>!</v>
      </c>
      <c r="G33" s="230" t="str">
        <f t="shared" si="17"/>
        <v>!</v>
      </c>
      <c r="H33" s="230" t="str">
        <f t="shared" si="17"/>
        <v>!</v>
      </c>
      <c r="I33" s="230" t="str">
        <f t="shared" si="17"/>
        <v>!</v>
      </c>
      <c r="J33" s="230" t="str">
        <f t="shared" si="17"/>
        <v>!</v>
      </c>
      <c r="K33" s="230" t="str">
        <f t="shared" si="17"/>
        <v>!</v>
      </c>
      <c r="L33" s="230" t="str">
        <f t="shared" si="17"/>
        <v>!</v>
      </c>
      <c r="M33" s="230" t="str">
        <f t="shared" si="17"/>
        <v>!</v>
      </c>
      <c r="N33" s="230" t="str">
        <f t="shared" si="17"/>
        <v>!</v>
      </c>
      <c r="O33" s="230" t="str">
        <f t="shared" si="17"/>
        <v>!</v>
      </c>
      <c r="P33" s="230" t="str">
        <f t="shared" si="17"/>
        <v>!</v>
      </c>
      <c r="Q33" s="230" t="str">
        <f t="shared" si="17"/>
        <v>!</v>
      </c>
      <c r="R33" s="230" t="str">
        <f t="shared" si="17"/>
        <v>!</v>
      </c>
      <c r="S33" s="289"/>
    </row>
    <row r="34" spans="2:18" ht="15">
      <c r="B34" s="231"/>
      <c r="C34" s="232"/>
      <c r="D34" s="233"/>
      <c r="E34" s="234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73"/>
    </row>
    <row r="35" spans="2:18" ht="15">
      <c r="B35" s="409" t="s">
        <v>72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1"/>
      <c r="R35" s="279"/>
    </row>
    <row r="36" spans="2:25" ht="15">
      <c r="B36" s="235" t="s">
        <v>73</v>
      </c>
      <c r="C36" s="220">
        <f>C31+1</f>
        <v>31</v>
      </c>
      <c r="D36" s="236" t="s">
        <v>26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82"/>
      <c r="R36" s="288">
        <f>SUM(E36:Q36)</f>
        <v>0</v>
      </c>
      <c r="S36" s="234" t="s">
        <v>74</v>
      </c>
      <c r="T36" s="290"/>
      <c r="X36" s="291" t="str">
        <f>IF(R36='Investice a úspory'!D12,"OK","!")</f>
        <v>!</v>
      </c>
      <c r="Y36" s="310" t="s">
        <v>75</v>
      </c>
    </row>
    <row r="37" spans="2:20" ht="15">
      <c r="B37" s="177" t="s">
        <v>76</v>
      </c>
      <c r="C37" s="193">
        <f>C36+1</f>
        <v>32</v>
      </c>
      <c r="D37" s="237" t="s">
        <v>26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278"/>
      <c r="R37" s="288">
        <f>SUM(E37:Q37)</f>
        <v>0</v>
      </c>
      <c r="S37" s="292" t="s">
        <v>77</v>
      </c>
      <c r="T37" s="290"/>
    </row>
    <row r="38" spans="2:20" ht="15">
      <c r="B38" s="238" t="s">
        <v>78</v>
      </c>
      <c r="C38" s="193"/>
      <c r="D38" s="237"/>
      <c r="E38" s="239">
        <f aca="true" t="shared" si="18" ref="E38:L38">E36+E37</f>
        <v>0</v>
      </c>
      <c r="F38" s="239">
        <f t="shared" si="18"/>
        <v>0</v>
      </c>
      <c r="G38" s="239">
        <f t="shared" si="18"/>
        <v>0</v>
      </c>
      <c r="H38" s="239">
        <f t="shared" si="18"/>
        <v>0</v>
      </c>
      <c r="I38" s="239">
        <f t="shared" si="18"/>
        <v>0</v>
      </c>
      <c r="J38" s="239">
        <f t="shared" si="18"/>
        <v>0</v>
      </c>
      <c r="K38" s="239">
        <f t="shared" si="18"/>
        <v>0</v>
      </c>
      <c r="L38" s="239">
        <f t="shared" si="18"/>
        <v>0</v>
      </c>
      <c r="M38" s="239">
        <f aca="true" t="shared" si="19" ref="M38:R38">M36+M37</f>
        <v>0</v>
      </c>
      <c r="N38" s="239">
        <f t="shared" si="19"/>
        <v>0</v>
      </c>
      <c r="O38" s="239">
        <f aca="true" t="shared" si="20" ref="O38:P38">O36+O37</f>
        <v>0</v>
      </c>
      <c r="P38" s="239">
        <f t="shared" si="20"/>
        <v>0</v>
      </c>
      <c r="Q38" s="293">
        <f t="shared" si="19"/>
        <v>0</v>
      </c>
      <c r="R38" s="294">
        <f t="shared" si="19"/>
        <v>0</v>
      </c>
      <c r="S38" s="295" t="s">
        <v>79</v>
      </c>
      <c r="T38" s="290"/>
    </row>
    <row r="39" spans="2:19" ht="15">
      <c r="B39" s="177" t="s">
        <v>80</v>
      </c>
      <c r="C39" s="193">
        <f>C37+1</f>
        <v>33</v>
      </c>
      <c r="D39" s="237" t="s">
        <v>26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278"/>
      <c r="R39" s="288">
        <f>SUM(E39:Q39)</f>
        <v>0</v>
      </c>
      <c r="S39" s="292" t="s">
        <v>81</v>
      </c>
    </row>
    <row r="40" spans="2:19" ht="15">
      <c r="B40" s="181" t="s">
        <v>82</v>
      </c>
      <c r="C40" s="204">
        <f>C39+1</f>
        <v>34</v>
      </c>
      <c r="D40" s="205" t="s">
        <v>26</v>
      </c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96"/>
      <c r="R40" s="288">
        <f>SUM(E40:Q40)</f>
        <v>0</v>
      </c>
      <c r="S40" s="292" t="s">
        <v>83</v>
      </c>
    </row>
    <row r="41" spans="2:19" ht="15">
      <c r="B41" s="241" t="s">
        <v>84</v>
      </c>
      <c r="C41" s="208" t="s">
        <v>85</v>
      </c>
      <c r="D41" s="242"/>
      <c r="E41" s="243">
        <f>SUM(E38:E40)</f>
        <v>0</v>
      </c>
      <c r="F41" s="243">
        <f aca="true" t="shared" si="21" ref="F41:R41">SUM(F38:F40)</f>
        <v>0</v>
      </c>
      <c r="G41" s="243">
        <f t="shared" si="21"/>
        <v>0</v>
      </c>
      <c r="H41" s="243">
        <f t="shared" si="21"/>
        <v>0</v>
      </c>
      <c r="I41" s="243">
        <f t="shared" si="21"/>
        <v>0</v>
      </c>
      <c r="J41" s="243">
        <f t="shared" si="21"/>
        <v>0</v>
      </c>
      <c r="K41" s="243">
        <f t="shared" si="21"/>
        <v>0</v>
      </c>
      <c r="L41" s="243">
        <f t="shared" si="21"/>
        <v>0</v>
      </c>
      <c r="M41" s="243">
        <f t="shared" si="21"/>
        <v>0</v>
      </c>
      <c r="N41" s="243">
        <f t="shared" si="21"/>
        <v>0</v>
      </c>
      <c r="O41" s="243">
        <f aca="true" t="shared" si="22" ref="O41:P41">SUM(O38:O40)</f>
        <v>0</v>
      </c>
      <c r="P41" s="243">
        <f t="shared" si="22"/>
        <v>0</v>
      </c>
      <c r="Q41" s="297">
        <f t="shared" si="21"/>
        <v>0</v>
      </c>
      <c r="R41" s="298">
        <f t="shared" si="21"/>
        <v>0</v>
      </c>
      <c r="S41" s="292" t="s">
        <v>86</v>
      </c>
    </row>
    <row r="42" spans="2:19" ht="15" customHeight="1">
      <c r="B42" s="212"/>
      <c r="C42" s="213"/>
      <c r="D42" s="244"/>
      <c r="E42" s="244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S42" s="292"/>
    </row>
    <row r="43" spans="2:19" ht="15" customHeight="1">
      <c r="B43" s="212"/>
      <c r="C43" s="213"/>
      <c r="D43" s="244"/>
      <c r="E43" s="244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S43" s="292"/>
    </row>
    <row r="44" spans="2:17" ht="15">
      <c r="B44" s="245" t="s">
        <v>87</v>
      </c>
      <c r="C44" s="246"/>
      <c r="D44" s="246"/>
      <c r="E44" s="246"/>
      <c r="F44" s="247"/>
      <c r="G44" s="247"/>
      <c r="H44" s="248"/>
      <c r="I44" s="248"/>
      <c r="J44" s="248"/>
      <c r="K44" s="248"/>
      <c r="L44" s="248"/>
      <c r="M44" s="248"/>
      <c r="N44" s="248"/>
      <c r="O44" s="248"/>
      <c r="P44" s="248"/>
      <c r="Q44" s="299"/>
    </row>
    <row r="45" spans="2:19" ht="15">
      <c r="B45" s="241" t="s">
        <v>88</v>
      </c>
      <c r="C45" s="249" t="s">
        <v>89</v>
      </c>
      <c r="D45" s="250" t="s">
        <v>28</v>
      </c>
      <c r="E45" s="251">
        <f aca="true" t="shared" si="23" ref="E45:N45">E41-E32</f>
        <v>0</v>
      </c>
      <c r="F45" s="251">
        <f t="shared" si="23"/>
        <v>-4162970.5151317203</v>
      </c>
      <c r="G45" s="251">
        <f t="shared" si="23"/>
        <v>-4162970.5151317203</v>
      </c>
      <c r="H45" s="251">
        <f t="shared" si="23"/>
        <v>-4162970.5151317203</v>
      </c>
      <c r="I45" s="251">
        <f t="shared" si="23"/>
        <v>-4162970.5151317203</v>
      </c>
      <c r="J45" s="251">
        <f t="shared" si="23"/>
        <v>-4162970.5151317203</v>
      </c>
      <c r="K45" s="251">
        <f t="shared" si="23"/>
        <v>-4162970.5151317203</v>
      </c>
      <c r="L45" s="251">
        <f t="shared" si="23"/>
        <v>-4162970.5151317203</v>
      </c>
      <c r="M45" s="251">
        <f t="shared" si="23"/>
        <v>-4162970.5151317203</v>
      </c>
      <c r="N45" s="251">
        <f t="shared" si="23"/>
        <v>-4162970.5151317203</v>
      </c>
      <c r="O45" s="251">
        <f aca="true" t="shared" si="24" ref="O45:R45">O41-O32</f>
        <v>-4162970.5151317203</v>
      </c>
      <c r="P45" s="251">
        <f t="shared" si="24"/>
        <v>-4162970.5151317203</v>
      </c>
      <c r="Q45" s="300">
        <f t="shared" si="24"/>
        <v>-4162970.5151317203</v>
      </c>
      <c r="R45" s="301">
        <f t="shared" si="24"/>
        <v>-49955646.18158064</v>
      </c>
      <c r="S45" s="302" t="s">
        <v>90</v>
      </c>
    </row>
    <row r="46" spans="2:19" ht="15">
      <c r="B46" s="252"/>
      <c r="C46" s="253"/>
      <c r="D46" s="254"/>
      <c r="G46" s="254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303"/>
      <c r="S46" s="304" t="s">
        <v>91</v>
      </c>
    </row>
    <row r="47" spans="2:19" ht="15">
      <c r="B47" s="256"/>
      <c r="C47" s="253"/>
      <c r="D47" s="254"/>
      <c r="G47" s="254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4"/>
      <c r="S47" s="304" t="s">
        <v>92</v>
      </c>
    </row>
    <row r="48" spans="2:17" ht="15">
      <c r="B48" s="257" t="s">
        <v>93</v>
      </c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305"/>
    </row>
    <row r="49" spans="2:18" ht="39">
      <c r="B49" s="259" t="s">
        <v>94</v>
      </c>
      <c r="C49" s="260">
        <f>C40+1</f>
        <v>35</v>
      </c>
      <c r="D49" s="261" t="s">
        <v>26</v>
      </c>
      <c r="E49" s="262" t="s">
        <v>28</v>
      </c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306"/>
      <c r="R49" s="307">
        <f>SUM(F49:Q49)</f>
        <v>0</v>
      </c>
    </row>
    <row r="50" spans="2:19" ht="15">
      <c r="B50" s="241" t="s">
        <v>95</v>
      </c>
      <c r="C50" s="249" t="s">
        <v>96</v>
      </c>
      <c r="D50" s="261"/>
      <c r="E50" s="226" t="s">
        <v>28</v>
      </c>
      <c r="F50" s="264">
        <f aca="true" t="shared" si="25" ref="F50:R50">IF(F32=0,0,F49/F32)</f>
        <v>0</v>
      </c>
      <c r="G50" s="264">
        <f t="shared" si="25"/>
        <v>0</v>
      </c>
      <c r="H50" s="264">
        <f t="shared" si="25"/>
        <v>0</v>
      </c>
      <c r="I50" s="264">
        <f t="shared" si="25"/>
        <v>0</v>
      </c>
      <c r="J50" s="264">
        <f t="shared" si="25"/>
        <v>0</v>
      </c>
      <c r="K50" s="264">
        <f t="shared" si="25"/>
        <v>0</v>
      </c>
      <c r="L50" s="264">
        <f t="shared" si="25"/>
        <v>0</v>
      </c>
      <c r="M50" s="264">
        <f t="shared" si="25"/>
        <v>0</v>
      </c>
      <c r="N50" s="264">
        <f t="shared" si="25"/>
        <v>0</v>
      </c>
      <c r="O50" s="264">
        <f aca="true" t="shared" si="26" ref="O50:P50">IF(O32=0,0,O49/O32)</f>
        <v>0</v>
      </c>
      <c r="P50" s="264">
        <f t="shared" si="26"/>
        <v>0</v>
      </c>
      <c r="Q50" s="308">
        <f t="shared" si="25"/>
        <v>0</v>
      </c>
      <c r="R50" s="309">
        <f t="shared" si="25"/>
        <v>0</v>
      </c>
      <c r="S50" s="289" t="s">
        <v>97</v>
      </c>
    </row>
    <row r="51" spans="2:17" ht="15">
      <c r="B51" s="265"/>
      <c r="C51" s="213"/>
      <c r="D51" s="237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</row>
    <row r="52" ht="15">
      <c r="F52" s="267"/>
    </row>
  </sheetData>
  <mergeCells count="5">
    <mergeCell ref="B4:Q4"/>
    <mergeCell ref="B14:Q14"/>
    <mergeCell ref="B24:Q24"/>
    <mergeCell ref="B35:Q35"/>
    <mergeCell ref="R2:R3"/>
  </mergeCells>
  <printOptions/>
  <pageMargins left="0.7" right="0.7" top="0.787401575" bottom="0.787401575" header="0.3" footer="0.3"/>
  <pageSetup fitToHeight="1" fitToWidth="1" horizontalDpi="600" verticalDpi="600" orientation="landscape" paperSize="9" scale="41"/>
  <ignoredErrors>
    <ignoredError sqref="D5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AFB6"/>
    <pageSetUpPr fitToPage="1"/>
  </sheetPr>
  <dimension ref="B2:K32"/>
  <sheetViews>
    <sheetView workbookViewId="0" topLeftCell="A1">
      <selection activeCell="B24" sqref="B24"/>
    </sheetView>
  </sheetViews>
  <sheetFormatPr defaultColWidth="9.140625" defaultRowHeight="15"/>
  <cols>
    <col min="1" max="1" width="5.7109375" style="83" customWidth="1"/>
    <col min="2" max="5" width="9.140625" style="83" customWidth="1"/>
    <col min="6" max="6" width="25.57421875" style="83" customWidth="1"/>
    <col min="7" max="7" width="6.140625" style="83" customWidth="1"/>
    <col min="8" max="8" width="7.140625" style="83" customWidth="1"/>
    <col min="9" max="9" width="19.8515625" style="83" customWidth="1"/>
    <col min="10" max="10" width="3.7109375" style="83" customWidth="1"/>
    <col min="11" max="11" width="5.8515625" style="83" customWidth="1"/>
    <col min="12" max="16384" width="9.140625" style="83" customWidth="1"/>
  </cols>
  <sheetData>
    <row r="2" spans="2:10" ht="24.75" customHeight="1">
      <c r="B2" s="416" t="s">
        <v>98</v>
      </c>
      <c r="C2" s="417"/>
      <c r="D2" s="417"/>
      <c r="E2" s="417"/>
      <c r="F2" s="417"/>
      <c r="G2" s="417"/>
      <c r="H2" s="417"/>
      <c r="I2" s="417"/>
      <c r="J2" s="418"/>
    </row>
    <row r="3" ht="12.75" customHeight="1"/>
    <row r="4" spans="7:9" ht="15">
      <c r="G4" s="116"/>
      <c r="H4" s="116"/>
      <c r="I4" s="149"/>
    </row>
    <row r="6" spans="2:10" ht="15">
      <c r="B6" s="419" t="s">
        <v>99</v>
      </c>
      <c r="C6" s="420"/>
      <c r="D6" s="420"/>
      <c r="E6" s="420"/>
      <c r="F6" s="420"/>
      <c r="G6" s="420"/>
      <c r="H6" s="420"/>
      <c r="I6" s="420"/>
      <c r="J6" s="421"/>
    </row>
    <row r="8" ht="15">
      <c r="B8" s="111" t="s">
        <v>100</v>
      </c>
    </row>
    <row r="9" spans="2:10" ht="6.75" customHeight="1">
      <c r="B9" s="128"/>
      <c r="C9" s="129"/>
      <c r="D9" s="130"/>
      <c r="E9" s="130"/>
      <c r="F9" s="130"/>
      <c r="G9" s="130"/>
      <c r="H9" s="130"/>
      <c r="I9" s="130"/>
      <c r="J9" s="130"/>
    </row>
    <row r="10" spans="2:10" ht="15">
      <c r="B10" s="131" t="s">
        <v>101</v>
      </c>
      <c r="C10" s="132"/>
      <c r="D10" s="132"/>
      <c r="E10" s="132"/>
      <c r="F10" s="132"/>
      <c r="G10" s="132"/>
      <c r="H10" s="132"/>
      <c r="I10" s="150">
        <f>'Modelová nabídka'!R36</f>
        <v>0</v>
      </c>
      <c r="J10" s="151" t="s">
        <v>102</v>
      </c>
    </row>
    <row r="11" spans="2:10" ht="15">
      <c r="B11" s="133" t="s">
        <v>103</v>
      </c>
      <c r="C11" s="134"/>
      <c r="D11" s="135"/>
      <c r="E11" s="135"/>
      <c r="F11" s="135"/>
      <c r="G11" s="135"/>
      <c r="H11" s="134">
        <v>0.21</v>
      </c>
      <c r="I11" s="152">
        <f>I10*H11</f>
        <v>0</v>
      </c>
      <c r="J11" s="153" t="s">
        <v>102</v>
      </c>
    </row>
    <row r="12" spans="2:10" ht="15">
      <c r="B12" s="136" t="s">
        <v>104</v>
      </c>
      <c r="C12" s="137"/>
      <c r="D12" s="137"/>
      <c r="E12" s="137"/>
      <c r="F12" s="137"/>
      <c r="G12" s="137"/>
      <c r="H12" s="137"/>
      <c r="I12" s="154">
        <f>I10+I11</f>
        <v>0</v>
      </c>
      <c r="J12" s="155" t="s">
        <v>102</v>
      </c>
    </row>
    <row r="13" ht="7.5" customHeight="1"/>
    <row r="16" ht="15">
      <c r="B16" s="111" t="s">
        <v>105</v>
      </c>
    </row>
    <row r="17" spans="2:10" ht="15">
      <c r="B17" s="138" t="s">
        <v>106</v>
      </c>
      <c r="C17" s="139"/>
      <c r="D17" s="139"/>
      <c r="E17" s="139"/>
      <c r="F17" s="139"/>
      <c r="G17" s="139"/>
      <c r="H17" s="139"/>
      <c r="I17" s="156">
        <f>'Modelová nabídka'!R37</f>
        <v>0</v>
      </c>
      <c r="J17" s="157" t="s">
        <v>107</v>
      </c>
    </row>
    <row r="20" ht="15">
      <c r="B20" s="140" t="s">
        <v>108</v>
      </c>
    </row>
    <row r="21" spans="2:3" ht="7.5" customHeight="1">
      <c r="B21" s="141"/>
      <c r="C21" s="116"/>
    </row>
    <row r="22" spans="2:11" ht="15">
      <c r="B22" s="142" t="s">
        <v>109</v>
      </c>
      <c r="C22" s="143"/>
      <c r="D22" s="143"/>
      <c r="E22" s="143"/>
      <c r="F22" s="143"/>
      <c r="G22" s="143"/>
      <c r="H22" s="143"/>
      <c r="I22" s="158">
        <f>'Modelová nabídka'!R39</f>
        <v>0</v>
      </c>
      <c r="J22" s="159" t="s">
        <v>102</v>
      </c>
      <c r="K22" s="160"/>
    </row>
    <row r="23" spans="2:11" ht="15">
      <c r="B23" s="144" t="s">
        <v>110</v>
      </c>
      <c r="C23" s="145"/>
      <c r="D23" s="145"/>
      <c r="E23" s="145"/>
      <c r="F23" s="145"/>
      <c r="G23" s="145"/>
      <c r="H23" s="145"/>
      <c r="I23" s="161">
        <f>'Modelová nabídka'!R40</f>
        <v>0</v>
      </c>
      <c r="J23" s="162" t="s">
        <v>107</v>
      </c>
      <c r="K23" s="160"/>
    </row>
    <row r="24" spans="2:10" ht="15">
      <c r="B24" s="133" t="s">
        <v>111</v>
      </c>
      <c r="C24" s="135"/>
      <c r="D24" s="135"/>
      <c r="E24" s="135"/>
      <c r="F24" s="135"/>
      <c r="G24" s="135"/>
      <c r="H24" s="135"/>
      <c r="I24" s="152">
        <f>SUM(I22:I23)</f>
        <v>0</v>
      </c>
      <c r="J24" s="153" t="s">
        <v>102</v>
      </c>
    </row>
    <row r="25" spans="2:10" ht="15">
      <c r="B25" s="133" t="s">
        <v>103</v>
      </c>
      <c r="C25" s="135"/>
      <c r="D25" s="135"/>
      <c r="E25" s="135"/>
      <c r="F25" s="135"/>
      <c r="G25" s="135"/>
      <c r="H25" s="134">
        <v>0.21</v>
      </c>
      <c r="I25" s="152">
        <f>I24*H25</f>
        <v>0</v>
      </c>
      <c r="J25" s="153" t="s">
        <v>107</v>
      </c>
    </row>
    <row r="26" spans="2:10" ht="15">
      <c r="B26" s="136" t="s">
        <v>112</v>
      </c>
      <c r="C26" s="137"/>
      <c r="D26" s="137"/>
      <c r="E26" s="137"/>
      <c r="F26" s="137"/>
      <c r="G26" s="137"/>
      <c r="H26" s="137"/>
      <c r="I26" s="154">
        <f>I24+I25</f>
        <v>0</v>
      </c>
      <c r="J26" s="155" t="s">
        <v>107</v>
      </c>
    </row>
    <row r="29" ht="15">
      <c r="B29" s="111" t="s">
        <v>113</v>
      </c>
    </row>
    <row r="30" spans="2:10" ht="15">
      <c r="B30" s="146" t="s">
        <v>114</v>
      </c>
      <c r="C30" s="143"/>
      <c r="D30" s="143"/>
      <c r="E30" s="143"/>
      <c r="F30" s="143"/>
      <c r="G30" s="143"/>
      <c r="H30" s="143"/>
      <c r="I30" s="163">
        <f>I10+I17+I24</f>
        <v>0</v>
      </c>
      <c r="J30" s="164" t="s">
        <v>102</v>
      </c>
    </row>
    <row r="31" spans="2:10" ht="15">
      <c r="B31" s="147" t="s">
        <v>103</v>
      </c>
      <c r="C31" s="130"/>
      <c r="D31" s="130"/>
      <c r="E31" s="130"/>
      <c r="F31" s="130"/>
      <c r="G31" s="130"/>
      <c r="H31" s="134">
        <v>0.21</v>
      </c>
      <c r="I31" s="165">
        <f>I11+I25</f>
        <v>0</v>
      </c>
      <c r="J31" s="166" t="s">
        <v>107</v>
      </c>
    </row>
    <row r="32" spans="2:10" ht="15">
      <c r="B32" s="148" t="s">
        <v>115</v>
      </c>
      <c r="C32" s="145"/>
      <c r="D32" s="145"/>
      <c r="E32" s="145"/>
      <c r="F32" s="145"/>
      <c r="G32" s="145"/>
      <c r="H32" s="145"/>
      <c r="I32" s="167">
        <f>I30+I31</f>
        <v>0</v>
      </c>
      <c r="J32" s="168" t="s">
        <v>102</v>
      </c>
    </row>
  </sheetData>
  <mergeCells count="2">
    <mergeCell ref="B2:J2"/>
    <mergeCell ref="B6:J6"/>
  </mergeCells>
  <printOptions/>
  <pageMargins left="0.7" right="0.7" top="0.787401575" bottom="0.787401575" header="0.3" footer="0.3"/>
  <pageSetup fitToHeight="1" fitToWidth="1" horizontalDpi="300" verticalDpi="3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AFB6"/>
  </sheetPr>
  <dimension ref="A2:L16"/>
  <sheetViews>
    <sheetView workbookViewId="0" topLeftCell="A1">
      <selection activeCell="K7" sqref="K7"/>
    </sheetView>
  </sheetViews>
  <sheetFormatPr defaultColWidth="9.140625" defaultRowHeight="15"/>
  <cols>
    <col min="1" max="1" width="4.7109375" style="83" customWidth="1"/>
    <col min="2" max="2" width="9.140625" style="83" customWidth="1"/>
    <col min="3" max="3" width="57.140625" style="83" customWidth="1"/>
    <col min="4" max="4" width="0.9921875" style="83" customWidth="1"/>
    <col min="5" max="5" width="21.7109375" style="83" customWidth="1"/>
    <col min="6" max="6" width="9.140625" style="83" customWidth="1"/>
    <col min="7" max="7" width="6.7109375" style="83" customWidth="1"/>
    <col min="8" max="8" width="4.00390625" style="83" customWidth="1"/>
    <col min="9" max="9" width="19.421875" style="83" customWidth="1"/>
    <col min="10" max="10" width="4.7109375" style="83" customWidth="1"/>
    <col min="11" max="11" width="13.7109375" style="83" customWidth="1"/>
    <col min="12" max="12" width="9.140625" style="83" customWidth="1"/>
    <col min="13" max="13" width="10.7109375" style="83" customWidth="1"/>
    <col min="14" max="16384" width="9.140625" style="83" customWidth="1"/>
  </cols>
  <sheetData>
    <row r="1" ht="11.25" customHeight="1"/>
    <row r="2" spans="2:11" ht="20.25" customHeight="1">
      <c r="B2" s="422" t="s">
        <v>116</v>
      </c>
      <c r="C2" s="423"/>
      <c r="D2" s="423"/>
      <c r="E2" s="423"/>
      <c r="F2" s="423"/>
      <c r="G2" s="423"/>
      <c r="H2" s="423"/>
      <c r="I2" s="423"/>
      <c r="J2" s="423"/>
      <c r="K2" s="424"/>
    </row>
    <row r="3" spans="7:12" ht="15">
      <c r="G3" s="110"/>
      <c r="L3" s="120"/>
    </row>
    <row r="4" spans="1:12" ht="15">
      <c r="A4" s="111">
        <v>1</v>
      </c>
      <c r="B4" s="111" t="s">
        <v>117</v>
      </c>
      <c r="C4" s="110"/>
      <c r="E4" s="112" t="s">
        <v>118</v>
      </c>
      <c r="F4" s="113"/>
      <c r="G4" s="114">
        <v>0.4</v>
      </c>
      <c r="I4" s="121" t="s">
        <v>119</v>
      </c>
      <c r="K4" s="122">
        <f>'Modelová nabídka'!R41</f>
        <v>0</v>
      </c>
      <c r="L4" s="120"/>
    </row>
    <row r="5" spans="5:12" ht="15">
      <c r="E5" s="112"/>
      <c r="F5" s="113"/>
      <c r="G5" s="115"/>
      <c r="I5" s="121"/>
      <c r="K5" s="123"/>
      <c r="L5" s="120"/>
    </row>
    <row r="6" spans="2:12" ht="15">
      <c r="B6" s="116"/>
      <c r="C6" s="117"/>
      <c r="E6" s="118"/>
      <c r="F6" s="113"/>
      <c r="G6" s="115"/>
      <c r="I6" s="121"/>
      <c r="J6" s="124"/>
      <c r="K6" s="125"/>
      <c r="L6" s="120"/>
    </row>
    <row r="7" spans="1:12" ht="15">
      <c r="A7" s="111">
        <v>2</v>
      </c>
      <c r="B7" s="111" t="s">
        <v>158</v>
      </c>
      <c r="E7" s="112" t="s">
        <v>118</v>
      </c>
      <c r="G7" s="114">
        <v>0.35</v>
      </c>
      <c r="I7" s="121" t="s">
        <v>119</v>
      </c>
      <c r="K7" s="122">
        <f>'Modelová nabídka'!R32</f>
        <v>49955646.18158064</v>
      </c>
      <c r="L7" s="120"/>
    </row>
    <row r="8" spans="5:12" ht="15">
      <c r="E8" s="112"/>
      <c r="F8" s="113"/>
      <c r="G8" s="115"/>
      <c r="I8" s="121"/>
      <c r="K8" s="123"/>
      <c r="L8" s="120"/>
    </row>
    <row r="9" spans="5:12" ht="15">
      <c r="E9" s="112"/>
      <c r="F9" s="113"/>
      <c r="G9" s="115"/>
      <c r="I9" s="121"/>
      <c r="K9" s="126"/>
      <c r="L9" s="120"/>
    </row>
    <row r="10" spans="1:12" ht="15">
      <c r="A10" s="111">
        <v>3</v>
      </c>
      <c r="B10" s="111" t="s">
        <v>120</v>
      </c>
      <c r="C10" s="110"/>
      <c r="D10" s="110"/>
      <c r="E10" s="112" t="s">
        <v>118</v>
      </c>
      <c r="F10" s="113"/>
      <c r="G10" s="114">
        <v>0.15</v>
      </c>
      <c r="I10" s="121" t="s">
        <v>119</v>
      </c>
      <c r="J10" s="425"/>
      <c r="K10" s="122">
        <f>'Modelová nabídka'!R36</f>
        <v>0</v>
      </c>
      <c r="L10" s="120"/>
    </row>
    <row r="11" spans="1:12" ht="15">
      <c r="A11" s="111"/>
      <c r="B11" s="111"/>
      <c r="C11" s="110"/>
      <c r="D11" s="110"/>
      <c r="E11" s="112"/>
      <c r="F11" s="113"/>
      <c r="G11" s="114"/>
      <c r="I11" s="121"/>
      <c r="J11" s="425"/>
      <c r="K11" s="126"/>
      <c r="L11" s="120"/>
    </row>
    <row r="12" spans="1:12" ht="15">
      <c r="A12" s="111"/>
      <c r="B12" s="111"/>
      <c r="C12" s="110"/>
      <c r="D12" s="110"/>
      <c r="E12" s="112"/>
      <c r="F12" s="113"/>
      <c r="G12" s="114"/>
      <c r="I12" s="121"/>
      <c r="J12" s="425"/>
      <c r="K12" s="126"/>
      <c r="L12" s="120"/>
    </row>
    <row r="13" spans="1:12" ht="15">
      <c r="A13" s="111">
        <v>4</v>
      </c>
      <c r="B13" s="426" t="s">
        <v>159</v>
      </c>
      <c r="C13" s="426"/>
      <c r="D13" s="110"/>
      <c r="E13" s="112" t="s">
        <v>121</v>
      </c>
      <c r="F13" s="113"/>
      <c r="G13" s="114">
        <v>0.1</v>
      </c>
      <c r="I13" s="121" t="s">
        <v>119</v>
      </c>
      <c r="J13" s="425"/>
      <c r="K13" s="127">
        <f>'Modelová nabídka'!R50</f>
        <v>0</v>
      </c>
      <c r="L13" s="120"/>
    </row>
    <row r="14" spans="1:11" ht="15">
      <c r="A14" s="111"/>
      <c r="B14" s="426"/>
      <c r="C14" s="426"/>
      <c r="D14" s="110"/>
      <c r="E14" s="119"/>
      <c r="F14" s="113"/>
      <c r="G14" s="114"/>
      <c r="I14" s="121"/>
      <c r="J14" s="425"/>
      <c r="K14" s="126"/>
    </row>
    <row r="15" spans="1:11" ht="15">
      <c r="A15" s="111"/>
      <c r="B15" s="111"/>
      <c r="C15" s="110"/>
      <c r="D15" s="110"/>
      <c r="E15" s="119"/>
      <c r="F15" s="113"/>
      <c r="G15" s="114"/>
      <c r="I15" s="121"/>
      <c r="J15" s="425"/>
      <c r="K15" s="126"/>
    </row>
    <row r="16" spans="1:11" ht="15">
      <c r="A16" s="111"/>
      <c r="B16" s="111"/>
      <c r="C16" s="110"/>
      <c r="D16" s="110"/>
      <c r="E16" s="119"/>
      <c r="F16" s="113"/>
      <c r="G16" s="114"/>
      <c r="I16" s="121"/>
      <c r="J16" s="425"/>
      <c r="K16" s="126"/>
    </row>
  </sheetData>
  <mergeCells count="3">
    <mergeCell ref="B2:K2"/>
    <mergeCell ref="J10:J16"/>
    <mergeCell ref="B13:C14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V49"/>
  <sheetViews>
    <sheetView tabSelected="1" zoomScale="85" zoomScaleNormal="85" workbookViewId="0" topLeftCell="A1">
      <selection activeCell="Z23" sqref="Z23"/>
    </sheetView>
  </sheetViews>
  <sheetFormatPr defaultColWidth="9.140625" defaultRowHeight="15" outlineLevelCol="1"/>
  <cols>
    <col min="1" max="1" width="0.9921875" style="5" customWidth="1"/>
    <col min="2" max="2" width="4.28125" style="5" customWidth="1"/>
    <col min="3" max="3" width="25.28125" style="5" customWidth="1"/>
    <col min="4" max="4" width="9.8515625" style="5" customWidth="1"/>
    <col min="5" max="5" width="7.421875" style="5" customWidth="1"/>
    <col min="6" max="6" width="9.8515625" style="5" customWidth="1"/>
    <col min="7" max="7" width="10.57421875" style="5" customWidth="1"/>
    <col min="8" max="8" width="2.00390625" style="5" customWidth="1"/>
    <col min="9" max="9" width="9.7109375" style="5" customWidth="1"/>
    <col min="10" max="10" width="10.421875" style="5" customWidth="1"/>
    <col min="11" max="11" width="10.140625" style="5" customWidth="1"/>
    <col min="12" max="12" width="2.140625" style="5" customWidth="1"/>
    <col min="13" max="13" width="8.7109375" style="5" customWidth="1"/>
    <col min="14" max="14" width="10.140625" style="5" customWidth="1"/>
    <col min="15" max="15" width="10.28125" style="5" customWidth="1"/>
    <col min="16" max="16" width="0.85546875" style="5" customWidth="1"/>
    <col min="17" max="17" width="10.421875" style="5" customWidth="1" outlineLevel="1"/>
    <col min="18" max="18" width="13.28125" style="5" customWidth="1" outlineLevel="1"/>
    <col min="19" max="19" width="2.421875" style="5" customWidth="1" outlineLevel="1"/>
    <col min="20" max="20" width="11.28125" style="5" customWidth="1"/>
    <col min="21" max="21" width="12.140625" style="5" customWidth="1"/>
    <col min="22" max="16384" width="9.140625" style="5" customWidth="1"/>
  </cols>
  <sheetData>
    <row r="2" ht="21">
      <c r="C2" s="6" t="s">
        <v>122</v>
      </c>
    </row>
    <row r="3" ht="15">
      <c r="C3" s="370" t="s">
        <v>174</v>
      </c>
    </row>
    <row r="4" ht="15">
      <c r="C4" s="370" t="s">
        <v>177</v>
      </c>
    </row>
    <row r="5" ht="15">
      <c r="C5" s="370" t="s">
        <v>175</v>
      </c>
    </row>
    <row r="6" ht="15">
      <c r="C6" s="370" t="s">
        <v>176</v>
      </c>
    </row>
    <row r="7" ht="15">
      <c r="C7" s="370" t="s">
        <v>178</v>
      </c>
    </row>
    <row r="8" ht="15">
      <c r="C8" s="367"/>
    </row>
    <row r="11" spans="3:21" ht="15.75" customHeight="1">
      <c r="C11" s="8" t="s">
        <v>123</v>
      </c>
      <c r="E11" s="428" t="s">
        <v>124</v>
      </c>
      <c r="F11" s="428"/>
      <c r="G11" s="428"/>
      <c r="I11" s="429" t="s">
        <v>125</v>
      </c>
      <c r="J11" s="429"/>
      <c r="K11" s="429"/>
      <c r="M11" s="430" t="s">
        <v>162</v>
      </c>
      <c r="N11" s="430"/>
      <c r="O11" s="430"/>
      <c r="Q11" s="431" t="s">
        <v>126</v>
      </c>
      <c r="R11" s="431"/>
      <c r="T11" s="427" t="s">
        <v>127</v>
      </c>
      <c r="U11" s="427"/>
    </row>
    <row r="12" spans="3:21" ht="38.25" customHeight="1">
      <c r="C12" s="9"/>
      <c r="E12" s="10" t="s">
        <v>128</v>
      </c>
      <c r="F12" s="432" t="s">
        <v>129</v>
      </c>
      <c r="G12" s="432"/>
      <c r="I12" s="85" t="s">
        <v>128</v>
      </c>
      <c r="J12" s="433" t="s">
        <v>130</v>
      </c>
      <c r="K12" s="433"/>
      <c r="M12" s="2" t="s">
        <v>128</v>
      </c>
      <c r="N12" s="434" t="s">
        <v>130</v>
      </c>
      <c r="O12" s="434"/>
      <c r="Q12" s="435" t="s">
        <v>130</v>
      </c>
      <c r="R12" s="435"/>
      <c r="T12" s="427"/>
      <c r="U12" s="427"/>
    </row>
    <row r="13" spans="5:21" ht="15" customHeight="1">
      <c r="E13" s="1" t="s">
        <v>62</v>
      </c>
      <c r="F13" s="11" t="s">
        <v>131</v>
      </c>
      <c r="G13" s="11" t="s">
        <v>65</v>
      </c>
      <c r="I13" s="86" t="s">
        <v>63</v>
      </c>
      <c r="J13" s="87" t="s">
        <v>131</v>
      </c>
      <c r="K13" s="87" t="s">
        <v>65</v>
      </c>
      <c r="M13" s="88" t="s">
        <v>63</v>
      </c>
      <c r="N13" s="89" t="s">
        <v>131</v>
      </c>
      <c r="O13" s="89" t="s">
        <v>65</v>
      </c>
      <c r="Q13" s="100" t="s">
        <v>131</v>
      </c>
      <c r="R13" s="100" t="s">
        <v>65</v>
      </c>
      <c r="T13" s="101" t="s">
        <v>131</v>
      </c>
      <c r="U13" s="102" t="s">
        <v>65</v>
      </c>
    </row>
    <row r="14" spans="2:21" ht="15">
      <c r="B14" s="12"/>
      <c r="C14" s="12"/>
      <c r="D14" s="13" t="s">
        <v>132</v>
      </c>
      <c r="E14" s="12"/>
      <c r="F14" s="12"/>
      <c r="G14" s="14">
        <v>0.15</v>
      </c>
      <c r="H14" s="12"/>
      <c r="I14" s="12"/>
      <c r="J14" s="12"/>
      <c r="K14" s="14">
        <v>0.21</v>
      </c>
      <c r="L14" s="12"/>
      <c r="M14" s="12"/>
      <c r="N14" s="12"/>
      <c r="O14" s="14">
        <v>0.21</v>
      </c>
      <c r="P14" s="12"/>
      <c r="Q14" s="12"/>
      <c r="R14" s="14">
        <v>0.21</v>
      </c>
      <c r="T14" s="12"/>
      <c r="U14" s="12"/>
    </row>
    <row r="15" spans="7:18" ht="6.75" customHeight="1">
      <c r="G15" s="15"/>
      <c r="K15" s="15"/>
      <c r="O15" s="15"/>
      <c r="R15" s="15"/>
    </row>
    <row r="16" spans="2:21" s="3" customFormat="1" ht="15">
      <c r="B16" s="16">
        <v>1</v>
      </c>
      <c r="C16" s="17" t="s">
        <v>173</v>
      </c>
      <c r="D16" s="17"/>
      <c r="E16" s="18">
        <v>0</v>
      </c>
      <c r="F16" s="19">
        <v>0</v>
      </c>
      <c r="G16" s="18">
        <f>F16*(1+$G$14)</f>
        <v>0</v>
      </c>
      <c r="H16" s="18"/>
      <c r="I16" s="371">
        <v>648.7795357142857</v>
      </c>
      <c r="J16" s="19">
        <v>2273820.6656951</v>
      </c>
      <c r="K16" s="19">
        <f>J16*(1+$K$14)</f>
        <v>2751323.005491071</v>
      </c>
      <c r="L16" s="19"/>
      <c r="M16" s="19">
        <v>693.229127942406</v>
      </c>
      <c r="N16" s="19">
        <v>1093650.83441376</v>
      </c>
      <c r="O16" s="19">
        <f>N16*(1+$O$14)</f>
        <v>1323317.5096406497</v>
      </c>
      <c r="P16" s="19"/>
      <c r="Q16" s="19">
        <v>73000</v>
      </c>
      <c r="R16" s="372">
        <f>Q16*(1+$R$14)</f>
        <v>88330</v>
      </c>
      <c r="T16" s="103">
        <f>F16+J16+N16+Q16</f>
        <v>3440471.5001088604</v>
      </c>
      <c r="U16" s="18">
        <f>G16+K16+O16+R16</f>
        <v>4162970.5151317203</v>
      </c>
    </row>
    <row r="17" spans="2:21" s="3" customFormat="1" ht="15">
      <c r="B17" s="20">
        <v>2</v>
      </c>
      <c r="C17" s="17"/>
      <c r="D17" s="21"/>
      <c r="E17" s="18">
        <v>0</v>
      </c>
      <c r="F17" s="19">
        <v>0</v>
      </c>
      <c r="G17" s="18">
        <f aca="true" t="shared" si="0" ref="G17:G18">F17*(1+$G$14)</f>
        <v>0</v>
      </c>
      <c r="H17" s="22"/>
      <c r="I17" s="18">
        <v>0</v>
      </c>
      <c r="J17" s="19">
        <v>0</v>
      </c>
      <c r="K17" s="19">
        <f aca="true" t="shared" si="1" ref="K17:K19">J17*(1+$K$14)</f>
        <v>0</v>
      </c>
      <c r="L17" s="22"/>
      <c r="M17" s="18">
        <v>0</v>
      </c>
      <c r="N17" s="19">
        <v>0</v>
      </c>
      <c r="O17" s="19">
        <f aca="true" t="shared" si="2" ref="O17:O19">N17*(1+$O$14)</f>
        <v>0</v>
      </c>
      <c r="P17" s="22"/>
      <c r="Q17" s="22">
        <v>0</v>
      </c>
      <c r="R17" s="103">
        <f aca="true" t="shared" si="3" ref="R17:R19">Q17*(1+$R$14)</f>
        <v>0</v>
      </c>
      <c r="T17" s="103">
        <f aca="true" t="shared" si="4" ref="T17:T19">F17+J17+N17+Q17</f>
        <v>0</v>
      </c>
      <c r="U17" s="18">
        <f aca="true" t="shared" si="5" ref="U17:U19">G17+K17+O17+R17</f>
        <v>0</v>
      </c>
    </row>
    <row r="18" spans="2:21" s="3" customFormat="1" ht="15">
      <c r="B18" s="16">
        <v>3</v>
      </c>
      <c r="C18" s="17"/>
      <c r="D18" s="17"/>
      <c r="E18" s="18">
        <v>0</v>
      </c>
      <c r="F18" s="19">
        <v>0</v>
      </c>
      <c r="G18" s="18">
        <f t="shared" si="0"/>
        <v>0</v>
      </c>
      <c r="H18" s="22"/>
      <c r="I18" s="18">
        <v>0</v>
      </c>
      <c r="J18" s="19">
        <v>0</v>
      </c>
      <c r="K18" s="19">
        <f t="shared" si="1"/>
        <v>0</v>
      </c>
      <c r="L18" s="18"/>
      <c r="M18" s="18">
        <v>0</v>
      </c>
      <c r="N18" s="19">
        <v>0</v>
      </c>
      <c r="O18" s="19">
        <f t="shared" si="2"/>
        <v>0</v>
      </c>
      <c r="P18" s="18"/>
      <c r="Q18" s="18">
        <v>0</v>
      </c>
      <c r="R18" s="103">
        <f t="shared" si="3"/>
        <v>0</v>
      </c>
      <c r="T18" s="103">
        <f t="shared" si="4"/>
        <v>0</v>
      </c>
      <c r="U18" s="18">
        <f t="shared" si="5"/>
        <v>0</v>
      </c>
    </row>
    <row r="19" spans="2:21" s="3" customFormat="1" ht="15">
      <c r="B19" s="20">
        <v>4</v>
      </c>
      <c r="C19" s="17"/>
      <c r="D19" s="21"/>
      <c r="E19" s="18">
        <v>0</v>
      </c>
      <c r="F19" s="19">
        <v>0</v>
      </c>
      <c r="G19" s="18">
        <f>F19*(1+$G$14)</f>
        <v>0</v>
      </c>
      <c r="H19" s="22"/>
      <c r="I19" s="18">
        <v>0</v>
      </c>
      <c r="J19" s="19">
        <v>0</v>
      </c>
      <c r="K19" s="19">
        <f t="shared" si="1"/>
        <v>0</v>
      </c>
      <c r="L19" s="22"/>
      <c r="M19" s="18">
        <v>0</v>
      </c>
      <c r="N19" s="19">
        <v>0</v>
      </c>
      <c r="O19" s="19">
        <f t="shared" si="2"/>
        <v>0</v>
      </c>
      <c r="P19" s="22"/>
      <c r="Q19" s="22">
        <v>0</v>
      </c>
      <c r="R19" s="103">
        <f t="shared" si="3"/>
        <v>0</v>
      </c>
      <c r="T19" s="103">
        <f t="shared" si="4"/>
        <v>0</v>
      </c>
      <c r="U19" s="18">
        <f t="shared" si="5"/>
        <v>0</v>
      </c>
    </row>
    <row r="20" spans="3:22" s="4" customFormat="1" ht="15" customHeight="1">
      <c r="C20" s="23" t="s">
        <v>29</v>
      </c>
      <c r="D20" s="23"/>
      <c r="E20" s="24">
        <f>SUM(E16:E19)</f>
        <v>0</v>
      </c>
      <c r="F20" s="24">
        <f>SUM(F16:F19)</f>
        <v>0</v>
      </c>
      <c r="G20" s="24">
        <f>SUM(G16:G19)</f>
        <v>0</v>
      </c>
      <c r="H20" s="25"/>
      <c r="I20" s="90">
        <f>SUM(I16:I19)</f>
        <v>648.7795357142857</v>
      </c>
      <c r="J20" s="90">
        <f>SUM(J16:J19)</f>
        <v>2273820.6656951</v>
      </c>
      <c r="K20" s="90">
        <f>SUM(K16:K19)</f>
        <v>2751323.005491071</v>
      </c>
      <c r="L20" s="25"/>
      <c r="M20" s="91">
        <f>SUM(M16:M19)</f>
        <v>693.229127942406</v>
      </c>
      <c r="N20" s="91">
        <f>SUM(N16:N19)</f>
        <v>1093650.83441376</v>
      </c>
      <c r="O20" s="91">
        <f>SUM(O16:O19)</f>
        <v>1323317.5096406497</v>
      </c>
      <c r="P20" s="25"/>
      <c r="Q20" s="369">
        <f>SUM(Q16:Q19)</f>
        <v>73000</v>
      </c>
      <c r="R20" s="369">
        <f>SUM(R16:R19)</f>
        <v>88330</v>
      </c>
      <c r="S20" s="25"/>
      <c r="T20" s="104">
        <f>SUM(T16:T19)</f>
        <v>3440471.5001088604</v>
      </c>
      <c r="U20" s="104">
        <f>SUM(U16:U19)</f>
        <v>4162970.5151317203</v>
      </c>
      <c r="V20" s="25"/>
    </row>
    <row r="21" spans="2:18" ht="15">
      <c r="B21" s="26"/>
      <c r="D21" s="26"/>
      <c r="E21" s="26"/>
      <c r="F21" s="26"/>
      <c r="G21" s="27" t="e">
        <f>G20/F20</f>
        <v>#DIV/0!</v>
      </c>
      <c r="H21" s="26"/>
      <c r="I21" s="26"/>
      <c r="J21" s="26"/>
      <c r="K21" s="27">
        <f>K20/J20</f>
        <v>1.21</v>
      </c>
      <c r="L21" s="26"/>
      <c r="M21" s="26"/>
      <c r="N21" s="92"/>
      <c r="O21" s="27">
        <f>O20/N20</f>
        <v>1.21</v>
      </c>
      <c r="P21" s="26"/>
      <c r="Q21" s="26"/>
      <c r="R21" s="26"/>
    </row>
    <row r="22" spans="2:18" ht="15.75" customHeight="1">
      <c r="B22" s="28"/>
      <c r="C22" s="29" t="s">
        <v>133</v>
      </c>
      <c r="D22" s="30"/>
      <c r="E22" s="30"/>
      <c r="F22" s="30"/>
      <c r="G22" s="31" t="s">
        <v>124</v>
      </c>
      <c r="H22" s="32"/>
      <c r="I22" s="32"/>
      <c r="J22" s="32"/>
      <c r="K22" s="93" t="str">
        <f>I11</f>
        <v>ELEKTŘINA</v>
      </c>
      <c r="L22" s="32"/>
      <c r="M22" s="32"/>
      <c r="N22" s="32"/>
      <c r="O22" s="94" t="str">
        <f>M11</f>
        <v>ZEMNÍ PLYN</v>
      </c>
      <c r="P22" s="30"/>
      <c r="Q22" s="105"/>
      <c r="R22" s="30"/>
    </row>
    <row r="23" spans="2:18" ht="15">
      <c r="B23" s="33"/>
      <c r="C23" s="34" t="s">
        <v>134</v>
      </c>
      <c r="D23" s="35"/>
      <c r="E23" s="36"/>
      <c r="F23" s="36"/>
      <c r="G23" s="37" t="s">
        <v>135</v>
      </c>
      <c r="H23" s="38"/>
      <c r="I23" s="38"/>
      <c r="J23" s="38"/>
      <c r="K23" s="95" t="s">
        <v>136</v>
      </c>
      <c r="L23" s="38"/>
      <c r="M23" s="38"/>
      <c r="N23" s="38"/>
      <c r="O23" s="96" t="s">
        <v>136</v>
      </c>
      <c r="P23" s="35"/>
      <c r="Q23" s="105"/>
      <c r="R23" s="30"/>
    </row>
    <row r="24" spans="2:18" ht="15">
      <c r="B24" s="39">
        <f>B16</f>
        <v>1</v>
      </c>
      <c r="C24" s="40" t="str">
        <f>C16</f>
        <v xml:space="preserve">Průměrá spotřeba </v>
      </c>
      <c r="D24" s="41"/>
      <c r="E24" s="42"/>
      <c r="F24" s="42"/>
      <c r="G24" s="43">
        <f>IF(G16&gt;0,G16/E16,0)</f>
        <v>0</v>
      </c>
      <c r="H24" s="44"/>
      <c r="I24" s="44"/>
      <c r="J24" s="44"/>
      <c r="K24" s="97">
        <f>IF(K16&gt;0,K16/I16,0)</f>
        <v>4240.767246861373</v>
      </c>
      <c r="L24" s="44"/>
      <c r="M24" s="44"/>
      <c r="N24" s="44"/>
      <c r="O24" s="97">
        <f>IF(O16&gt;0,O16/M16,0)</f>
        <v>1908.9179267011295</v>
      </c>
      <c r="P24" s="42"/>
      <c r="Q24" s="106"/>
      <c r="R24" s="107"/>
    </row>
    <row r="25" spans="2:18" ht="15">
      <c r="B25" s="45">
        <v>2</v>
      </c>
      <c r="C25" s="46">
        <f>C17</f>
        <v>0</v>
      </c>
      <c r="D25" s="47"/>
      <c r="E25" s="48"/>
      <c r="F25" s="48"/>
      <c r="G25" s="43">
        <f>IF(G17&gt;0,G17/E17,0)</f>
        <v>0</v>
      </c>
      <c r="H25" s="49"/>
      <c r="I25" s="49"/>
      <c r="J25" s="49"/>
      <c r="K25" s="43">
        <f>IF(K17&gt;0,K17/I17,0)</f>
        <v>0</v>
      </c>
      <c r="L25" s="49"/>
      <c r="M25" s="49"/>
      <c r="N25" s="49"/>
      <c r="O25" s="43">
        <f>IF(O17&gt;0,O17/M17,0)</f>
        <v>0</v>
      </c>
      <c r="P25" s="48"/>
      <c r="Q25" s="108"/>
      <c r="R25" s="48"/>
    </row>
    <row r="26" spans="2:18" ht="15">
      <c r="B26" s="45">
        <v>3</v>
      </c>
      <c r="C26" s="46">
        <f>C18</f>
        <v>0</v>
      </c>
      <c r="D26" s="47"/>
      <c r="E26" s="48"/>
      <c r="F26" s="48"/>
      <c r="G26" s="43">
        <f>IF(G18&gt;0,G18/E18,0)</f>
        <v>0</v>
      </c>
      <c r="H26" s="49"/>
      <c r="I26" s="49"/>
      <c r="J26" s="49"/>
      <c r="K26" s="43">
        <f>IF(K18&gt;0,K18/I18,0)</f>
        <v>0</v>
      </c>
      <c r="L26" s="49"/>
      <c r="M26" s="49"/>
      <c r="N26" s="49"/>
      <c r="O26" s="43">
        <f>IF(O18&gt;0,O18/M18,0)</f>
        <v>0</v>
      </c>
      <c r="P26" s="48"/>
      <c r="Q26" s="108"/>
      <c r="R26" s="48"/>
    </row>
    <row r="27" spans="2:18" ht="15">
      <c r="B27" s="45">
        <v>4</v>
      </c>
      <c r="C27" s="46">
        <f>C19</f>
        <v>0</v>
      </c>
      <c r="D27" s="47"/>
      <c r="E27" s="48"/>
      <c r="F27" s="48"/>
      <c r="G27" s="43"/>
      <c r="H27" s="49"/>
      <c r="I27" s="49"/>
      <c r="J27" s="49"/>
      <c r="K27" s="43">
        <f>IF(K19&gt;0,K19/I19,0)</f>
        <v>0</v>
      </c>
      <c r="L27" s="49"/>
      <c r="M27" s="49"/>
      <c r="N27" s="49"/>
      <c r="O27" s="43"/>
      <c r="P27" s="48"/>
      <c r="Q27" s="108"/>
      <c r="R27" s="48"/>
    </row>
    <row r="28" spans="2:18" ht="15">
      <c r="B28" s="50"/>
      <c r="C28" s="51"/>
      <c r="D28" s="52"/>
      <c r="E28" s="53"/>
      <c r="F28" s="53"/>
      <c r="G28" s="54"/>
      <c r="H28" s="55"/>
      <c r="I28" s="55"/>
      <c r="J28" s="55"/>
      <c r="K28" s="54"/>
      <c r="L28" s="55"/>
      <c r="M28" s="55"/>
      <c r="N28" s="55"/>
      <c r="O28" s="54"/>
      <c r="P28" s="53"/>
      <c r="Q28" s="109"/>
      <c r="R28" s="53"/>
    </row>
    <row r="29" ht="15">
      <c r="B29" s="56"/>
    </row>
    <row r="30" spans="2:3" ht="15.75">
      <c r="B30" s="56"/>
      <c r="C30" s="8" t="s">
        <v>137</v>
      </c>
    </row>
    <row r="31" spans="2:10" ht="15">
      <c r="B31" s="57"/>
      <c r="C31" s="58"/>
      <c r="D31" s="59" t="s">
        <v>138</v>
      </c>
      <c r="G31" s="7"/>
      <c r="I31" s="98"/>
      <c r="J31" s="98"/>
    </row>
    <row r="32" spans="3:10" ht="15">
      <c r="C32" s="60" t="s">
        <v>139</v>
      </c>
      <c r="D32" s="368" t="s">
        <v>166</v>
      </c>
      <c r="E32" s="61"/>
      <c r="I32" s="98"/>
      <c r="J32" s="98"/>
    </row>
    <row r="33" spans="3:10" ht="15">
      <c r="C33" s="60" t="s">
        <v>140</v>
      </c>
      <c r="D33" s="62">
        <v>20</v>
      </c>
      <c r="E33" s="62" t="s">
        <v>141</v>
      </c>
      <c r="I33" s="98"/>
      <c r="J33" s="98"/>
    </row>
    <row r="34" spans="9:10" ht="3.75" customHeight="1">
      <c r="I34" s="98"/>
      <c r="J34" s="98"/>
    </row>
    <row r="35" spans="3:10" ht="15">
      <c r="C35" s="63" t="s">
        <v>165</v>
      </c>
      <c r="D35" s="64" t="s">
        <v>142</v>
      </c>
      <c r="E35" s="64" t="s">
        <v>143</v>
      </c>
      <c r="F35" s="65" t="s">
        <v>85</v>
      </c>
      <c r="G35" s="65" t="s">
        <v>144</v>
      </c>
      <c r="I35" s="98"/>
      <c r="J35" s="98"/>
    </row>
    <row r="36" spans="3:10" ht="15">
      <c r="C36" s="66" t="s">
        <v>145</v>
      </c>
      <c r="D36" s="67">
        <v>-1.8</v>
      </c>
      <c r="E36" s="68">
        <v>31</v>
      </c>
      <c r="F36" s="69">
        <f aca="true" t="shared" si="6" ref="F36:F47">E36*($D$33-D36)</f>
        <v>675.8000000000001</v>
      </c>
      <c r="G36" s="70">
        <f>IF(F36=0,0,F36/$F$48)</f>
        <v>0.1720687460216423</v>
      </c>
      <c r="I36" s="98"/>
      <c r="J36" s="98"/>
    </row>
    <row r="37" spans="3:10" ht="15">
      <c r="C37" s="66" t="s">
        <v>146</v>
      </c>
      <c r="D37" s="67">
        <v>-0.8</v>
      </c>
      <c r="E37" s="68">
        <v>28</v>
      </c>
      <c r="F37" s="71">
        <f t="shared" si="6"/>
        <v>582.4</v>
      </c>
      <c r="G37" s="72">
        <f aca="true" t="shared" si="7" ref="G37:G47">IF(F37=0,0,F37/$F$48)</f>
        <v>0.1482877148313176</v>
      </c>
      <c r="I37" s="98"/>
      <c r="J37" s="98"/>
    </row>
    <row r="38" spans="3:7" ht="15">
      <c r="C38" s="66" t="s">
        <v>147</v>
      </c>
      <c r="D38" s="67">
        <v>3</v>
      </c>
      <c r="E38" s="68">
        <v>31</v>
      </c>
      <c r="F38" s="71">
        <f t="shared" si="6"/>
        <v>527</v>
      </c>
      <c r="G38" s="72">
        <f t="shared" si="7"/>
        <v>0.13418204964990452</v>
      </c>
    </row>
    <row r="39" spans="3:10" ht="15">
      <c r="C39" s="66" t="s">
        <v>148</v>
      </c>
      <c r="D39" s="67">
        <v>7.3</v>
      </c>
      <c r="E39" s="68">
        <v>30</v>
      </c>
      <c r="F39" s="71">
        <f t="shared" si="6"/>
        <v>381</v>
      </c>
      <c r="G39" s="72">
        <f t="shared" si="7"/>
        <v>0.09700827498408657</v>
      </c>
      <c r="I39" s="99"/>
      <c r="J39" s="99"/>
    </row>
    <row r="40" spans="3:7" ht="15">
      <c r="C40" s="66" t="s">
        <v>149</v>
      </c>
      <c r="D40" s="67">
        <v>12.7</v>
      </c>
      <c r="E40" s="68">
        <v>16</v>
      </c>
      <c r="F40" s="71">
        <f t="shared" si="6"/>
        <v>116.80000000000001</v>
      </c>
      <c r="G40" s="72">
        <f t="shared" si="7"/>
        <v>0.029739019732654363</v>
      </c>
    </row>
    <row r="41" spans="3:10" ht="15">
      <c r="C41" s="66" t="s">
        <v>150</v>
      </c>
      <c r="D41" s="73"/>
      <c r="E41" s="68">
        <v>0</v>
      </c>
      <c r="F41" s="71">
        <f t="shared" si="6"/>
        <v>0</v>
      </c>
      <c r="G41" s="72">
        <f t="shared" si="7"/>
        <v>0</v>
      </c>
      <c r="J41" s="98"/>
    </row>
    <row r="42" spans="3:7" ht="15">
      <c r="C42" s="66" t="s">
        <v>151</v>
      </c>
      <c r="D42" s="73"/>
      <c r="E42" s="68">
        <v>0</v>
      </c>
      <c r="F42" s="71">
        <f t="shared" si="6"/>
        <v>0</v>
      </c>
      <c r="G42" s="72">
        <f t="shared" si="7"/>
        <v>0</v>
      </c>
    </row>
    <row r="43" spans="3:10" ht="15">
      <c r="C43" s="66" t="s">
        <v>152</v>
      </c>
      <c r="D43" s="73"/>
      <c r="E43" s="68">
        <v>0</v>
      </c>
      <c r="F43" s="71">
        <f t="shared" si="6"/>
        <v>0</v>
      </c>
      <c r="G43" s="72">
        <f t="shared" si="7"/>
        <v>0</v>
      </c>
      <c r="J43" s="98"/>
    </row>
    <row r="44" spans="3:10" ht="15">
      <c r="C44" s="66" t="s">
        <v>153</v>
      </c>
      <c r="D44" s="67">
        <v>12.9</v>
      </c>
      <c r="E44" s="68">
        <v>17</v>
      </c>
      <c r="F44" s="71">
        <f t="shared" si="6"/>
        <v>120.69999999999999</v>
      </c>
      <c r="G44" s="72">
        <f t="shared" si="7"/>
        <v>0.030732017823042645</v>
      </c>
      <c r="J44" s="98"/>
    </row>
    <row r="45" spans="3:7" ht="15">
      <c r="C45" s="66" t="s">
        <v>154</v>
      </c>
      <c r="D45" s="67">
        <v>7.7</v>
      </c>
      <c r="E45" s="68">
        <v>31</v>
      </c>
      <c r="F45" s="71">
        <f t="shared" si="6"/>
        <v>381.3</v>
      </c>
      <c r="G45" s="72">
        <f t="shared" si="7"/>
        <v>0.09708465945257798</v>
      </c>
    </row>
    <row r="46" spans="3:7" ht="15">
      <c r="C46" s="66" t="s">
        <v>155</v>
      </c>
      <c r="D46" s="67">
        <v>3.1</v>
      </c>
      <c r="E46" s="68">
        <v>30</v>
      </c>
      <c r="F46" s="71">
        <f t="shared" si="6"/>
        <v>506.99999999999994</v>
      </c>
      <c r="G46" s="72">
        <f t="shared" si="7"/>
        <v>0.12908975175047738</v>
      </c>
    </row>
    <row r="47" spans="3:7" ht="15">
      <c r="C47" s="74" t="s">
        <v>156</v>
      </c>
      <c r="D47" s="75">
        <v>-0.5</v>
      </c>
      <c r="E47" s="76">
        <v>31</v>
      </c>
      <c r="F47" s="77">
        <f t="shared" si="6"/>
        <v>635.5</v>
      </c>
      <c r="G47" s="78">
        <f t="shared" si="7"/>
        <v>0.16180776575429662</v>
      </c>
    </row>
    <row r="48" spans="4:7" ht="15">
      <c r="D48" s="79">
        <f>SUMPRODUCT(D36:D47,E36:E47)/E48</f>
        <v>3.9693877551020407</v>
      </c>
      <c r="E48" s="80">
        <f aca="true" t="shared" si="8" ref="E48:G48">SUM(E36:E47)</f>
        <v>245</v>
      </c>
      <c r="F48" s="81">
        <f t="shared" si="8"/>
        <v>3927.5</v>
      </c>
      <c r="G48" s="82">
        <f t="shared" si="8"/>
        <v>1</v>
      </c>
    </row>
    <row r="49" spans="3:4" ht="15">
      <c r="C49" s="83"/>
      <c r="D49" s="84"/>
    </row>
  </sheetData>
  <mergeCells count="9">
    <mergeCell ref="T11:U12"/>
    <mergeCell ref="E11:G11"/>
    <mergeCell ref="I11:K11"/>
    <mergeCell ref="M11:O11"/>
    <mergeCell ref="Q11:R11"/>
    <mergeCell ref="F12:G12"/>
    <mergeCell ref="J12:K12"/>
    <mergeCell ref="N12:O12"/>
    <mergeCell ref="Q12:R12"/>
  </mergeCells>
  <conditionalFormatting sqref="E17:G19">
    <cfRule type="cellIs" priority="9" dxfId="0" operator="equal">
      <formula>0</formula>
    </cfRule>
  </conditionalFormatting>
  <conditionalFormatting sqref="T16:T19">
    <cfRule type="cellIs" priority="117" dxfId="0" operator="equal">
      <formula>0</formula>
    </cfRule>
  </conditionalFormatting>
  <conditionalFormatting sqref="U16:U19">
    <cfRule type="cellIs" priority="118" dxfId="0" operator="equal">
      <formula>0</formula>
    </cfRule>
  </conditionalFormatting>
  <conditionalFormatting sqref="I17:J19">
    <cfRule type="cellIs" priority="4" dxfId="0" operator="equal">
      <formula>0</formula>
    </cfRule>
  </conditionalFormatting>
  <conditionalFormatting sqref="M17:N19">
    <cfRule type="cellIs" priority="3" dxfId="0" operator="equal">
      <formula>0</formula>
    </cfRule>
  </conditionalFormatting>
  <conditionalFormatting sqref="K17:K19">
    <cfRule type="cellIs" priority="2" dxfId="0" operator="equal">
      <formula>0</formula>
    </cfRule>
  </conditionalFormatting>
  <conditionalFormatting sqref="O17:O19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Zemanová</dc:creator>
  <cp:keywords/>
  <dc:description/>
  <cp:lastModifiedBy>Eva Zemanová</cp:lastModifiedBy>
  <cp:lastPrinted>2021-11-22T17:20:58Z</cp:lastPrinted>
  <dcterms:created xsi:type="dcterms:W3CDTF">2015-11-02T08:48:00Z</dcterms:created>
  <dcterms:modified xsi:type="dcterms:W3CDTF">2021-12-20T13:53:26Z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8ADB554DBF4E494D8B2BE501C8E755FB</vt:lpwstr>
  </property>
  <property fmtid="{D5CDD505-2E9C-101B-9397-08002B2CF9AE}" pid="3" name="KSOProductBuildVer">
    <vt:lpwstr>1033-11.2.0.10382</vt:lpwstr>
  </property>
</Properties>
</file>