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1"/>
  </bookViews>
  <sheets>
    <sheet name="Rekapitulace stavby" sheetId="1" r:id="rId1"/>
    <sheet name="TS001 - Oprava chodníků v..." sheetId="2" r:id="rId2"/>
  </sheets>
  <definedNames>
    <definedName name="_xlnm._FilterDatabase" localSheetId="1" hidden="1">'TS001 - Oprava chodníků v...'!$C$121:$K$159</definedName>
    <definedName name="_xlnm.Print_Area" localSheetId="0">'Rekapitulace stavby'!$D$4:$AO$76,'Rekapitulace stavby'!$C$82:$AQ$96</definedName>
    <definedName name="_xlnm.Print_Area" localSheetId="1">'TS001 - Oprava chodníků v...'!$C$4:$J$76,'TS001 - Oprava chodníků v...'!$C$82:$J$105,'TS001 - Oprava chodníků v...'!$C$111:$K$159</definedName>
    <definedName name="_xlnm.Print_Titles" localSheetId="0">'Rekapitulace stavby'!$92:$92</definedName>
    <definedName name="_xlnm.Print_Titles" localSheetId="1">'TS001 - Oprava chodníků v...'!$121:$121</definedName>
  </definedNames>
  <calcPr calcId="181029"/>
  <extLst/>
</workbook>
</file>

<file path=xl/sharedStrings.xml><?xml version="1.0" encoding="utf-8"?>
<sst xmlns="http://schemas.openxmlformats.org/spreadsheetml/2006/main" count="691" uniqueCount="242">
  <si>
    <t>Export Komplet</t>
  </si>
  <si>
    <t/>
  </si>
  <si>
    <t>2.0</t>
  </si>
  <si>
    <t>ZAMOK</t>
  </si>
  <si>
    <t>False</t>
  </si>
  <si>
    <t>{43616b94-901f-4317-a604-a1d4626e7e35}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</si>
  <si>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</si>
  <si>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</si>
  <si>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</si>
  <si>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</si>
  <si>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</si>
  <si>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</si>
  <si>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</si>
  <si>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</si>
  <si>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TS001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</si>
  <si>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</si>
  <si>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</si>
  <si>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chodníků v ul. Jičínská, Nymburk</t>
  </si>
  <si>
    <t>KSO:</t>
  </si>
  <si>
    <t>CC-CZ:</t>
  </si>
  <si>
    <t>Místo:</t>
  </si>
  <si>
    <t xml:space="preserve"> </t>
  </si>
  <si>
    <t>Datum:</t>
  </si>
  <si>
    <t>18. 2. 2020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</si>
  <si>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</si>
  <si>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</si>
  <si>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</si>
  <si>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</si>
  <si>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</si>
  <si>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</si>
  <si>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</si>
  <si>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</si>
  <si>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</si>
  <si>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</si>
  <si>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</si>
  <si>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</si>
  <si>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</si>
  <si>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</si>
  <si>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</si>
  <si>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</si>
  <si>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</si>
  <si>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</si>
  <si>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</si>
  <si>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</si>
  <si>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</si>
  <si>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</si>
  <si>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</si>
  <si>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</si>
  <si>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</si>
  <si>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</si>
  <si>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</si>
  <si>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</si>
  <si>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</si>
  <si>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</si>
  <si>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</si>
  <si>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</si>
  <si>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</si>
  <si>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</si>
  <si>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</si>
  <si>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</si>
  <si>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</si>
  <si>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</si>
  <si>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</si>
  <si>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</si>
  <si>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</si>
  <si>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</si>
  <si>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</si>
  <si>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</si>
  <si>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</si>
  <si>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</si>
  <si>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</si>
  <si>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</si>
  <si>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</si>
  <si>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</si>
  <si>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</si>
  <si>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</si>
  <si>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</si>
  <si>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</si>
  <si>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</si>
  <si>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</si>
  <si>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</si>
  <si>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</si>
  <si>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</si>
  <si>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</si>
  <si>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</si>
  <si>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</si>
  <si>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</si>
  <si>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</si>
  <si>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</si>
  <si>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</si>
  <si>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</si>
  <si>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</si>
  <si>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</si>
  <si>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</si>
  <si>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</si>
  <si>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</si>
  <si>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</si>
  <si>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</si>
  <si>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</si>
  <si>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</si>
  <si>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</si>
  <si>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</si>
  <si>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</si>
  <si>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</si>
  <si>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</si>
  <si>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</si>
  <si>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</si>
  <si>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</si>
  <si>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</si>
  <si>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</si>
  <si>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</si>
  <si>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</si>
  <si>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</si>
  <si>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</si>
  <si>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24</t>
  </si>
  <si>
    <t>K</t>
  </si>
  <si>
    <t>113106142</t>
  </si>
  <si>
    <t>Rozebrání dlažeb z betonových nebo kamenných dlaždic komunikací pro pěší strojně pl přes 50 m2</t>
  </si>
  <si>
    <t>m2</t>
  </si>
  <si>
    <t>4</t>
  </si>
  <si>
    <t>-335927679</t>
  </si>
  <si>
    <t>113107122</t>
  </si>
  <si>
    <t>Odstranění podkladu z kameniva drceného tl 200 mm ručně</t>
  </si>
  <si>
    <t>926354105</t>
  </si>
  <si>
    <t>113107142</t>
  </si>
  <si>
    <t>Odstranění podkladu živičného tl 100 mm ručně</t>
  </si>
  <si>
    <t>451981309</t>
  </si>
  <si>
    <t>5</t>
  </si>
  <si>
    <t>113202111</t>
  </si>
  <si>
    <t>Vytrhání obrub krajníků obrubníků stojatých</t>
  </si>
  <si>
    <t>m</t>
  </si>
  <si>
    <t>-1673684576</t>
  </si>
  <si>
    <t>8</t>
  </si>
  <si>
    <t>171152501</t>
  </si>
  <si>
    <t>Zhutnění podloží z hornin soudržných nebo nesoudržných pod násypy</t>
  </si>
  <si>
    <t>-1436209352</t>
  </si>
  <si>
    <t>Komunikace pozemní</t>
  </si>
  <si>
    <t>25</t>
  </si>
  <si>
    <t>564861111</t>
  </si>
  <si>
    <t>Podklad ze štěrkodrtě ŠD tl 200 mm</t>
  </si>
  <si>
    <t>1084517375</t>
  </si>
  <si>
    <t>32</t>
  </si>
  <si>
    <t>567114113</t>
  </si>
  <si>
    <t>Podklad ze směsi stmelené cementem SC C 12/15 (PB III) tl 100 mm</t>
  </si>
  <si>
    <t>1028715064</t>
  </si>
  <si>
    <t>14</t>
  </si>
  <si>
    <t>572331111</t>
  </si>
  <si>
    <t>Vyspravení krytu komunikací po překopech plochy přes 15 m2 obalovaným kamenivem tl 50 mm</t>
  </si>
  <si>
    <t>-831423474</t>
  </si>
  <si>
    <t>26</t>
  </si>
  <si>
    <t>596211113</t>
  </si>
  <si>
    <t>Kladení zámkové dlažby komunikací pro pěší tl 60 mm skupiny A pl přes 300 m2</t>
  </si>
  <si>
    <t>-1347074864</t>
  </si>
  <si>
    <t>27</t>
  </si>
  <si>
    <t>M</t>
  </si>
  <si>
    <t>59245001</t>
  </si>
  <si>
    <t>dlažba zámková tvaru I 200x165x40mm přírodní</t>
  </si>
  <si>
    <t>-1130247134</t>
  </si>
  <si>
    <t>28</t>
  </si>
  <si>
    <t>59245002</t>
  </si>
  <si>
    <t>dlažba zámková tvaru I 200x165x40mm barevná</t>
  </si>
  <si>
    <t>1413274862</t>
  </si>
  <si>
    <t>9</t>
  </si>
  <si>
    <t>Ostatní konstrukce a práce, bourání</t>
  </si>
  <si>
    <t>916131213</t>
  </si>
  <si>
    <t>Osazení silničního obrubníku betonového stojatého s boční opěrou do lože z betonu prostého</t>
  </si>
  <si>
    <t>1157218241</t>
  </si>
  <si>
    <t>16</t>
  </si>
  <si>
    <t>59217017</t>
  </si>
  <si>
    <t>obrubník betonový chodníkový 1000x100x250mm</t>
  </si>
  <si>
    <t>955662885</t>
  </si>
  <si>
    <t>23</t>
  </si>
  <si>
    <t>919122121</t>
  </si>
  <si>
    <t>Těsnění spár zálivkou za tepla pro komůrky š 15 mm hl 25 mm s těsnicím profilem</t>
  </si>
  <si>
    <t>2140149811</t>
  </si>
  <si>
    <t>31</t>
  </si>
  <si>
    <t>919735113</t>
  </si>
  <si>
    <t>Řezání stávajícího živičného krytu hl do 150 mm</t>
  </si>
  <si>
    <t>-1586097948</t>
  </si>
  <si>
    <t>997</t>
  </si>
  <si>
    <t>Přesun sutě</t>
  </si>
  <si>
    <t>17</t>
  </si>
  <si>
    <t>997221561</t>
  </si>
  <si>
    <t>Vodorovná doprava suti z kusových materiálů do 1 km</t>
  </si>
  <si>
    <t>t</t>
  </si>
  <si>
    <t>2023523736</t>
  </si>
  <si>
    <t>18</t>
  </si>
  <si>
    <t>997221569</t>
  </si>
  <si>
    <t>Příplatek ZKD 1 km u vodorovné dopravy suti z kusových materiálů</t>
  </si>
  <si>
    <t>1826061517</t>
  </si>
  <si>
    <t>19</t>
  </si>
  <si>
    <t>997221861</t>
  </si>
  <si>
    <t>Poplatek za uložení stavebního odpadu na recyklační skládce (skládkovné) z prostého betonu pod kódem 17 01 01</t>
  </si>
  <si>
    <t>1711644788</t>
  </si>
  <si>
    <t>20</t>
  </si>
  <si>
    <t>997221875</t>
  </si>
  <si>
    <t>Poplatek za uložení stavebního odpadu na recyklační skládce (skládkovné) asfaltového bez obsahu dehtu zatříděného do Katalogu odpadů pod kódem 17 03 02</t>
  </si>
  <si>
    <t>-1112513579</t>
  </si>
  <si>
    <t>998</t>
  </si>
  <si>
    <t>Přesun hmot</t>
  </si>
  <si>
    <t>22</t>
  </si>
  <si>
    <t>998223011</t>
  </si>
  <si>
    <t>Přesun hmot pro pozemní komunikace s krytem dlážděným</t>
  </si>
  <si>
    <t>263560617</t>
  </si>
  <si>
    <t>PSV</t>
  </si>
  <si>
    <t>Práce a dodávky PSV</t>
  </si>
  <si>
    <t>711</t>
  </si>
  <si>
    <t>Izolace proti vodě, vlhkosti a plynům</t>
  </si>
  <si>
    <t>29</t>
  </si>
  <si>
    <t>711491273</t>
  </si>
  <si>
    <t>Provedení izolace proti tlakové vodě svislé z nopové folie</t>
  </si>
  <si>
    <t>-1351570829</t>
  </si>
  <si>
    <t>30</t>
  </si>
  <si>
    <t>28323005</t>
  </si>
  <si>
    <t>fólie profilovaná (nopová) drenážní HDPE s výškou nopů 8mm</t>
  </si>
  <si>
    <t>1452525219</t>
  </si>
  <si>
    <t>33</t>
  </si>
  <si>
    <t>998711181</t>
  </si>
  <si>
    <t>Příplatek k přesunu hmot tonážní 711 prováděný bez použití mechanizace</t>
  </si>
  <si>
    <t>663375152</t>
  </si>
  <si>
    <t>VRN</t>
  </si>
  <si>
    <t>Vedlejší rozpočtové náklady</t>
  </si>
  <si>
    <t>VRN3</t>
  </si>
  <si>
    <t>Zařízení staveniště</t>
  </si>
  <si>
    <t>34</t>
  </si>
  <si>
    <t>030001000</t>
  </si>
  <si>
    <t>…</t>
  </si>
  <si>
    <t>1024</t>
  </si>
  <si>
    <t>1377413346</t>
  </si>
  <si>
    <t>35</t>
  </si>
  <si>
    <t>034303000</t>
  </si>
  <si>
    <t>Dopravní značení na staveništi</t>
  </si>
  <si>
    <t>2098345917</t>
  </si>
  <si>
    <t>36</t>
  </si>
  <si>
    <t>035002000</t>
  </si>
  <si>
    <t>Pronájmy ploch, objektů</t>
  </si>
  <si>
    <t>612773436</t>
  </si>
  <si>
    <t>37</t>
  </si>
  <si>
    <t>4400990020</t>
  </si>
  <si>
    <t>Svařovaná kari síť KA 17 oko 150x150 mm drát 4 mm</t>
  </si>
  <si>
    <t>kus</t>
  </si>
  <si>
    <t>35899060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</si>
</sst>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4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9" t="s">
        <v>14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19"/>
      <c r="AQ5" s="19"/>
      <c r="AR5" s="17"/>
      <c r="BE5" s="226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1" t="s">
        <v>17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19"/>
      <c r="AQ6" s="19"/>
      <c r="AR6" s="17"/>
      <c r="BE6" s="227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7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7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7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7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27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7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27"/>
      <c r="BS13" s="14" t="s">
        <v>6</v>
      </c>
    </row>
    <row r="14" spans="2:71" ht="12.75">
      <c r="B14" s="18"/>
      <c r="C14" s="19"/>
      <c r="D14" s="19"/>
      <c r="E14" s="232" t="s">
        <v>28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27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7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7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27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7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7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27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7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7"/>
    </row>
    <row r="23" spans="2:57" s="1" customFormat="1" ht="16.5" customHeight="1">
      <c r="B23" s="18"/>
      <c r="C23" s="19"/>
      <c r="D23" s="19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19"/>
      <c r="AP23" s="19"/>
      <c r="AQ23" s="19"/>
      <c r="AR23" s="17"/>
      <c r="BE23" s="227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7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7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5">
        <f>ROUND(AG94,2)</f>
        <v>0</v>
      </c>
      <c r="AL26" s="236"/>
      <c r="AM26" s="236"/>
      <c r="AN26" s="236"/>
      <c r="AO26" s="236"/>
      <c r="AP26" s="33"/>
      <c r="AQ26" s="33"/>
      <c r="AR26" s="36"/>
      <c r="BE26" s="227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7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7" t="s">
        <v>34</v>
      </c>
      <c r="M28" s="237"/>
      <c r="N28" s="237"/>
      <c r="O28" s="237"/>
      <c r="P28" s="237"/>
      <c r="Q28" s="33"/>
      <c r="R28" s="33"/>
      <c r="S28" s="33"/>
      <c r="T28" s="33"/>
      <c r="U28" s="33"/>
      <c r="V28" s="33"/>
      <c r="W28" s="237" t="s">
        <v>35</v>
      </c>
      <c r="X28" s="237"/>
      <c r="Y28" s="237"/>
      <c r="Z28" s="237"/>
      <c r="AA28" s="237"/>
      <c r="AB28" s="237"/>
      <c r="AC28" s="237"/>
      <c r="AD28" s="237"/>
      <c r="AE28" s="237"/>
      <c r="AF28" s="33"/>
      <c r="AG28" s="33"/>
      <c r="AH28" s="33"/>
      <c r="AI28" s="33"/>
      <c r="AJ28" s="33"/>
      <c r="AK28" s="237" t="s">
        <v>36</v>
      </c>
      <c r="AL28" s="237"/>
      <c r="AM28" s="237"/>
      <c r="AN28" s="237"/>
      <c r="AO28" s="237"/>
      <c r="AP28" s="33"/>
      <c r="AQ28" s="33"/>
      <c r="AR28" s="36"/>
      <c r="BE28" s="227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40">
        <v>0.21</v>
      </c>
      <c r="M29" s="239"/>
      <c r="N29" s="239"/>
      <c r="O29" s="239"/>
      <c r="P29" s="239"/>
      <c r="Q29" s="38"/>
      <c r="R29" s="38"/>
      <c r="S29" s="38"/>
      <c r="T29" s="38"/>
      <c r="U29" s="38"/>
      <c r="V29" s="38"/>
      <c r="W29" s="238">
        <f>ROUND(AZ94,2)</f>
        <v>0</v>
      </c>
      <c r="X29" s="239"/>
      <c r="Y29" s="239"/>
      <c r="Z29" s="239"/>
      <c r="AA29" s="239"/>
      <c r="AB29" s="239"/>
      <c r="AC29" s="239"/>
      <c r="AD29" s="239"/>
      <c r="AE29" s="239"/>
      <c r="AF29" s="38"/>
      <c r="AG29" s="38"/>
      <c r="AH29" s="38"/>
      <c r="AI29" s="38"/>
      <c r="AJ29" s="38"/>
      <c r="AK29" s="238">
        <f>ROUND(AV94,2)</f>
        <v>0</v>
      </c>
      <c r="AL29" s="239"/>
      <c r="AM29" s="239"/>
      <c r="AN29" s="239"/>
      <c r="AO29" s="239"/>
      <c r="AP29" s="38"/>
      <c r="AQ29" s="38"/>
      <c r="AR29" s="39"/>
      <c r="BE29" s="228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40">
        <v>0.15</v>
      </c>
      <c r="M30" s="239"/>
      <c r="N30" s="239"/>
      <c r="O30" s="239"/>
      <c r="P30" s="239"/>
      <c r="Q30" s="38"/>
      <c r="R30" s="38"/>
      <c r="S30" s="38"/>
      <c r="T30" s="38"/>
      <c r="U30" s="38"/>
      <c r="V30" s="38"/>
      <c r="W30" s="238">
        <f>ROUND(BA94,2)</f>
        <v>0</v>
      </c>
      <c r="X30" s="239"/>
      <c r="Y30" s="239"/>
      <c r="Z30" s="239"/>
      <c r="AA30" s="239"/>
      <c r="AB30" s="239"/>
      <c r="AC30" s="239"/>
      <c r="AD30" s="239"/>
      <c r="AE30" s="239"/>
      <c r="AF30" s="38"/>
      <c r="AG30" s="38"/>
      <c r="AH30" s="38"/>
      <c r="AI30" s="38"/>
      <c r="AJ30" s="38"/>
      <c r="AK30" s="238">
        <f>ROUND(AW94,2)</f>
        <v>0</v>
      </c>
      <c r="AL30" s="239"/>
      <c r="AM30" s="239"/>
      <c r="AN30" s="239"/>
      <c r="AO30" s="239"/>
      <c r="AP30" s="38"/>
      <c r="AQ30" s="38"/>
      <c r="AR30" s="39"/>
      <c r="BE30" s="228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40">
        <v>0.21</v>
      </c>
      <c r="M31" s="239"/>
      <c r="N31" s="239"/>
      <c r="O31" s="239"/>
      <c r="P31" s="239"/>
      <c r="Q31" s="38"/>
      <c r="R31" s="38"/>
      <c r="S31" s="38"/>
      <c r="T31" s="38"/>
      <c r="U31" s="38"/>
      <c r="V31" s="38"/>
      <c r="W31" s="238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F31" s="38"/>
      <c r="AG31" s="38"/>
      <c r="AH31" s="38"/>
      <c r="AI31" s="38"/>
      <c r="AJ31" s="38"/>
      <c r="AK31" s="238">
        <v>0</v>
      </c>
      <c r="AL31" s="239"/>
      <c r="AM31" s="239"/>
      <c r="AN31" s="239"/>
      <c r="AO31" s="239"/>
      <c r="AP31" s="38"/>
      <c r="AQ31" s="38"/>
      <c r="AR31" s="39"/>
      <c r="BE31" s="228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40">
        <v>0.15</v>
      </c>
      <c r="M32" s="239"/>
      <c r="N32" s="239"/>
      <c r="O32" s="239"/>
      <c r="P32" s="239"/>
      <c r="Q32" s="38"/>
      <c r="R32" s="38"/>
      <c r="S32" s="38"/>
      <c r="T32" s="38"/>
      <c r="U32" s="38"/>
      <c r="V32" s="38"/>
      <c r="W32" s="238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F32" s="38"/>
      <c r="AG32" s="38"/>
      <c r="AH32" s="38"/>
      <c r="AI32" s="38"/>
      <c r="AJ32" s="38"/>
      <c r="AK32" s="238">
        <v>0</v>
      </c>
      <c r="AL32" s="239"/>
      <c r="AM32" s="239"/>
      <c r="AN32" s="239"/>
      <c r="AO32" s="239"/>
      <c r="AP32" s="38"/>
      <c r="AQ32" s="38"/>
      <c r="AR32" s="39"/>
      <c r="BE32" s="228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40">
        <v>0</v>
      </c>
      <c r="M33" s="239"/>
      <c r="N33" s="239"/>
      <c r="O33" s="239"/>
      <c r="P33" s="239"/>
      <c r="Q33" s="38"/>
      <c r="R33" s="38"/>
      <c r="S33" s="38"/>
      <c r="T33" s="38"/>
      <c r="U33" s="38"/>
      <c r="V33" s="38"/>
      <c r="W33" s="238">
        <f>ROUND(BD94,2)</f>
        <v>0</v>
      </c>
      <c r="X33" s="239"/>
      <c r="Y33" s="239"/>
      <c r="Z33" s="239"/>
      <c r="AA33" s="239"/>
      <c r="AB33" s="239"/>
      <c r="AC33" s="239"/>
      <c r="AD33" s="239"/>
      <c r="AE33" s="239"/>
      <c r="AF33" s="38"/>
      <c r="AG33" s="38"/>
      <c r="AH33" s="38"/>
      <c r="AI33" s="38"/>
      <c r="AJ33" s="38"/>
      <c r="AK33" s="238">
        <v>0</v>
      </c>
      <c r="AL33" s="239"/>
      <c r="AM33" s="239"/>
      <c r="AN33" s="239"/>
      <c r="AO33" s="239"/>
      <c r="AP33" s="38"/>
      <c r="AQ33" s="38"/>
      <c r="AR33" s="39"/>
      <c r="BE33" s="228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7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41" t="s">
        <v>45</v>
      </c>
      <c r="Y35" s="242"/>
      <c r="Z35" s="242"/>
      <c r="AA35" s="242"/>
      <c r="AB35" s="242"/>
      <c r="AC35" s="42"/>
      <c r="AD35" s="42"/>
      <c r="AE35" s="42"/>
      <c r="AF35" s="42"/>
      <c r="AG35" s="42"/>
      <c r="AH35" s="42"/>
      <c r="AI35" s="42"/>
      <c r="AJ35" s="42"/>
      <c r="AK35" s="243">
        <f>SUM(AK26:AK33)</f>
        <v>0</v>
      </c>
      <c r="AL35" s="242"/>
      <c r="AM35" s="242"/>
      <c r="AN35" s="242"/>
      <c r="AO35" s="244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TS001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5" t="str">
        <f>K6</f>
        <v>Oprava chodníků v ul. Jičínská, Nymburk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7" t="str">
        <f>IF(AN8="","",AN8)</f>
        <v>18. 2. 2020</v>
      </c>
      <c r="AN87" s="247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48" t="str">
        <f>IF(E17="","",E17)</f>
        <v xml:space="preserve"> </v>
      </c>
      <c r="AN89" s="249"/>
      <c r="AO89" s="249"/>
      <c r="AP89" s="249"/>
      <c r="AQ89" s="33"/>
      <c r="AR89" s="36"/>
      <c r="AS89" s="250" t="s">
        <v>53</v>
      </c>
      <c r="AT89" s="251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48" t="str">
        <f>IF(E20="","",E20)</f>
        <v xml:space="preserve"> </v>
      </c>
      <c r="AN90" s="249"/>
      <c r="AO90" s="249"/>
      <c r="AP90" s="249"/>
      <c r="AQ90" s="33"/>
      <c r="AR90" s="36"/>
      <c r="AS90" s="252"/>
      <c r="AT90" s="253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4"/>
      <c r="AT91" s="255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6" t="s">
        <v>54</v>
      </c>
      <c r="D92" s="257"/>
      <c r="E92" s="257"/>
      <c r="F92" s="257"/>
      <c r="G92" s="257"/>
      <c r="H92" s="70"/>
      <c r="I92" s="258" t="s">
        <v>55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56</v>
      </c>
      <c r="AH92" s="257"/>
      <c r="AI92" s="257"/>
      <c r="AJ92" s="257"/>
      <c r="AK92" s="257"/>
      <c r="AL92" s="257"/>
      <c r="AM92" s="257"/>
      <c r="AN92" s="258" t="s">
        <v>57</v>
      </c>
      <c r="AO92" s="257"/>
      <c r="AP92" s="260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4">
        <f>ROUND(AG95,2)</f>
        <v>0</v>
      </c>
      <c r="AH94" s="264"/>
      <c r="AI94" s="264"/>
      <c r="AJ94" s="264"/>
      <c r="AK94" s="264"/>
      <c r="AL94" s="264"/>
      <c r="AM94" s="264"/>
      <c r="AN94" s="265">
        <f>SUM(AG94,AT94)</f>
        <v>0</v>
      </c>
      <c r="AO94" s="265"/>
      <c r="AP94" s="265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V94" s="88" t="s">
        <v>74</v>
      </c>
      <c r="BW94" s="88" t="s">
        <v>5</v>
      </c>
      <c r="BX94" s="88" t="s">
        <v>75</v>
      </c>
      <c r="CL94" s="88" t="s">
        <v>1</v>
      </c>
    </row>
    <row r="95" spans="1:90" s="7" customFormat="1" ht="24.75" customHeight="1">
      <c r="A95" s="89" t="s">
        <v>76</v>
      </c>
      <c r="B95" s="90"/>
      <c r="C95" s="91"/>
      <c r="D95" s="263" t="s">
        <v>14</v>
      </c>
      <c r="E95" s="263"/>
      <c r="F95" s="263"/>
      <c r="G95" s="263"/>
      <c r="H95" s="263"/>
      <c r="I95" s="92"/>
      <c r="J95" s="263" t="s">
        <v>17</v>
      </c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1">
        <f>'TS001 - Oprava chodníků v...'!J28</f>
        <v>0</v>
      </c>
      <c r="AH95" s="262"/>
      <c r="AI95" s="262"/>
      <c r="AJ95" s="262"/>
      <c r="AK95" s="262"/>
      <c r="AL95" s="262"/>
      <c r="AM95" s="262"/>
      <c r="AN95" s="261">
        <f>SUM(AG95,AT95)</f>
        <v>0</v>
      </c>
      <c r="AO95" s="262"/>
      <c r="AP95" s="262"/>
      <c r="AQ95" s="93" t="s">
        <v>77</v>
      </c>
      <c r="AR95" s="94"/>
      <c r="AS95" s="95">
        <v>0</v>
      </c>
      <c r="AT95" s="96">
        <f>ROUND(SUM(AV95:AW95),2)</f>
        <v>0</v>
      </c>
      <c r="AU95" s="97">
        <f>'TS001 - Oprava chodníků v...'!P122</f>
        <v>0</v>
      </c>
      <c r="AV95" s="96">
        <f>'TS001 - Oprava chodníků v...'!J31</f>
        <v>0</v>
      </c>
      <c r="AW95" s="96">
        <f>'TS001 - Oprava chodníků v...'!J32</f>
        <v>0</v>
      </c>
      <c r="AX95" s="96">
        <f>'TS001 - Oprava chodníků v...'!J33</f>
        <v>0</v>
      </c>
      <c r="AY95" s="96">
        <f>'TS001 - Oprava chodníků v...'!J34</f>
        <v>0</v>
      </c>
      <c r="AZ95" s="96">
        <f>'TS001 - Oprava chodníků v...'!F31</f>
        <v>0</v>
      </c>
      <c r="BA95" s="96">
        <f>'TS001 - Oprava chodníků v...'!F32</f>
        <v>0</v>
      </c>
      <c r="BB95" s="96">
        <f>'TS001 - Oprava chodníků v...'!F33</f>
        <v>0</v>
      </c>
      <c r="BC95" s="96">
        <f>'TS001 - Oprava chodníků v...'!F34</f>
        <v>0</v>
      </c>
      <c r="BD95" s="98">
        <f>'TS001 - Oprava chodníků v...'!F35</f>
        <v>0</v>
      </c>
      <c r="BT95" s="99" t="s">
        <v>78</v>
      </c>
      <c r="BU95" s="99" t="s">
        <v>79</v>
      </c>
      <c r="BV95" s="99" t="s">
        <v>74</v>
      </c>
      <c r="BW95" s="99" t="s">
        <v>5</v>
      </c>
      <c r="BX95" s="99" t="s">
        <v>75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dHcNz3aGLm/eY6WsJyn7KBeVEzZj6OritE+KuYXfg4FtPjyRJaQoe5JDTNTHRVDtfDwnTeSeCRwz1DXIe4mUbw==" saltValue="hJsMNb/QTaQPi78u76gxmjlIL8JK8r8C6bvvlzhJRoF8XT3QIKnlB9CHDJ1tK+NxU6cgcv3DhlPIR99S1U5YV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TS001 - Oprava chodníků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0"/>
  <sheetViews>
    <sheetView showGridLines="0" tabSelected="1" workbookViewId="0" topLeftCell="A108">
      <selection activeCell="I127" sqref="I12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80</v>
      </c>
    </row>
    <row r="4" spans="2:46" s="1" customFormat="1" ht="24.95" customHeight="1">
      <c r="B4" s="17"/>
      <c r="D4" s="104" t="s">
        <v>81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67" t="s">
        <v>17</v>
      </c>
      <c r="F7" s="268"/>
      <c r="G7" s="268"/>
      <c r="H7" s="268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18. 2. 2020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tr">
        <f>IF('Rekapitulace stavby'!E11="","",'Rekapitulace stavby'!E11)</f>
        <v xml:space="preserve"> </v>
      </c>
      <c r="F13" s="31"/>
      <c r="G13" s="31"/>
      <c r="H13" s="31"/>
      <c r="I13" s="109" t="s">
        <v>26</v>
      </c>
      <c r="J13" s="108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27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69" t="str">
        <f>'Rekapitulace stavby'!E14</f>
        <v>Vyplň údaj</v>
      </c>
      <c r="F16" s="270"/>
      <c r="G16" s="270"/>
      <c r="H16" s="270"/>
      <c r="I16" s="109" t="s">
        <v>26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29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26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31</v>
      </c>
      <c r="E21" s="31"/>
      <c r="F21" s="31"/>
      <c r="G21" s="31"/>
      <c r="H21" s="31"/>
      <c r="I21" s="109" t="s">
        <v>25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26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32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1" t="s">
        <v>1</v>
      </c>
      <c r="F25" s="271"/>
      <c r="G25" s="271"/>
      <c r="H25" s="271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33</v>
      </c>
      <c r="E28" s="31"/>
      <c r="F28" s="31"/>
      <c r="G28" s="31"/>
      <c r="H28" s="31"/>
      <c r="I28" s="107"/>
      <c r="J28" s="118">
        <f>ROUND(J122,2)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35</v>
      </c>
      <c r="G30" s="31"/>
      <c r="H30" s="31"/>
      <c r="I30" s="120" t="s">
        <v>34</v>
      </c>
      <c r="J30" s="119" t="s">
        <v>36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37</v>
      </c>
      <c r="E31" s="106" t="s">
        <v>38</v>
      </c>
      <c r="F31" s="122">
        <f>ROUND((SUM(BE122:BE159)),2)</f>
        <v>0</v>
      </c>
      <c r="G31" s="31"/>
      <c r="H31" s="31"/>
      <c r="I31" s="123">
        <v>0.21</v>
      </c>
      <c r="J31" s="122">
        <f>ROUND(((SUM(BE122:BE159))*I31),2)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39</v>
      </c>
      <c r="F32" s="122">
        <f>ROUND((SUM(BF122:BF159)),2)</f>
        <v>0</v>
      </c>
      <c r="G32" s="31"/>
      <c r="H32" s="31"/>
      <c r="I32" s="123">
        <v>0.15</v>
      </c>
      <c r="J32" s="122">
        <f>ROUND(((SUM(BF122:BF159))*I32),2)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40</v>
      </c>
      <c r="F33" s="122">
        <f>ROUND((SUM(BG122:BG159)),2)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41</v>
      </c>
      <c r="F34" s="122">
        <f>ROUND((SUM(BH122:BH159)),2)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42</v>
      </c>
      <c r="F35" s="122">
        <f>ROUND((SUM(BI122:BI159)),2)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43</v>
      </c>
      <c r="E37" s="126"/>
      <c r="F37" s="126"/>
      <c r="G37" s="127" t="s">
        <v>44</v>
      </c>
      <c r="H37" s="128" t="s">
        <v>45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50</v>
      </c>
      <c r="E65" s="140"/>
      <c r="F65" s="140"/>
      <c r="G65" s="132" t="s">
        <v>51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82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45" t="str">
        <f>E7</f>
        <v>Oprava chodníků v ul. Jičínská, Nymburk</v>
      </c>
      <c r="F85" s="272"/>
      <c r="G85" s="272"/>
      <c r="H85" s="272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109" t="s">
        <v>22</v>
      </c>
      <c r="J87" s="63" t="str">
        <f>IF(J10="","",J10)</f>
        <v>18. 2. 2020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109" t="s">
        <v>29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109" t="s">
        <v>31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83</v>
      </c>
      <c r="D92" s="149"/>
      <c r="E92" s="149"/>
      <c r="F92" s="149"/>
      <c r="G92" s="149"/>
      <c r="H92" s="149"/>
      <c r="I92" s="150"/>
      <c r="J92" s="151" t="s">
        <v>84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85</v>
      </c>
      <c r="D94" s="33"/>
      <c r="E94" s="33"/>
      <c r="F94" s="33"/>
      <c r="G94" s="33"/>
      <c r="H94" s="33"/>
      <c r="I94" s="107"/>
      <c r="J94" s="81">
        <f>J122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2:12" s="9" customFormat="1" ht="24.95" customHeight="1">
      <c r="B95" s="153"/>
      <c r="C95" s="154"/>
      <c r="D95" s="155" t="s">
        <v>87</v>
      </c>
      <c r="E95" s="156"/>
      <c r="F95" s="156"/>
      <c r="G95" s="156"/>
      <c r="H95" s="156"/>
      <c r="I95" s="157"/>
      <c r="J95" s="158">
        <f>J123</f>
        <v>0</v>
      </c>
      <c r="K95" s="154"/>
      <c r="L95" s="159"/>
    </row>
    <row r="96" spans="2:12" s="10" customFormat="1" ht="19.9" customHeight="1">
      <c r="B96" s="160"/>
      <c r="C96" s="161"/>
      <c r="D96" s="162" t="s">
        <v>88</v>
      </c>
      <c r="E96" s="163"/>
      <c r="F96" s="163"/>
      <c r="G96" s="163"/>
      <c r="H96" s="163"/>
      <c r="I96" s="164"/>
      <c r="J96" s="165">
        <f>J124</f>
        <v>0</v>
      </c>
      <c r="K96" s="161"/>
      <c r="L96" s="166"/>
    </row>
    <row r="97" spans="2:12" s="10" customFormat="1" ht="19.9" customHeight="1">
      <c r="B97" s="160"/>
      <c r="C97" s="161"/>
      <c r="D97" s="162" t="s">
        <v>89</v>
      </c>
      <c r="E97" s="163"/>
      <c r="F97" s="163"/>
      <c r="G97" s="163"/>
      <c r="H97" s="163"/>
      <c r="I97" s="164"/>
      <c r="J97" s="165">
        <f>J130</f>
        <v>0</v>
      </c>
      <c r="K97" s="161"/>
      <c r="L97" s="166"/>
    </row>
    <row r="98" spans="2:12" s="10" customFormat="1" ht="19.9" customHeight="1">
      <c r="B98" s="160"/>
      <c r="C98" s="161"/>
      <c r="D98" s="162" t="s">
        <v>90</v>
      </c>
      <c r="E98" s="163"/>
      <c r="F98" s="163"/>
      <c r="G98" s="163"/>
      <c r="H98" s="163"/>
      <c r="I98" s="164"/>
      <c r="J98" s="165">
        <f>J137</f>
        <v>0</v>
      </c>
      <c r="K98" s="161"/>
      <c r="L98" s="166"/>
    </row>
    <row r="99" spans="2:12" s="10" customFormat="1" ht="19.9" customHeight="1">
      <c r="B99" s="160"/>
      <c r="C99" s="161"/>
      <c r="D99" s="162" t="s">
        <v>91</v>
      </c>
      <c r="E99" s="163"/>
      <c r="F99" s="163"/>
      <c r="G99" s="163"/>
      <c r="H99" s="163"/>
      <c r="I99" s="164"/>
      <c r="J99" s="165">
        <f>J142</f>
        <v>0</v>
      </c>
      <c r="K99" s="161"/>
      <c r="L99" s="166"/>
    </row>
    <row r="100" spans="2:12" s="10" customFormat="1" ht="19.9" customHeight="1">
      <c r="B100" s="160"/>
      <c r="C100" s="161"/>
      <c r="D100" s="162" t="s">
        <v>92</v>
      </c>
      <c r="E100" s="163"/>
      <c r="F100" s="163"/>
      <c r="G100" s="163"/>
      <c r="H100" s="163"/>
      <c r="I100" s="164"/>
      <c r="J100" s="165">
        <f>J147</f>
        <v>0</v>
      </c>
      <c r="K100" s="161"/>
      <c r="L100" s="166"/>
    </row>
    <row r="101" spans="2:12" s="9" customFormat="1" ht="24.95" customHeight="1">
      <c r="B101" s="153"/>
      <c r="C101" s="154"/>
      <c r="D101" s="155" t="s">
        <v>93</v>
      </c>
      <c r="E101" s="156"/>
      <c r="F101" s="156"/>
      <c r="G101" s="156"/>
      <c r="H101" s="156"/>
      <c r="I101" s="157"/>
      <c r="J101" s="158">
        <f>J149</f>
        <v>0</v>
      </c>
      <c r="K101" s="154"/>
      <c r="L101" s="159"/>
    </row>
    <row r="102" spans="2:12" s="10" customFormat="1" ht="19.9" customHeight="1">
      <c r="B102" s="160"/>
      <c r="C102" s="161"/>
      <c r="D102" s="162" t="s">
        <v>94</v>
      </c>
      <c r="E102" s="163"/>
      <c r="F102" s="163"/>
      <c r="G102" s="163"/>
      <c r="H102" s="163"/>
      <c r="I102" s="164"/>
      <c r="J102" s="165">
        <f>J150</f>
        <v>0</v>
      </c>
      <c r="K102" s="161"/>
      <c r="L102" s="166"/>
    </row>
    <row r="103" spans="2:12" s="9" customFormat="1" ht="24.95" customHeight="1">
      <c r="B103" s="153"/>
      <c r="C103" s="154"/>
      <c r="D103" s="155" t="s">
        <v>95</v>
      </c>
      <c r="E103" s="156"/>
      <c r="F103" s="156"/>
      <c r="G103" s="156"/>
      <c r="H103" s="156"/>
      <c r="I103" s="157"/>
      <c r="J103" s="158">
        <f>J154</f>
        <v>0</v>
      </c>
      <c r="K103" s="154"/>
      <c r="L103" s="159"/>
    </row>
    <row r="104" spans="2:12" s="10" customFormat="1" ht="19.9" customHeight="1">
      <c r="B104" s="160"/>
      <c r="C104" s="161"/>
      <c r="D104" s="162" t="s">
        <v>96</v>
      </c>
      <c r="E104" s="163"/>
      <c r="F104" s="163"/>
      <c r="G104" s="163"/>
      <c r="H104" s="163"/>
      <c r="I104" s="164"/>
      <c r="J104" s="165">
        <f>J155</f>
        <v>0</v>
      </c>
      <c r="K104" s="161"/>
      <c r="L104" s="166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107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144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147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97</v>
      </c>
      <c r="D111" s="33"/>
      <c r="E111" s="33"/>
      <c r="F111" s="33"/>
      <c r="G111" s="33"/>
      <c r="H111" s="33"/>
      <c r="I111" s="107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07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107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3"/>
      <c r="D114" s="33"/>
      <c r="E114" s="245" t="str">
        <f>E7</f>
        <v>Oprava chodníků v ul. Jičínská, Nymburk</v>
      </c>
      <c r="F114" s="272"/>
      <c r="G114" s="272"/>
      <c r="H114" s="272"/>
      <c r="I114" s="107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07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20</v>
      </c>
      <c r="D116" s="33"/>
      <c r="E116" s="33"/>
      <c r="F116" s="24" t="str">
        <f>F10</f>
        <v xml:space="preserve"> </v>
      </c>
      <c r="G116" s="33"/>
      <c r="H116" s="33"/>
      <c r="I116" s="109" t="s">
        <v>22</v>
      </c>
      <c r="J116" s="63" t="str">
        <f>IF(J10="","",J10)</f>
        <v>18. 2. 2020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07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24</v>
      </c>
      <c r="D118" s="33"/>
      <c r="E118" s="33"/>
      <c r="F118" s="24" t="str">
        <f>E13</f>
        <v xml:space="preserve"> </v>
      </c>
      <c r="G118" s="33"/>
      <c r="H118" s="33"/>
      <c r="I118" s="109" t="s">
        <v>29</v>
      </c>
      <c r="J118" s="29" t="str">
        <f>E19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27</v>
      </c>
      <c r="D119" s="33"/>
      <c r="E119" s="33"/>
      <c r="F119" s="24" t="str">
        <f>IF(E16="","",E16)</f>
        <v>Vyplň údaj</v>
      </c>
      <c r="G119" s="33"/>
      <c r="H119" s="33"/>
      <c r="I119" s="109" t="s">
        <v>31</v>
      </c>
      <c r="J119" s="29" t="str">
        <f>E22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107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1" customFormat="1" ht="29.25" customHeight="1">
      <c r="A121" s="167"/>
      <c r="B121" s="168"/>
      <c r="C121" s="169" t="s">
        <v>98</v>
      </c>
      <c r="D121" s="170" t="s">
        <v>58</v>
      </c>
      <c r="E121" s="170" t="s">
        <v>54</v>
      </c>
      <c r="F121" s="170" t="s">
        <v>55</v>
      </c>
      <c r="G121" s="170" t="s">
        <v>99</v>
      </c>
      <c r="H121" s="170" t="s">
        <v>100</v>
      </c>
      <c r="I121" s="171" t="s">
        <v>101</v>
      </c>
      <c r="J121" s="172" t="s">
        <v>84</v>
      </c>
      <c r="K121" s="173" t="s">
        <v>102</v>
      </c>
      <c r="L121" s="174"/>
      <c r="M121" s="72" t="s">
        <v>1</v>
      </c>
      <c r="N121" s="73" t="s">
        <v>37</v>
      </c>
      <c r="O121" s="73" t="s">
        <v>103</v>
      </c>
      <c r="P121" s="73" t="s">
        <v>104</v>
      </c>
      <c r="Q121" s="73" t="s">
        <v>105</v>
      </c>
      <c r="R121" s="73" t="s">
        <v>106</v>
      </c>
      <c r="S121" s="73" t="s">
        <v>107</v>
      </c>
      <c r="T121" s="74" t="s">
        <v>108</v>
      </c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</row>
    <row r="122" spans="1:63" s="2" customFormat="1" ht="22.9" customHeight="1">
      <c r="A122" s="31"/>
      <c r="B122" s="32"/>
      <c r="C122" s="79" t="s">
        <v>109</v>
      </c>
      <c r="D122" s="33"/>
      <c r="E122" s="33"/>
      <c r="F122" s="33"/>
      <c r="G122" s="33"/>
      <c r="H122" s="33"/>
      <c r="I122" s="107"/>
      <c r="J122" s="175">
        <f>BK122</f>
        <v>0</v>
      </c>
      <c r="K122" s="33"/>
      <c r="L122" s="36"/>
      <c r="M122" s="75"/>
      <c r="N122" s="176"/>
      <c r="O122" s="76"/>
      <c r="P122" s="177">
        <f>P123+P149+P154</f>
        <v>0</v>
      </c>
      <c r="Q122" s="76"/>
      <c r="R122" s="177">
        <f>R123+R149+R154</f>
        <v>273.67713000000003</v>
      </c>
      <c r="S122" s="76"/>
      <c r="T122" s="178">
        <f>T123+T149+T154</f>
        <v>676.5869999999999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86</v>
      </c>
      <c r="BK122" s="179">
        <f>BK123+BK149+BK154</f>
        <v>0</v>
      </c>
    </row>
    <row r="123" spans="2:63" s="12" customFormat="1" ht="25.9" customHeight="1">
      <c r="B123" s="180"/>
      <c r="C123" s="181"/>
      <c r="D123" s="182" t="s">
        <v>72</v>
      </c>
      <c r="E123" s="183" t="s">
        <v>110</v>
      </c>
      <c r="F123" s="183" t="s">
        <v>111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P124+P130+P137+P142+P147</f>
        <v>0</v>
      </c>
      <c r="Q123" s="188"/>
      <c r="R123" s="189">
        <f>R124+R130+R137+R142+R147</f>
        <v>273.22325000000006</v>
      </c>
      <c r="S123" s="188"/>
      <c r="T123" s="190">
        <f>T124+T130+T137+T142+T147</f>
        <v>676.5869999999999</v>
      </c>
      <c r="AR123" s="191" t="s">
        <v>78</v>
      </c>
      <c r="AT123" s="192" t="s">
        <v>72</v>
      </c>
      <c r="AU123" s="192" t="s">
        <v>73</v>
      </c>
      <c r="AY123" s="191" t="s">
        <v>112</v>
      </c>
      <c r="BK123" s="193">
        <f>BK124+BK130+BK137+BK142+BK147</f>
        <v>0</v>
      </c>
    </row>
    <row r="124" spans="2:63" s="12" customFormat="1" ht="22.9" customHeight="1">
      <c r="B124" s="180"/>
      <c r="C124" s="181"/>
      <c r="D124" s="182" t="s">
        <v>72</v>
      </c>
      <c r="E124" s="194" t="s">
        <v>78</v>
      </c>
      <c r="F124" s="194" t="s">
        <v>113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SUM(P125:P129)</f>
        <v>0</v>
      </c>
      <c r="Q124" s="188"/>
      <c r="R124" s="189">
        <f>SUM(R125:R129)</f>
        <v>0</v>
      </c>
      <c r="S124" s="188"/>
      <c r="T124" s="190">
        <f>SUM(T125:T129)</f>
        <v>676.5869999999999</v>
      </c>
      <c r="AR124" s="191" t="s">
        <v>78</v>
      </c>
      <c r="AT124" s="192" t="s">
        <v>72</v>
      </c>
      <c r="AU124" s="192" t="s">
        <v>78</v>
      </c>
      <c r="AY124" s="191" t="s">
        <v>112</v>
      </c>
      <c r="BK124" s="193">
        <f>SUM(BK125:BK129)</f>
        <v>0</v>
      </c>
    </row>
    <row r="125" spans="1:65" s="2" customFormat="1" ht="21.75" customHeight="1">
      <c r="A125" s="31"/>
      <c r="B125" s="32"/>
      <c r="C125" s="196" t="s">
        <v>114</v>
      </c>
      <c r="D125" s="196" t="s">
        <v>115</v>
      </c>
      <c r="E125" s="197" t="s">
        <v>116</v>
      </c>
      <c r="F125" s="198" t="s">
        <v>117</v>
      </c>
      <c r="G125" s="199" t="s">
        <v>118</v>
      </c>
      <c r="H125" s="200">
        <v>935.4</v>
      </c>
      <c r="I125" s="201"/>
      <c r="J125" s="202">
        <f>ROUND(I125*H125,2)</f>
        <v>0</v>
      </c>
      <c r="K125" s="203"/>
      <c r="L125" s="36"/>
      <c r="M125" s="204" t="s">
        <v>1</v>
      </c>
      <c r="N125" s="205" t="s">
        <v>38</v>
      </c>
      <c r="O125" s="68"/>
      <c r="P125" s="206">
        <f>O125*H125</f>
        <v>0</v>
      </c>
      <c r="Q125" s="206">
        <v>0</v>
      </c>
      <c r="R125" s="206">
        <f>Q125*H125</f>
        <v>0</v>
      </c>
      <c r="S125" s="206">
        <v>0.255</v>
      </c>
      <c r="T125" s="207">
        <f>S125*H125</f>
        <v>238.527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8" t="s">
        <v>119</v>
      </c>
      <c r="AT125" s="208" t="s">
        <v>115</v>
      </c>
      <c r="AU125" s="208" t="s">
        <v>80</v>
      </c>
      <c r="AY125" s="14" t="s">
        <v>112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4" t="s">
        <v>78</v>
      </c>
      <c r="BK125" s="209">
        <f>ROUND(I125*H125,2)</f>
        <v>0</v>
      </c>
      <c r="BL125" s="14" t="s">
        <v>119</v>
      </c>
      <c r="BM125" s="208" t="s">
        <v>120</v>
      </c>
    </row>
    <row r="126" spans="1:65" s="2" customFormat="1" ht="21.75" customHeight="1">
      <c r="A126" s="31"/>
      <c r="B126" s="32"/>
      <c r="C126" s="196" t="s">
        <v>80</v>
      </c>
      <c r="D126" s="196" t="s">
        <v>115</v>
      </c>
      <c r="E126" s="197" t="s">
        <v>121</v>
      </c>
      <c r="F126" s="198" t="s">
        <v>122</v>
      </c>
      <c r="G126" s="199" t="s">
        <v>118</v>
      </c>
      <c r="H126" s="200">
        <v>1129.8</v>
      </c>
      <c r="I126" s="201"/>
      <c r="J126" s="202">
        <f>ROUND(I126*H126,2)</f>
        <v>0</v>
      </c>
      <c r="K126" s="203"/>
      <c r="L126" s="36"/>
      <c r="M126" s="204" t="s">
        <v>1</v>
      </c>
      <c r="N126" s="205" t="s">
        <v>38</v>
      </c>
      <c r="O126" s="68"/>
      <c r="P126" s="206">
        <f>O126*H126</f>
        <v>0</v>
      </c>
      <c r="Q126" s="206">
        <v>0</v>
      </c>
      <c r="R126" s="206">
        <f>Q126*H126</f>
        <v>0</v>
      </c>
      <c r="S126" s="206">
        <v>0.29</v>
      </c>
      <c r="T126" s="207">
        <f>S126*H126</f>
        <v>327.64199999999994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8" t="s">
        <v>119</v>
      </c>
      <c r="AT126" s="208" t="s">
        <v>115</v>
      </c>
      <c r="AU126" s="208" t="s">
        <v>80</v>
      </c>
      <c r="AY126" s="14" t="s">
        <v>112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4" t="s">
        <v>78</v>
      </c>
      <c r="BK126" s="209">
        <f>ROUND(I126*H126,2)</f>
        <v>0</v>
      </c>
      <c r="BL126" s="14" t="s">
        <v>119</v>
      </c>
      <c r="BM126" s="208" t="s">
        <v>123</v>
      </c>
    </row>
    <row r="127" spans="1:65" s="2" customFormat="1" ht="16.5" customHeight="1">
      <c r="A127" s="31"/>
      <c r="B127" s="32"/>
      <c r="C127" s="196" t="s">
        <v>119</v>
      </c>
      <c r="D127" s="196" t="s">
        <v>115</v>
      </c>
      <c r="E127" s="197" t="s">
        <v>124</v>
      </c>
      <c r="F127" s="198" t="s">
        <v>125</v>
      </c>
      <c r="G127" s="199" t="s">
        <v>118</v>
      </c>
      <c r="H127" s="200">
        <v>194.4</v>
      </c>
      <c r="I127" s="201"/>
      <c r="J127" s="202">
        <f>ROUND(I127*H127,2)</f>
        <v>0</v>
      </c>
      <c r="K127" s="203"/>
      <c r="L127" s="36"/>
      <c r="M127" s="204" t="s">
        <v>1</v>
      </c>
      <c r="N127" s="205" t="s">
        <v>38</v>
      </c>
      <c r="O127" s="68"/>
      <c r="P127" s="206">
        <f>O127*H127</f>
        <v>0</v>
      </c>
      <c r="Q127" s="206">
        <v>0</v>
      </c>
      <c r="R127" s="206">
        <f>Q127*H127</f>
        <v>0</v>
      </c>
      <c r="S127" s="206">
        <v>0.22</v>
      </c>
      <c r="T127" s="207">
        <f>S127*H127</f>
        <v>42.768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8" t="s">
        <v>119</v>
      </c>
      <c r="AT127" s="208" t="s">
        <v>115</v>
      </c>
      <c r="AU127" s="208" t="s">
        <v>80</v>
      </c>
      <c r="AY127" s="14" t="s">
        <v>112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4" t="s">
        <v>78</v>
      </c>
      <c r="BK127" s="209">
        <f>ROUND(I127*H127,2)</f>
        <v>0</v>
      </c>
      <c r="BL127" s="14" t="s">
        <v>119</v>
      </c>
      <c r="BM127" s="208" t="s">
        <v>126</v>
      </c>
    </row>
    <row r="128" spans="1:65" s="2" customFormat="1" ht="16.5" customHeight="1">
      <c r="A128" s="31"/>
      <c r="B128" s="32"/>
      <c r="C128" s="196" t="s">
        <v>127</v>
      </c>
      <c r="D128" s="196" t="s">
        <v>115</v>
      </c>
      <c r="E128" s="197" t="s">
        <v>128</v>
      </c>
      <c r="F128" s="198" t="s">
        <v>129</v>
      </c>
      <c r="G128" s="199" t="s">
        <v>130</v>
      </c>
      <c r="H128" s="200">
        <v>330</v>
      </c>
      <c r="I128" s="201"/>
      <c r="J128" s="202">
        <f>ROUND(I128*H128,2)</f>
        <v>0</v>
      </c>
      <c r="K128" s="203"/>
      <c r="L128" s="36"/>
      <c r="M128" s="204" t="s">
        <v>1</v>
      </c>
      <c r="N128" s="205" t="s">
        <v>38</v>
      </c>
      <c r="O128" s="68"/>
      <c r="P128" s="206">
        <f>O128*H128</f>
        <v>0</v>
      </c>
      <c r="Q128" s="206">
        <v>0</v>
      </c>
      <c r="R128" s="206">
        <f>Q128*H128</f>
        <v>0</v>
      </c>
      <c r="S128" s="206">
        <v>0.205</v>
      </c>
      <c r="T128" s="207">
        <f>S128*H128</f>
        <v>67.64999999999999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8" t="s">
        <v>119</v>
      </c>
      <c r="AT128" s="208" t="s">
        <v>115</v>
      </c>
      <c r="AU128" s="208" t="s">
        <v>80</v>
      </c>
      <c r="AY128" s="14" t="s">
        <v>112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4" t="s">
        <v>78</v>
      </c>
      <c r="BK128" s="209">
        <f>ROUND(I128*H128,2)</f>
        <v>0</v>
      </c>
      <c r="BL128" s="14" t="s">
        <v>119</v>
      </c>
      <c r="BM128" s="208" t="s">
        <v>131</v>
      </c>
    </row>
    <row r="129" spans="1:65" s="2" customFormat="1" ht="21.75" customHeight="1">
      <c r="A129" s="31"/>
      <c r="B129" s="32"/>
      <c r="C129" s="196" t="s">
        <v>132</v>
      </c>
      <c r="D129" s="196" t="s">
        <v>115</v>
      </c>
      <c r="E129" s="197" t="s">
        <v>133</v>
      </c>
      <c r="F129" s="198" t="s">
        <v>134</v>
      </c>
      <c r="G129" s="199" t="s">
        <v>118</v>
      </c>
      <c r="H129" s="200">
        <v>1129.8</v>
      </c>
      <c r="I129" s="201"/>
      <c r="J129" s="202">
        <f>ROUND(I129*H129,2)</f>
        <v>0</v>
      </c>
      <c r="K129" s="203"/>
      <c r="L129" s="36"/>
      <c r="M129" s="204" t="s">
        <v>1</v>
      </c>
      <c r="N129" s="205" t="s">
        <v>38</v>
      </c>
      <c r="O129" s="68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8" t="s">
        <v>119</v>
      </c>
      <c r="AT129" s="208" t="s">
        <v>115</v>
      </c>
      <c r="AU129" s="208" t="s">
        <v>80</v>
      </c>
      <c r="AY129" s="14" t="s">
        <v>112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4" t="s">
        <v>78</v>
      </c>
      <c r="BK129" s="209">
        <f>ROUND(I129*H129,2)</f>
        <v>0</v>
      </c>
      <c r="BL129" s="14" t="s">
        <v>119</v>
      </c>
      <c r="BM129" s="208" t="s">
        <v>135</v>
      </c>
    </row>
    <row r="130" spans="2:63" s="12" customFormat="1" ht="22.9" customHeight="1">
      <c r="B130" s="180"/>
      <c r="C130" s="181"/>
      <c r="D130" s="182" t="s">
        <v>72</v>
      </c>
      <c r="E130" s="194" t="s">
        <v>127</v>
      </c>
      <c r="F130" s="194" t="s">
        <v>136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SUM(P131:P136)</f>
        <v>0</v>
      </c>
      <c r="Q130" s="188"/>
      <c r="R130" s="189">
        <f>SUM(R131:R136)</f>
        <v>203.39195000000004</v>
      </c>
      <c r="S130" s="188"/>
      <c r="T130" s="190">
        <f>SUM(T131:T136)</f>
        <v>0</v>
      </c>
      <c r="AR130" s="191" t="s">
        <v>78</v>
      </c>
      <c r="AT130" s="192" t="s">
        <v>72</v>
      </c>
      <c r="AU130" s="192" t="s">
        <v>78</v>
      </c>
      <c r="AY130" s="191" t="s">
        <v>112</v>
      </c>
      <c r="BK130" s="193">
        <f>SUM(BK131:BK136)</f>
        <v>0</v>
      </c>
    </row>
    <row r="131" spans="1:65" s="2" customFormat="1" ht="16.5" customHeight="1">
      <c r="A131" s="31"/>
      <c r="B131" s="32"/>
      <c r="C131" s="196" t="s">
        <v>137</v>
      </c>
      <c r="D131" s="196" t="s">
        <v>115</v>
      </c>
      <c r="E131" s="197" t="s">
        <v>138</v>
      </c>
      <c r="F131" s="198" t="s">
        <v>139</v>
      </c>
      <c r="G131" s="199" t="s">
        <v>118</v>
      </c>
      <c r="H131" s="200">
        <v>1129.8</v>
      </c>
      <c r="I131" s="201"/>
      <c r="J131" s="202">
        <f aca="true" t="shared" si="0" ref="J131:J136">ROUND(I131*H131,2)</f>
        <v>0</v>
      </c>
      <c r="K131" s="203"/>
      <c r="L131" s="36"/>
      <c r="M131" s="204" t="s">
        <v>1</v>
      </c>
      <c r="N131" s="205" t="s">
        <v>38</v>
      </c>
      <c r="O131" s="68"/>
      <c r="P131" s="206">
        <f aca="true" t="shared" si="1" ref="P131:P136">O131*H131</f>
        <v>0</v>
      </c>
      <c r="Q131" s="206">
        <v>0</v>
      </c>
      <c r="R131" s="206">
        <f aca="true" t="shared" si="2" ref="R131:R136">Q131*H131</f>
        <v>0</v>
      </c>
      <c r="S131" s="206">
        <v>0</v>
      </c>
      <c r="T131" s="207">
        <f aca="true" t="shared" si="3" ref="T131:T136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8" t="s">
        <v>119</v>
      </c>
      <c r="AT131" s="208" t="s">
        <v>115</v>
      </c>
      <c r="AU131" s="208" t="s">
        <v>80</v>
      </c>
      <c r="AY131" s="14" t="s">
        <v>112</v>
      </c>
      <c r="BE131" s="209">
        <f aca="true" t="shared" si="4" ref="BE131:BE136">IF(N131="základní",J131,0)</f>
        <v>0</v>
      </c>
      <c r="BF131" s="209">
        <f aca="true" t="shared" si="5" ref="BF131:BF136">IF(N131="snížená",J131,0)</f>
        <v>0</v>
      </c>
      <c r="BG131" s="209">
        <f aca="true" t="shared" si="6" ref="BG131:BG136">IF(N131="zákl. přenesená",J131,0)</f>
        <v>0</v>
      </c>
      <c r="BH131" s="209">
        <f aca="true" t="shared" si="7" ref="BH131:BH136">IF(N131="sníž. přenesená",J131,0)</f>
        <v>0</v>
      </c>
      <c r="BI131" s="209">
        <f aca="true" t="shared" si="8" ref="BI131:BI136">IF(N131="nulová",J131,0)</f>
        <v>0</v>
      </c>
      <c r="BJ131" s="14" t="s">
        <v>78</v>
      </c>
      <c r="BK131" s="209">
        <f aca="true" t="shared" si="9" ref="BK131:BK136">ROUND(I131*H131,2)</f>
        <v>0</v>
      </c>
      <c r="BL131" s="14" t="s">
        <v>119</v>
      </c>
      <c r="BM131" s="208" t="s">
        <v>140</v>
      </c>
    </row>
    <row r="132" spans="1:65" s="2" customFormat="1" ht="21.75" customHeight="1">
      <c r="A132" s="31"/>
      <c r="B132" s="32"/>
      <c r="C132" s="196" t="s">
        <v>141</v>
      </c>
      <c r="D132" s="196" t="s">
        <v>115</v>
      </c>
      <c r="E132" s="197" t="s">
        <v>142</v>
      </c>
      <c r="F132" s="198" t="s">
        <v>143</v>
      </c>
      <c r="G132" s="199" t="s">
        <v>118</v>
      </c>
      <c r="H132" s="200">
        <v>165</v>
      </c>
      <c r="I132" s="201"/>
      <c r="J132" s="202">
        <f t="shared" si="0"/>
        <v>0</v>
      </c>
      <c r="K132" s="203"/>
      <c r="L132" s="36"/>
      <c r="M132" s="204" t="s">
        <v>1</v>
      </c>
      <c r="N132" s="205" t="s">
        <v>38</v>
      </c>
      <c r="O132" s="68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8" t="s">
        <v>119</v>
      </c>
      <c r="AT132" s="208" t="s">
        <v>115</v>
      </c>
      <c r="AU132" s="208" t="s">
        <v>80</v>
      </c>
      <c r="AY132" s="14" t="s">
        <v>112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4" t="s">
        <v>78</v>
      </c>
      <c r="BK132" s="209">
        <f t="shared" si="9"/>
        <v>0</v>
      </c>
      <c r="BL132" s="14" t="s">
        <v>119</v>
      </c>
      <c r="BM132" s="208" t="s">
        <v>144</v>
      </c>
    </row>
    <row r="133" spans="1:65" s="2" customFormat="1" ht="21.75" customHeight="1">
      <c r="A133" s="31"/>
      <c r="B133" s="32"/>
      <c r="C133" s="196" t="s">
        <v>145</v>
      </c>
      <c r="D133" s="196" t="s">
        <v>115</v>
      </c>
      <c r="E133" s="197" t="s">
        <v>146</v>
      </c>
      <c r="F133" s="198" t="s">
        <v>147</v>
      </c>
      <c r="G133" s="199" t="s">
        <v>118</v>
      </c>
      <c r="H133" s="200">
        <v>50</v>
      </c>
      <c r="I133" s="201"/>
      <c r="J133" s="202">
        <f t="shared" si="0"/>
        <v>0</v>
      </c>
      <c r="K133" s="203"/>
      <c r="L133" s="36"/>
      <c r="M133" s="204" t="s">
        <v>1</v>
      </c>
      <c r="N133" s="205" t="s">
        <v>38</v>
      </c>
      <c r="O133" s="68"/>
      <c r="P133" s="206">
        <f t="shared" si="1"/>
        <v>0</v>
      </c>
      <c r="Q133" s="206">
        <v>0.13188</v>
      </c>
      <c r="R133" s="206">
        <f t="shared" si="2"/>
        <v>6.593999999999999</v>
      </c>
      <c r="S133" s="206">
        <v>0</v>
      </c>
      <c r="T133" s="20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8" t="s">
        <v>119</v>
      </c>
      <c r="AT133" s="208" t="s">
        <v>115</v>
      </c>
      <c r="AU133" s="208" t="s">
        <v>80</v>
      </c>
      <c r="AY133" s="14" t="s">
        <v>112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4" t="s">
        <v>78</v>
      </c>
      <c r="BK133" s="209">
        <f t="shared" si="9"/>
        <v>0</v>
      </c>
      <c r="BL133" s="14" t="s">
        <v>119</v>
      </c>
      <c r="BM133" s="208" t="s">
        <v>148</v>
      </c>
    </row>
    <row r="134" spans="1:65" s="2" customFormat="1" ht="21.75" customHeight="1">
      <c r="A134" s="31"/>
      <c r="B134" s="32"/>
      <c r="C134" s="196" t="s">
        <v>149</v>
      </c>
      <c r="D134" s="196" t="s">
        <v>115</v>
      </c>
      <c r="E134" s="197" t="s">
        <v>150</v>
      </c>
      <c r="F134" s="198" t="s">
        <v>151</v>
      </c>
      <c r="G134" s="199" t="s">
        <v>118</v>
      </c>
      <c r="H134" s="200">
        <v>1129.4</v>
      </c>
      <c r="I134" s="201"/>
      <c r="J134" s="202">
        <f t="shared" si="0"/>
        <v>0</v>
      </c>
      <c r="K134" s="203"/>
      <c r="L134" s="36"/>
      <c r="M134" s="204" t="s">
        <v>1</v>
      </c>
      <c r="N134" s="205" t="s">
        <v>38</v>
      </c>
      <c r="O134" s="68"/>
      <c r="P134" s="206">
        <f t="shared" si="1"/>
        <v>0</v>
      </c>
      <c r="Q134" s="206">
        <v>0.08425</v>
      </c>
      <c r="R134" s="206">
        <f t="shared" si="2"/>
        <v>95.15195000000001</v>
      </c>
      <c r="S134" s="206">
        <v>0</v>
      </c>
      <c r="T134" s="20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8" t="s">
        <v>119</v>
      </c>
      <c r="AT134" s="208" t="s">
        <v>115</v>
      </c>
      <c r="AU134" s="208" t="s">
        <v>80</v>
      </c>
      <c r="AY134" s="14" t="s">
        <v>112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4" t="s">
        <v>78</v>
      </c>
      <c r="BK134" s="209">
        <f t="shared" si="9"/>
        <v>0</v>
      </c>
      <c r="BL134" s="14" t="s">
        <v>119</v>
      </c>
      <c r="BM134" s="208" t="s">
        <v>152</v>
      </c>
    </row>
    <row r="135" spans="1:65" s="2" customFormat="1" ht="16.5" customHeight="1">
      <c r="A135" s="31"/>
      <c r="B135" s="32"/>
      <c r="C135" s="210" t="s">
        <v>153</v>
      </c>
      <c r="D135" s="210" t="s">
        <v>154</v>
      </c>
      <c r="E135" s="211" t="s">
        <v>155</v>
      </c>
      <c r="F135" s="212" t="s">
        <v>156</v>
      </c>
      <c r="G135" s="213" t="s">
        <v>118</v>
      </c>
      <c r="H135" s="214">
        <v>1119.4</v>
      </c>
      <c r="I135" s="215"/>
      <c r="J135" s="216">
        <f t="shared" si="0"/>
        <v>0</v>
      </c>
      <c r="K135" s="217"/>
      <c r="L135" s="218"/>
      <c r="M135" s="219" t="s">
        <v>1</v>
      </c>
      <c r="N135" s="220" t="s">
        <v>38</v>
      </c>
      <c r="O135" s="68"/>
      <c r="P135" s="206">
        <f t="shared" si="1"/>
        <v>0</v>
      </c>
      <c r="Q135" s="206">
        <v>0.09</v>
      </c>
      <c r="R135" s="206">
        <f t="shared" si="2"/>
        <v>100.74600000000001</v>
      </c>
      <c r="S135" s="206">
        <v>0</v>
      </c>
      <c r="T135" s="20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8" t="s">
        <v>132</v>
      </c>
      <c r="AT135" s="208" t="s">
        <v>154</v>
      </c>
      <c r="AU135" s="208" t="s">
        <v>80</v>
      </c>
      <c r="AY135" s="14" t="s">
        <v>112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4" t="s">
        <v>78</v>
      </c>
      <c r="BK135" s="209">
        <f t="shared" si="9"/>
        <v>0</v>
      </c>
      <c r="BL135" s="14" t="s">
        <v>119</v>
      </c>
      <c r="BM135" s="208" t="s">
        <v>157</v>
      </c>
    </row>
    <row r="136" spans="1:65" s="2" customFormat="1" ht="16.5" customHeight="1">
      <c r="A136" s="31"/>
      <c r="B136" s="32"/>
      <c r="C136" s="210" t="s">
        <v>158</v>
      </c>
      <c r="D136" s="210" t="s">
        <v>154</v>
      </c>
      <c r="E136" s="211" t="s">
        <v>159</v>
      </c>
      <c r="F136" s="212" t="s">
        <v>160</v>
      </c>
      <c r="G136" s="213" t="s">
        <v>118</v>
      </c>
      <c r="H136" s="214">
        <v>10</v>
      </c>
      <c r="I136" s="215"/>
      <c r="J136" s="216">
        <f t="shared" si="0"/>
        <v>0</v>
      </c>
      <c r="K136" s="217"/>
      <c r="L136" s="218"/>
      <c r="M136" s="219" t="s">
        <v>1</v>
      </c>
      <c r="N136" s="220" t="s">
        <v>38</v>
      </c>
      <c r="O136" s="68"/>
      <c r="P136" s="206">
        <f t="shared" si="1"/>
        <v>0</v>
      </c>
      <c r="Q136" s="206">
        <v>0.09</v>
      </c>
      <c r="R136" s="206">
        <f t="shared" si="2"/>
        <v>0.8999999999999999</v>
      </c>
      <c r="S136" s="206">
        <v>0</v>
      </c>
      <c r="T136" s="20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8" t="s">
        <v>132</v>
      </c>
      <c r="AT136" s="208" t="s">
        <v>154</v>
      </c>
      <c r="AU136" s="208" t="s">
        <v>80</v>
      </c>
      <c r="AY136" s="14" t="s">
        <v>112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4" t="s">
        <v>78</v>
      </c>
      <c r="BK136" s="209">
        <f t="shared" si="9"/>
        <v>0</v>
      </c>
      <c r="BL136" s="14" t="s">
        <v>119</v>
      </c>
      <c r="BM136" s="208" t="s">
        <v>161</v>
      </c>
    </row>
    <row r="137" spans="2:63" s="12" customFormat="1" ht="22.9" customHeight="1">
      <c r="B137" s="180"/>
      <c r="C137" s="181"/>
      <c r="D137" s="182" t="s">
        <v>72</v>
      </c>
      <c r="E137" s="194" t="s">
        <v>162</v>
      </c>
      <c r="F137" s="194" t="s">
        <v>163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SUM(P138:P141)</f>
        <v>0</v>
      </c>
      <c r="Q137" s="188"/>
      <c r="R137" s="189">
        <f>SUM(R138:R141)</f>
        <v>69.83130000000001</v>
      </c>
      <c r="S137" s="188"/>
      <c r="T137" s="190">
        <f>SUM(T138:T141)</f>
        <v>0</v>
      </c>
      <c r="AR137" s="191" t="s">
        <v>78</v>
      </c>
      <c r="AT137" s="192" t="s">
        <v>72</v>
      </c>
      <c r="AU137" s="192" t="s">
        <v>78</v>
      </c>
      <c r="AY137" s="191" t="s">
        <v>112</v>
      </c>
      <c r="BK137" s="193">
        <f>SUM(BK138:BK141)</f>
        <v>0</v>
      </c>
    </row>
    <row r="138" spans="1:65" s="2" customFormat="1" ht="21.75" customHeight="1">
      <c r="A138" s="31"/>
      <c r="B138" s="32"/>
      <c r="C138" s="196" t="s">
        <v>8</v>
      </c>
      <c r="D138" s="196" t="s">
        <v>115</v>
      </c>
      <c r="E138" s="197" t="s">
        <v>164</v>
      </c>
      <c r="F138" s="198" t="s">
        <v>165</v>
      </c>
      <c r="G138" s="199" t="s">
        <v>130</v>
      </c>
      <c r="H138" s="200">
        <v>330</v>
      </c>
      <c r="I138" s="201"/>
      <c r="J138" s="202">
        <f>ROUND(I138*H138,2)</f>
        <v>0</v>
      </c>
      <c r="K138" s="203"/>
      <c r="L138" s="36"/>
      <c r="M138" s="204" t="s">
        <v>1</v>
      </c>
      <c r="N138" s="205" t="s">
        <v>38</v>
      </c>
      <c r="O138" s="68"/>
      <c r="P138" s="206">
        <f>O138*H138</f>
        <v>0</v>
      </c>
      <c r="Q138" s="206">
        <v>0.1554</v>
      </c>
      <c r="R138" s="206">
        <f>Q138*H138</f>
        <v>51.282000000000004</v>
      </c>
      <c r="S138" s="206">
        <v>0</v>
      </c>
      <c r="T138" s="20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8" t="s">
        <v>119</v>
      </c>
      <c r="AT138" s="208" t="s">
        <v>115</v>
      </c>
      <c r="AU138" s="208" t="s">
        <v>80</v>
      </c>
      <c r="AY138" s="14" t="s">
        <v>112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4" t="s">
        <v>78</v>
      </c>
      <c r="BK138" s="209">
        <f>ROUND(I138*H138,2)</f>
        <v>0</v>
      </c>
      <c r="BL138" s="14" t="s">
        <v>119</v>
      </c>
      <c r="BM138" s="208" t="s">
        <v>166</v>
      </c>
    </row>
    <row r="139" spans="1:65" s="2" customFormat="1" ht="16.5" customHeight="1">
      <c r="A139" s="31"/>
      <c r="B139" s="32"/>
      <c r="C139" s="210" t="s">
        <v>167</v>
      </c>
      <c r="D139" s="210" t="s">
        <v>154</v>
      </c>
      <c r="E139" s="211" t="s">
        <v>168</v>
      </c>
      <c r="F139" s="212" t="s">
        <v>169</v>
      </c>
      <c r="G139" s="213" t="s">
        <v>130</v>
      </c>
      <c r="H139" s="214">
        <v>330</v>
      </c>
      <c r="I139" s="215"/>
      <c r="J139" s="216">
        <f>ROUND(I139*H139,2)</f>
        <v>0</v>
      </c>
      <c r="K139" s="217"/>
      <c r="L139" s="218"/>
      <c r="M139" s="219" t="s">
        <v>1</v>
      </c>
      <c r="N139" s="220" t="s">
        <v>38</v>
      </c>
      <c r="O139" s="68"/>
      <c r="P139" s="206">
        <f>O139*H139</f>
        <v>0</v>
      </c>
      <c r="Q139" s="206">
        <v>0.05612</v>
      </c>
      <c r="R139" s="206">
        <f>Q139*H139</f>
        <v>18.5196</v>
      </c>
      <c r="S139" s="206">
        <v>0</v>
      </c>
      <c r="T139" s="20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8" t="s">
        <v>132</v>
      </c>
      <c r="AT139" s="208" t="s">
        <v>154</v>
      </c>
      <c r="AU139" s="208" t="s">
        <v>80</v>
      </c>
      <c r="AY139" s="14" t="s">
        <v>112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4" t="s">
        <v>78</v>
      </c>
      <c r="BK139" s="209">
        <f>ROUND(I139*H139,2)</f>
        <v>0</v>
      </c>
      <c r="BL139" s="14" t="s">
        <v>119</v>
      </c>
      <c r="BM139" s="208" t="s">
        <v>170</v>
      </c>
    </row>
    <row r="140" spans="1:65" s="2" customFormat="1" ht="21.75" customHeight="1">
      <c r="A140" s="31"/>
      <c r="B140" s="32"/>
      <c r="C140" s="196" t="s">
        <v>171</v>
      </c>
      <c r="D140" s="196" t="s">
        <v>115</v>
      </c>
      <c r="E140" s="197" t="s">
        <v>172</v>
      </c>
      <c r="F140" s="198" t="s">
        <v>173</v>
      </c>
      <c r="G140" s="199" t="s">
        <v>130</v>
      </c>
      <c r="H140" s="200">
        <v>330</v>
      </c>
      <c r="I140" s="201"/>
      <c r="J140" s="202">
        <f>ROUND(I140*H140,2)</f>
        <v>0</v>
      </c>
      <c r="K140" s="203"/>
      <c r="L140" s="36"/>
      <c r="M140" s="204" t="s">
        <v>1</v>
      </c>
      <c r="N140" s="205" t="s">
        <v>38</v>
      </c>
      <c r="O140" s="68"/>
      <c r="P140" s="206">
        <f>O140*H140</f>
        <v>0</v>
      </c>
      <c r="Q140" s="206">
        <v>9E-05</v>
      </c>
      <c r="R140" s="206">
        <f>Q140*H140</f>
        <v>0.0297</v>
      </c>
      <c r="S140" s="206">
        <v>0</v>
      </c>
      <c r="T140" s="20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8" t="s">
        <v>119</v>
      </c>
      <c r="AT140" s="208" t="s">
        <v>115</v>
      </c>
      <c r="AU140" s="208" t="s">
        <v>80</v>
      </c>
      <c r="AY140" s="14" t="s">
        <v>112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4" t="s">
        <v>78</v>
      </c>
      <c r="BK140" s="209">
        <f>ROUND(I140*H140,2)</f>
        <v>0</v>
      </c>
      <c r="BL140" s="14" t="s">
        <v>119</v>
      </c>
      <c r="BM140" s="208" t="s">
        <v>174</v>
      </c>
    </row>
    <row r="141" spans="1:65" s="2" customFormat="1" ht="16.5" customHeight="1">
      <c r="A141" s="31"/>
      <c r="B141" s="32"/>
      <c r="C141" s="196" t="s">
        <v>175</v>
      </c>
      <c r="D141" s="196" t="s">
        <v>115</v>
      </c>
      <c r="E141" s="197" t="s">
        <v>176</v>
      </c>
      <c r="F141" s="198" t="s">
        <v>177</v>
      </c>
      <c r="G141" s="199" t="s">
        <v>130</v>
      </c>
      <c r="H141" s="200">
        <v>41</v>
      </c>
      <c r="I141" s="201"/>
      <c r="J141" s="202">
        <f>ROUND(I141*H141,2)</f>
        <v>0</v>
      </c>
      <c r="K141" s="203"/>
      <c r="L141" s="36"/>
      <c r="M141" s="204" t="s">
        <v>1</v>
      </c>
      <c r="N141" s="205" t="s">
        <v>38</v>
      </c>
      <c r="O141" s="68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8" t="s">
        <v>119</v>
      </c>
      <c r="AT141" s="208" t="s">
        <v>115</v>
      </c>
      <c r="AU141" s="208" t="s">
        <v>80</v>
      </c>
      <c r="AY141" s="14" t="s">
        <v>112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4" t="s">
        <v>78</v>
      </c>
      <c r="BK141" s="209">
        <f>ROUND(I141*H141,2)</f>
        <v>0</v>
      </c>
      <c r="BL141" s="14" t="s">
        <v>119</v>
      </c>
      <c r="BM141" s="208" t="s">
        <v>178</v>
      </c>
    </row>
    <row r="142" spans="2:63" s="12" customFormat="1" ht="22.9" customHeight="1">
      <c r="B142" s="180"/>
      <c r="C142" s="181"/>
      <c r="D142" s="182" t="s">
        <v>72</v>
      </c>
      <c r="E142" s="194" t="s">
        <v>179</v>
      </c>
      <c r="F142" s="194" t="s">
        <v>180</v>
      </c>
      <c r="G142" s="181"/>
      <c r="H142" s="181"/>
      <c r="I142" s="184"/>
      <c r="J142" s="195">
        <f>BK142</f>
        <v>0</v>
      </c>
      <c r="K142" s="181"/>
      <c r="L142" s="186"/>
      <c r="M142" s="187"/>
      <c r="N142" s="188"/>
      <c r="O142" s="188"/>
      <c r="P142" s="189">
        <f>SUM(P143:P146)</f>
        <v>0</v>
      </c>
      <c r="Q142" s="188"/>
      <c r="R142" s="189">
        <f>SUM(R143:R146)</f>
        <v>0</v>
      </c>
      <c r="S142" s="188"/>
      <c r="T142" s="190">
        <f>SUM(T143:T146)</f>
        <v>0</v>
      </c>
      <c r="AR142" s="191" t="s">
        <v>78</v>
      </c>
      <c r="AT142" s="192" t="s">
        <v>72</v>
      </c>
      <c r="AU142" s="192" t="s">
        <v>78</v>
      </c>
      <c r="AY142" s="191" t="s">
        <v>112</v>
      </c>
      <c r="BK142" s="193">
        <f>SUM(BK143:BK146)</f>
        <v>0</v>
      </c>
    </row>
    <row r="143" spans="1:65" s="2" customFormat="1" ht="16.5" customHeight="1">
      <c r="A143" s="31"/>
      <c r="B143" s="32"/>
      <c r="C143" s="196" t="s">
        <v>181</v>
      </c>
      <c r="D143" s="196" t="s">
        <v>115</v>
      </c>
      <c r="E143" s="197" t="s">
        <v>182</v>
      </c>
      <c r="F143" s="198" t="s">
        <v>183</v>
      </c>
      <c r="G143" s="199" t="s">
        <v>184</v>
      </c>
      <c r="H143" s="200">
        <v>676.587</v>
      </c>
      <c r="I143" s="201"/>
      <c r="J143" s="202">
        <f>ROUND(I143*H143,2)</f>
        <v>0</v>
      </c>
      <c r="K143" s="203"/>
      <c r="L143" s="36"/>
      <c r="M143" s="204" t="s">
        <v>1</v>
      </c>
      <c r="N143" s="205" t="s">
        <v>38</v>
      </c>
      <c r="O143" s="68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8" t="s">
        <v>119</v>
      </c>
      <c r="AT143" s="208" t="s">
        <v>115</v>
      </c>
      <c r="AU143" s="208" t="s">
        <v>80</v>
      </c>
      <c r="AY143" s="14" t="s">
        <v>112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4" t="s">
        <v>78</v>
      </c>
      <c r="BK143" s="209">
        <f>ROUND(I143*H143,2)</f>
        <v>0</v>
      </c>
      <c r="BL143" s="14" t="s">
        <v>119</v>
      </c>
      <c r="BM143" s="208" t="s">
        <v>185</v>
      </c>
    </row>
    <row r="144" spans="1:65" s="2" customFormat="1" ht="21.75" customHeight="1">
      <c r="A144" s="31"/>
      <c r="B144" s="32"/>
      <c r="C144" s="196" t="s">
        <v>186</v>
      </c>
      <c r="D144" s="196" t="s">
        <v>115</v>
      </c>
      <c r="E144" s="197" t="s">
        <v>187</v>
      </c>
      <c r="F144" s="198" t="s">
        <v>188</v>
      </c>
      <c r="G144" s="199" t="s">
        <v>184</v>
      </c>
      <c r="H144" s="200">
        <v>676.587</v>
      </c>
      <c r="I144" s="201"/>
      <c r="J144" s="202">
        <f>ROUND(I144*H144,2)</f>
        <v>0</v>
      </c>
      <c r="K144" s="203"/>
      <c r="L144" s="36"/>
      <c r="M144" s="204" t="s">
        <v>1</v>
      </c>
      <c r="N144" s="205" t="s">
        <v>38</v>
      </c>
      <c r="O144" s="68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8" t="s">
        <v>119</v>
      </c>
      <c r="AT144" s="208" t="s">
        <v>115</v>
      </c>
      <c r="AU144" s="208" t="s">
        <v>80</v>
      </c>
      <c r="AY144" s="14" t="s">
        <v>112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4" t="s">
        <v>78</v>
      </c>
      <c r="BK144" s="209">
        <f>ROUND(I144*H144,2)</f>
        <v>0</v>
      </c>
      <c r="BL144" s="14" t="s">
        <v>119</v>
      </c>
      <c r="BM144" s="208" t="s">
        <v>189</v>
      </c>
    </row>
    <row r="145" spans="1:65" s="2" customFormat="1" ht="33" customHeight="1">
      <c r="A145" s="31"/>
      <c r="B145" s="32"/>
      <c r="C145" s="196" t="s">
        <v>190</v>
      </c>
      <c r="D145" s="196" t="s">
        <v>115</v>
      </c>
      <c r="E145" s="197" t="s">
        <v>191</v>
      </c>
      <c r="F145" s="198" t="s">
        <v>192</v>
      </c>
      <c r="G145" s="199" t="s">
        <v>184</v>
      </c>
      <c r="H145" s="200">
        <v>82.5</v>
      </c>
      <c r="I145" s="201"/>
      <c r="J145" s="202">
        <f>ROUND(I145*H145,2)</f>
        <v>0</v>
      </c>
      <c r="K145" s="203"/>
      <c r="L145" s="36"/>
      <c r="M145" s="204" t="s">
        <v>1</v>
      </c>
      <c r="N145" s="205" t="s">
        <v>38</v>
      </c>
      <c r="O145" s="68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8" t="s">
        <v>119</v>
      </c>
      <c r="AT145" s="208" t="s">
        <v>115</v>
      </c>
      <c r="AU145" s="208" t="s">
        <v>80</v>
      </c>
      <c r="AY145" s="14" t="s">
        <v>112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4" t="s">
        <v>78</v>
      </c>
      <c r="BK145" s="209">
        <f>ROUND(I145*H145,2)</f>
        <v>0</v>
      </c>
      <c r="BL145" s="14" t="s">
        <v>119</v>
      </c>
      <c r="BM145" s="208" t="s">
        <v>193</v>
      </c>
    </row>
    <row r="146" spans="1:65" s="2" customFormat="1" ht="33" customHeight="1">
      <c r="A146" s="31"/>
      <c r="B146" s="32"/>
      <c r="C146" s="196" t="s">
        <v>194</v>
      </c>
      <c r="D146" s="196" t="s">
        <v>115</v>
      </c>
      <c r="E146" s="197" t="s">
        <v>195</v>
      </c>
      <c r="F146" s="198" t="s">
        <v>196</v>
      </c>
      <c r="G146" s="199" t="s">
        <v>184</v>
      </c>
      <c r="H146" s="200">
        <v>48.6</v>
      </c>
      <c r="I146" s="201"/>
      <c r="J146" s="202">
        <f>ROUND(I146*H146,2)</f>
        <v>0</v>
      </c>
      <c r="K146" s="203"/>
      <c r="L146" s="36"/>
      <c r="M146" s="204" t="s">
        <v>1</v>
      </c>
      <c r="N146" s="205" t="s">
        <v>38</v>
      </c>
      <c r="O146" s="68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8" t="s">
        <v>119</v>
      </c>
      <c r="AT146" s="208" t="s">
        <v>115</v>
      </c>
      <c r="AU146" s="208" t="s">
        <v>80</v>
      </c>
      <c r="AY146" s="14" t="s">
        <v>112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4" t="s">
        <v>78</v>
      </c>
      <c r="BK146" s="209">
        <f>ROUND(I146*H146,2)</f>
        <v>0</v>
      </c>
      <c r="BL146" s="14" t="s">
        <v>119</v>
      </c>
      <c r="BM146" s="208" t="s">
        <v>197</v>
      </c>
    </row>
    <row r="147" spans="2:63" s="12" customFormat="1" ht="22.9" customHeight="1">
      <c r="B147" s="180"/>
      <c r="C147" s="181"/>
      <c r="D147" s="182" t="s">
        <v>72</v>
      </c>
      <c r="E147" s="194" t="s">
        <v>198</v>
      </c>
      <c r="F147" s="194" t="s">
        <v>199</v>
      </c>
      <c r="G147" s="181"/>
      <c r="H147" s="181"/>
      <c r="I147" s="184"/>
      <c r="J147" s="195">
        <f>BK147</f>
        <v>0</v>
      </c>
      <c r="K147" s="181"/>
      <c r="L147" s="186"/>
      <c r="M147" s="187"/>
      <c r="N147" s="188"/>
      <c r="O147" s="188"/>
      <c r="P147" s="189">
        <f>P148</f>
        <v>0</v>
      </c>
      <c r="Q147" s="188"/>
      <c r="R147" s="189">
        <f>R148</f>
        <v>0</v>
      </c>
      <c r="S147" s="188"/>
      <c r="T147" s="190">
        <f>T148</f>
        <v>0</v>
      </c>
      <c r="AR147" s="191" t="s">
        <v>78</v>
      </c>
      <c r="AT147" s="192" t="s">
        <v>72</v>
      </c>
      <c r="AU147" s="192" t="s">
        <v>78</v>
      </c>
      <c r="AY147" s="191" t="s">
        <v>112</v>
      </c>
      <c r="BK147" s="193">
        <f>BK148</f>
        <v>0</v>
      </c>
    </row>
    <row r="148" spans="1:65" s="2" customFormat="1" ht="21.75" customHeight="1">
      <c r="A148" s="31"/>
      <c r="B148" s="32"/>
      <c r="C148" s="196" t="s">
        <v>200</v>
      </c>
      <c r="D148" s="196" t="s">
        <v>115</v>
      </c>
      <c r="E148" s="197" t="s">
        <v>201</v>
      </c>
      <c r="F148" s="198" t="s">
        <v>202</v>
      </c>
      <c r="G148" s="199" t="s">
        <v>184</v>
      </c>
      <c r="H148" s="200">
        <v>273.223</v>
      </c>
      <c r="I148" s="201"/>
      <c r="J148" s="202">
        <f>ROUND(I148*H148,2)</f>
        <v>0</v>
      </c>
      <c r="K148" s="203"/>
      <c r="L148" s="36"/>
      <c r="M148" s="204" t="s">
        <v>1</v>
      </c>
      <c r="N148" s="205" t="s">
        <v>38</v>
      </c>
      <c r="O148" s="68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8" t="s">
        <v>119</v>
      </c>
      <c r="AT148" s="208" t="s">
        <v>115</v>
      </c>
      <c r="AU148" s="208" t="s">
        <v>80</v>
      </c>
      <c r="AY148" s="14" t="s">
        <v>112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4" t="s">
        <v>78</v>
      </c>
      <c r="BK148" s="209">
        <f>ROUND(I148*H148,2)</f>
        <v>0</v>
      </c>
      <c r="BL148" s="14" t="s">
        <v>119</v>
      </c>
      <c r="BM148" s="208" t="s">
        <v>203</v>
      </c>
    </row>
    <row r="149" spans="2:63" s="12" customFormat="1" ht="25.9" customHeight="1">
      <c r="B149" s="180"/>
      <c r="C149" s="181"/>
      <c r="D149" s="182" t="s">
        <v>72</v>
      </c>
      <c r="E149" s="183" t="s">
        <v>204</v>
      </c>
      <c r="F149" s="183" t="s">
        <v>205</v>
      </c>
      <c r="G149" s="181"/>
      <c r="H149" s="181"/>
      <c r="I149" s="184"/>
      <c r="J149" s="185">
        <f>BK149</f>
        <v>0</v>
      </c>
      <c r="K149" s="181"/>
      <c r="L149" s="186"/>
      <c r="M149" s="187"/>
      <c r="N149" s="188"/>
      <c r="O149" s="188"/>
      <c r="P149" s="189">
        <f>P150</f>
        <v>0</v>
      </c>
      <c r="Q149" s="188"/>
      <c r="R149" s="189">
        <f>R150</f>
        <v>0.055999999999999994</v>
      </c>
      <c r="S149" s="188"/>
      <c r="T149" s="190">
        <f>T150</f>
        <v>0</v>
      </c>
      <c r="AR149" s="191" t="s">
        <v>80</v>
      </c>
      <c r="AT149" s="192" t="s">
        <v>72</v>
      </c>
      <c r="AU149" s="192" t="s">
        <v>73</v>
      </c>
      <c r="AY149" s="191" t="s">
        <v>112</v>
      </c>
      <c r="BK149" s="193">
        <f>BK150</f>
        <v>0</v>
      </c>
    </row>
    <row r="150" spans="2:63" s="12" customFormat="1" ht="22.9" customHeight="1">
      <c r="B150" s="180"/>
      <c r="C150" s="181"/>
      <c r="D150" s="182" t="s">
        <v>72</v>
      </c>
      <c r="E150" s="194" t="s">
        <v>206</v>
      </c>
      <c r="F150" s="194" t="s">
        <v>207</v>
      </c>
      <c r="G150" s="181"/>
      <c r="H150" s="181"/>
      <c r="I150" s="184"/>
      <c r="J150" s="195">
        <f>BK150</f>
        <v>0</v>
      </c>
      <c r="K150" s="181"/>
      <c r="L150" s="186"/>
      <c r="M150" s="187"/>
      <c r="N150" s="188"/>
      <c r="O150" s="188"/>
      <c r="P150" s="189">
        <f>SUM(P151:P153)</f>
        <v>0</v>
      </c>
      <c r="Q150" s="188"/>
      <c r="R150" s="189">
        <f>SUM(R151:R153)</f>
        <v>0.055999999999999994</v>
      </c>
      <c r="S150" s="188"/>
      <c r="T150" s="190">
        <f>SUM(T151:T153)</f>
        <v>0</v>
      </c>
      <c r="AR150" s="191" t="s">
        <v>80</v>
      </c>
      <c r="AT150" s="192" t="s">
        <v>72</v>
      </c>
      <c r="AU150" s="192" t="s">
        <v>78</v>
      </c>
      <c r="AY150" s="191" t="s">
        <v>112</v>
      </c>
      <c r="BK150" s="193">
        <f>SUM(BK151:BK153)</f>
        <v>0</v>
      </c>
    </row>
    <row r="151" spans="1:65" s="2" customFormat="1" ht="21.75" customHeight="1">
      <c r="A151" s="31"/>
      <c r="B151" s="32"/>
      <c r="C151" s="196" t="s">
        <v>208</v>
      </c>
      <c r="D151" s="196" t="s">
        <v>115</v>
      </c>
      <c r="E151" s="197" t="s">
        <v>209</v>
      </c>
      <c r="F151" s="198" t="s">
        <v>210</v>
      </c>
      <c r="G151" s="199" t="s">
        <v>118</v>
      </c>
      <c r="H151" s="200">
        <v>140</v>
      </c>
      <c r="I151" s="201"/>
      <c r="J151" s="202">
        <f>ROUND(I151*H151,2)</f>
        <v>0</v>
      </c>
      <c r="K151" s="203"/>
      <c r="L151" s="36"/>
      <c r="M151" s="204" t="s">
        <v>1</v>
      </c>
      <c r="N151" s="205" t="s">
        <v>38</v>
      </c>
      <c r="O151" s="68"/>
      <c r="P151" s="206">
        <f>O151*H151</f>
        <v>0</v>
      </c>
      <c r="Q151" s="206">
        <v>4E-05</v>
      </c>
      <c r="R151" s="206">
        <f>Q151*H151</f>
        <v>0.005600000000000001</v>
      </c>
      <c r="S151" s="206">
        <v>0</v>
      </c>
      <c r="T151" s="20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8" t="s">
        <v>167</v>
      </c>
      <c r="AT151" s="208" t="s">
        <v>115</v>
      </c>
      <c r="AU151" s="208" t="s">
        <v>80</v>
      </c>
      <c r="AY151" s="14" t="s">
        <v>112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4" t="s">
        <v>78</v>
      </c>
      <c r="BK151" s="209">
        <f>ROUND(I151*H151,2)</f>
        <v>0</v>
      </c>
      <c r="BL151" s="14" t="s">
        <v>167</v>
      </c>
      <c r="BM151" s="208" t="s">
        <v>211</v>
      </c>
    </row>
    <row r="152" spans="1:65" s="2" customFormat="1" ht="21.75" customHeight="1">
      <c r="A152" s="31"/>
      <c r="B152" s="32"/>
      <c r="C152" s="210" t="s">
        <v>212</v>
      </c>
      <c r="D152" s="210" t="s">
        <v>154</v>
      </c>
      <c r="E152" s="211" t="s">
        <v>213</v>
      </c>
      <c r="F152" s="212" t="s">
        <v>214</v>
      </c>
      <c r="G152" s="213" t="s">
        <v>118</v>
      </c>
      <c r="H152" s="214">
        <v>168</v>
      </c>
      <c r="I152" s="215"/>
      <c r="J152" s="216">
        <f>ROUND(I152*H152,2)</f>
        <v>0</v>
      </c>
      <c r="K152" s="217"/>
      <c r="L152" s="218"/>
      <c r="M152" s="219" t="s">
        <v>1</v>
      </c>
      <c r="N152" s="220" t="s">
        <v>38</v>
      </c>
      <c r="O152" s="68"/>
      <c r="P152" s="206">
        <f>O152*H152</f>
        <v>0</v>
      </c>
      <c r="Q152" s="206">
        <v>0.0003</v>
      </c>
      <c r="R152" s="206">
        <f>Q152*H152</f>
        <v>0.05039999999999999</v>
      </c>
      <c r="S152" s="206">
        <v>0</v>
      </c>
      <c r="T152" s="20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8" t="s">
        <v>141</v>
      </c>
      <c r="AT152" s="208" t="s">
        <v>154</v>
      </c>
      <c r="AU152" s="208" t="s">
        <v>80</v>
      </c>
      <c r="AY152" s="14" t="s">
        <v>112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4" t="s">
        <v>78</v>
      </c>
      <c r="BK152" s="209">
        <f>ROUND(I152*H152,2)</f>
        <v>0</v>
      </c>
      <c r="BL152" s="14" t="s">
        <v>167</v>
      </c>
      <c r="BM152" s="208" t="s">
        <v>215</v>
      </c>
    </row>
    <row r="153" spans="1:65" s="2" customFormat="1" ht="21.75" customHeight="1">
      <c r="A153" s="31"/>
      <c r="B153" s="32"/>
      <c r="C153" s="196" t="s">
        <v>216</v>
      </c>
      <c r="D153" s="196" t="s">
        <v>115</v>
      </c>
      <c r="E153" s="197" t="s">
        <v>217</v>
      </c>
      <c r="F153" s="198" t="s">
        <v>218</v>
      </c>
      <c r="G153" s="199" t="s">
        <v>184</v>
      </c>
      <c r="H153" s="200">
        <v>0.056</v>
      </c>
      <c r="I153" s="201"/>
      <c r="J153" s="202">
        <f>ROUND(I153*H153,2)</f>
        <v>0</v>
      </c>
      <c r="K153" s="203"/>
      <c r="L153" s="36"/>
      <c r="M153" s="204" t="s">
        <v>1</v>
      </c>
      <c r="N153" s="205" t="s">
        <v>38</v>
      </c>
      <c r="O153" s="68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8" t="s">
        <v>167</v>
      </c>
      <c r="AT153" s="208" t="s">
        <v>115</v>
      </c>
      <c r="AU153" s="208" t="s">
        <v>80</v>
      </c>
      <c r="AY153" s="14" t="s">
        <v>112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4" t="s">
        <v>78</v>
      </c>
      <c r="BK153" s="209">
        <f>ROUND(I153*H153,2)</f>
        <v>0</v>
      </c>
      <c r="BL153" s="14" t="s">
        <v>167</v>
      </c>
      <c r="BM153" s="208" t="s">
        <v>219</v>
      </c>
    </row>
    <row r="154" spans="2:63" s="12" customFormat="1" ht="25.9" customHeight="1">
      <c r="B154" s="180"/>
      <c r="C154" s="181"/>
      <c r="D154" s="182" t="s">
        <v>72</v>
      </c>
      <c r="E154" s="183" t="s">
        <v>220</v>
      </c>
      <c r="F154" s="183" t="s">
        <v>221</v>
      </c>
      <c r="G154" s="181"/>
      <c r="H154" s="181"/>
      <c r="I154" s="184"/>
      <c r="J154" s="185">
        <f>BK154</f>
        <v>0</v>
      </c>
      <c r="K154" s="181"/>
      <c r="L154" s="186"/>
      <c r="M154" s="187"/>
      <c r="N154" s="188"/>
      <c r="O154" s="188"/>
      <c r="P154" s="189">
        <f>P155</f>
        <v>0</v>
      </c>
      <c r="Q154" s="188"/>
      <c r="R154" s="189">
        <f>R155</f>
        <v>0.39788</v>
      </c>
      <c r="S154" s="188"/>
      <c r="T154" s="190">
        <f>T155</f>
        <v>0</v>
      </c>
      <c r="AR154" s="191" t="s">
        <v>127</v>
      </c>
      <c r="AT154" s="192" t="s">
        <v>72</v>
      </c>
      <c r="AU154" s="192" t="s">
        <v>73</v>
      </c>
      <c r="AY154" s="191" t="s">
        <v>112</v>
      </c>
      <c r="BK154" s="193">
        <f>BK155</f>
        <v>0</v>
      </c>
    </row>
    <row r="155" spans="2:63" s="12" customFormat="1" ht="22.9" customHeight="1">
      <c r="B155" s="180"/>
      <c r="C155" s="181"/>
      <c r="D155" s="182" t="s">
        <v>72</v>
      </c>
      <c r="E155" s="194" t="s">
        <v>222</v>
      </c>
      <c r="F155" s="194" t="s">
        <v>223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SUM(P156:P159)</f>
        <v>0</v>
      </c>
      <c r="Q155" s="188"/>
      <c r="R155" s="189">
        <f>SUM(R156:R159)</f>
        <v>0.39788</v>
      </c>
      <c r="S155" s="188"/>
      <c r="T155" s="190">
        <f>SUM(T156:T159)</f>
        <v>0</v>
      </c>
      <c r="AR155" s="191" t="s">
        <v>127</v>
      </c>
      <c r="AT155" s="192" t="s">
        <v>72</v>
      </c>
      <c r="AU155" s="192" t="s">
        <v>78</v>
      </c>
      <c r="AY155" s="191" t="s">
        <v>112</v>
      </c>
      <c r="BK155" s="193">
        <f>SUM(BK156:BK159)</f>
        <v>0</v>
      </c>
    </row>
    <row r="156" spans="1:65" s="2" customFormat="1" ht="16.5" customHeight="1">
      <c r="A156" s="31"/>
      <c r="B156" s="32"/>
      <c r="C156" s="196" t="s">
        <v>224</v>
      </c>
      <c r="D156" s="196" t="s">
        <v>115</v>
      </c>
      <c r="E156" s="197" t="s">
        <v>225</v>
      </c>
      <c r="F156" s="198" t="s">
        <v>223</v>
      </c>
      <c r="G156" s="199" t="s">
        <v>226</v>
      </c>
      <c r="H156" s="200">
        <v>1</v>
      </c>
      <c r="I156" s="201"/>
      <c r="J156" s="202">
        <f>ROUND(I156*H156,2)</f>
        <v>0</v>
      </c>
      <c r="K156" s="203"/>
      <c r="L156" s="36"/>
      <c r="M156" s="204" t="s">
        <v>1</v>
      </c>
      <c r="N156" s="205" t="s">
        <v>38</v>
      </c>
      <c r="O156" s="68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8" t="s">
        <v>227</v>
      </c>
      <c r="AT156" s="208" t="s">
        <v>115</v>
      </c>
      <c r="AU156" s="208" t="s">
        <v>80</v>
      </c>
      <c r="AY156" s="14" t="s">
        <v>112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4" t="s">
        <v>78</v>
      </c>
      <c r="BK156" s="209">
        <f>ROUND(I156*H156,2)</f>
        <v>0</v>
      </c>
      <c r="BL156" s="14" t="s">
        <v>227</v>
      </c>
      <c r="BM156" s="208" t="s">
        <v>228</v>
      </c>
    </row>
    <row r="157" spans="1:65" s="2" customFormat="1" ht="16.5" customHeight="1">
      <c r="A157" s="31"/>
      <c r="B157" s="32"/>
      <c r="C157" s="196" t="s">
        <v>229</v>
      </c>
      <c r="D157" s="196" t="s">
        <v>115</v>
      </c>
      <c r="E157" s="197" t="s">
        <v>230</v>
      </c>
      <c r="F157" s="198" t="s">
        <v>231</v>
      </c>
      <c r="G157" s="199" t="s">
        <v>226</v>
      </c>
      <c r="H157" s="200">
        <v>1</v>
      </c>
      <c r="I157" s="201"/>
      <c r="J157" s="202">
        <f>ROUND(I157*H157,2)</f>
        <v>0</v>
      </c>
      <c r="K157" s="203"/>
      <c r="L157" s="36"/>
      <c r="M157" s="204" t="s">
        <v>1</v>
      </c>
      <c r="N157" s="205" t="s">
        <v>38</v>
      </c>
      <c r="O157" s="68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8" t="s">
        <v>227</v>
      </c>
      <c r="AT157" s="208" t="s">
        <v>115</v>
      </c>
      <c r="AU157" s="208" t="s">
        <v>80</v>
      </c>
      <c r="AY157" s="14" t="s">
        <v>112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4" t="s">
        <v>78</v>
      </c>
      <c r="BK157" s="209">
        <f>ROUND(I157*H157,2)</f>
        <v>0</v>
      </c>
      <c r="BL157" s="14" t="s">
        <v>227</v>
      </c>
      <c r="BM157" s="208" t="s">
        <v>232</v>
      </c>
    </row>
    <row r="158" spans="1:65" s="2" customFormat="1" ht="16.5" customHeight="1">
      <c r="A158" s="31"/>
      <c r="B158" s="32"/>
      <c r="C158" s="196" t="s">
        <v>233</v>
      </c>
      <c r="D158" s="196" t="s">
        <v>115</v>
      </c>
      <c r="E158" s="197" t="s">
        <v>234</v>
      </c>
      <c r="F158" s="198" t="s">
        <v>235</v>
      </c>
      <c r="G158" s="199" t="s">
        <v>226</v>
      </c>
      <c r="H158" s="200">
        <v>1</v>
      </c>
      <c r="I158" s="201"/>
      <c r="J158" s="202">
        <f>ROUND(I158*H158,2)</f>
        <v>0</v>
      </c>
      <c r="K158" s="203"/>
      <c r="L158" s="36"/>
      <c r="M158" s="204" t="s">
        <v>1</v>
      </c>
      <c r="N158" s="205" t="s">
        <v>38</v>
      </c>
      <c r="O158" s="68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8" t="s">
        <v>227</v>
      </c>
      <c r="AT158" s="208" t="s">
        <v>115</v>
      </c>
      <c r="AU158" s="208" t="s">
        <v>80</v>
      </c>
      <c r="AY158" s="14" t="s">
        <v>112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4" t="s">
        <v>78</v>
      </c>
      <c r="BK158" s="209">
        <f>ROUND(I158*H158,2)</f>
        <v>0</v>
      </c>
      <c r="BL158" s="14" t="s">
        <v>227</v>
      </c>
      <c r="BM158" s="208" t="s">
        <v>236</v>
      </c>
    </row>
    <row r="159" spans="1:65" s="2" customFormat="1" ht="16.5" customHeight="1">
      <c r="A159" s="31"/>
      <c r="B159" s="32"/>
      <c r="C159" s="210" t="s">
        <v>237</v>
      </c>
      <c r="D159" s="210" t="s">
        <v>154</v>
      </c>
      <c r="E159" s="211" t="s">
        <v>238</v>
      </c>
      <c r="F159" s="212" t="s">
        <v>239</v>
      </c>
      <c r="G159" s="213" t="s">
        <v>240</v>
      </c>
      <c r="H159" s="214">
        <v>49</v>
      </c>
      <c r="I159" s="215"/>
      <c r="J159" s="216">
        <f>ROUND(I159*H159,2)</f>
        <v>0</v>
      </c>
      <c r="K159" s="217"/>
      <c r="L159" s="218"/>
      <c r="M159" s="221" t="s">
        <v>1</v>
      </c>
      <c r="N159" s="222" t="s">
        <v>38</v>
      </c>
      <c r="O159" s="223"/>
      <c r="P159" s="224">
        <f>O159*H159</f>
        <v>0</v>
      </c>
      <c r="Q159" s="224">
        <v>0.00812</v>
      </c>
      <c r="R159" s="224">
        <f>Q159*H159</f>
        <v>0.39788</v>
      </c>
      <c r="S159" s="224">
        <v>0</v>
      </c>
      <c r="T159" s="22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8" t="s">
        <v>227</v>
      </c>
      <c r="AT159" s="208" t="s">
        <v>154</v>
      </c>
      <c r="AU159" s="208" t="s">
        <v>80</v>
      </c>
      <c r="AY159" s="14" t="s">
        <v>112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4" t="s">
        <v>78</v>
      </c>
      <c r="BK159" s="209">
        <f>ROUND(I159*H159,2)</f>
        <v>0</v>
      </c>
      <c r="BL159" s="14" t="s">
        <v>227</v>
      </c>
      <c r="BM159" s="208" t="s">
        <v>241</v>
      </c>
    </row>
    <row r="160" spans="1:31" s="2" customFormat="1" ht="6.95" customHeight="1">
      <c r="A160" s="31"/>
      <c r="B160" s="51"/>
      <c r="C160" s="52"/>
      <c r="D160" s="52"/>
      <c r="E160" s="52"/>
      <c r="F160" s="52"/>
      <c r="G160" s="52"/>
      <c r="H160" s="52"/>
      <c r="I160" s="144"/>
      <c r="J160" s="52"/>
      <c r="K160" s="52"/>
      <c r="L160" s="36"/>
      <c r="M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</sheetData>
  <sheetProtection algorithmName="SHA-512" hashValue="MpBAebWNXmleB7YZXbmWzW2g7IX1qx9af0QyidCWWyFtToZtdrBTrUpQDFJi1wjCcrWbRrt7YpbAM9MH3hm3yg==" saltValue="0fjf+60n8HxhZOukryCNg+ZkFzBa7SJgg6DcAvKK2v8D64bGnhYoo8frmSErbHfvFpV2xPbLXMg7sL4vdVLhyw==" spinCount="100000" sheet="1" objects="1" scenarios="1" formatColumns="0" formatRows="0" autoFilter="0"/>
  <autoFilter ref="C121:K159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TCP1\Vetešník Jiří</dc:creator>
  <cp:keywords/>
  <dc:description/>
  <cp:lastModifiedBy>Vetešník Jiří</cp:lastModifiedBy>
  <dcterms:created xsi:type="dcterms:W3CDTF">2020-03-16T12:15:35Z</dcterms:created>
  <dcterms:modified xsi:type="dcterms:W3CDTF">2020-03-16T12:16:08Z</dcterms:modified>
  <cp:category/>
  <cp:version/>
  <cp:contentType/>
  <cp:contentStatus/>
</cp:coreProperties>
</file>